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mc:AlternateContent xmlns:mc="http://schemas.openxmlformats.org/markup-compatibility/2006">
    <mc:Choice Requires="x15">
      <x15ac:absPath xmlns:x15ac="http://schemas.microsoft.com/office/spreadsheetml/2010/11/ac" url="C:\Users\01919626\Downloads\"/>
    </mc:Choice>
  </mc:AlternateContent>
  <xr:revisionPtr revIDLastSave="0" documentId="13_ncr:1_{400CF2DB-7504-467F-AC0D-3EC6DC837D69}"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5" i="155" l="1"/>
  <c r="X27" i="162" l="1"/>
  <c r="Y27" i="162"/>
  <c r="T30" i="172" l="1"/>
  <c r="J30" i="174"/>
  <c r="J30" i="175"/>
  <c r="D30" i="173"/>
  <c r="F30" i="172"/>
  <c r="R30" i="172"/>
  <c r="D30" i="172"/>
  <c r="D30" i="174"/>
  <c r="P30" i="172"/>
  <c r="L30" i="173"/>
  <c r="H30" i="172"/>
  <c r="N30" i="173"/>
  <c r="L30" i="172"/>
  <c r="J30" i="172"/>
  <c r="N30" i="172"/>
  <c r="F30" i="173"/>
  <c r="P30" i="173"/>
  <c r="T30" i="173"/>
  <c r="H30" i="173"/>
  <c r="N30" i="174"/>
  <c r="J30" i="173"/>
  <c r="F30" i="174"/>
  <c r="R30" i="175"/>
  <c r="R30" i="173"/>
  <c r="R30" i="174"/>
  <c r="H30" i="174"/>
  <c r="P30" i="174"/>
  <c r="L30" i="175"/>
  <c r="T30" i="175"/>
  <c r="D30" i="175"/>
  <c r="F30" i="175"/>
  <c r="N30" i="175"/>
  <c r="L30" i="174"/>
  <c r="T30" i="174"/>
  <c r="H30" i="175"/>
  <c r="P30" i="175"/>
  <c r="V30" i="173" l="1"/>
  <c r="Y30" i="173" s="1"/>
  <c r="V30" i="175"/>
  <c r="Y30" i="175" s="1"/>
  <c r="V30" i="172"/>
  <c r="Y30" i="172" s="1"/>
  <c r="V30" i="174"/>
  <c r="Y30" i="174" s="1"/>
  <c r="S38" i="134"/>
  <c r="S37" i="134"/>
  <c r="M30" i="174" l="1"/>
  <c r="Q30" i="175"/>
  <c r="S30" i="175"/>
  <c r="K30" i="175"/>
  <c r="I30" i="175"/>
  <c r="U30" i="175"/>
  <c r="G30" i="175"/>
  <c r="S30" i="174"/>
  <c r="O30" i="174"/>
  <c r="M30" i="173"/>
  <c r="U30" i="173"/>
  <c r="I30" i="173"/>
  <c r="Q30" i="173"/>
  <c r="G30" i="173"/>
  <c r="S30" i="172"/>
  <c r="M30" i="172"/>
  <c r="Q30" i="174"/>
  <c r="S30" i="173"/>
  <c r="K30" i="173"/>
  <c r="O30" i="175"/>
  <c r="K30" i="172"/>
  <c r="G30" i="172"/>
  <c r="O30" i="172"/>
  <c r="U30" i="174"/>
  <c r="K30" i="174"/>
  <c r="O30" i="173"/>
  <c r="M30" i="175"/>
  <c r="I30" i="174"/>
  <c r="G30" i="174"/>
  <c r="U30" i="172"/>
  <c r="I30" i="172"/>
  <c r="Q30" i="172"/>
  <c r="Q28" i="158"/>
  <c r="R28" i="158"/>
  <c r="S28" i="158"/>
  <c r="T28" i="158"/>
  <c r="U28" i="158"/>
  <c r="V28" i="158"/>
  <c r="W28" i="158"/>
  <c r="W30" i="175" l="1"/>
  <c r="Z26" i="158"/>
  <c r="W30" i="173"/>
  <c r="W30" i="172"/>
  <c r="W30" i="174"/>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G35" i="54"/>
  <c r="Q35" i="54"/>
  <c r="L34" i="54"/>
  <c r="K34" i="54"/>
  <c r="P34" i="54"/>
  <c r="G34" i="54"/>
  <c r="L35" i="54"/>
  <c r="Q34" i="54"/>
  <c r="K35" i="54"/>
  <c r="P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D29" i="155" l="1"/>
  <c r="F29" i="155" s="1"/>
  <c r="N38" i="134"/>
  <c r="N37" i="10"/>
  <c r="N36" i="49"/>
  <c r="N35" i="49"/>
  <c r="D35" i="48"/>
  <c r="AB37" i="134"/>
  <c r="X37" i="134"/>
  <c r="G45" i="110"/>
  <c r="U37" i="134"/>
  <c r="N38" i="10"/>
  <c r="G46" i="110"/>
  <c r="Q37" i="10"/>
  <c r="D36" i="48"/>
  <c r="K37" i="10"/>
  <c r="N34" i="47"/>
  <c r="W38" i="10"/>
  <c r="Z38" i="134"/>
  <c r="W37" i="10"/>
  <c r="U38" i="134"/>
  <c r="Q38" i="10"/>
  <c r="N36" i="48"/>
  <c r="G45" i="112"/>
  <c r="N37" i="134"/>
  <c r="G46" i="111"/>
  <c r="L37" i="134"/>
  <c r="N35" i="47"/>
  <c r="L38" i="134"/>
  <c r="AB38" i="134"/>
  <c r="D36" i="49"/>
  <c r="G45" i="111"/>
  <c r="Q37" i="134"/>
  <c r="D35" i="49"/>
  <c r="D34" i="47"/>
  <c r="X38" i="134"/>
  <c r="Z37" i="134"/>
  <c r="Q38" i="134"/>
  <c r="N35" i="48"/>
  <c r="K38" i="10"/>
  <c r="G46" i="112"/>
  <c r="D35" i="47"/>
  <c r="L38" i="10" l="1"/>
  <c r="T38" i="10"/>
  <c r="U38" i="10" s="1"/>
  <c r="T38" i="134"/>
  <c r="R38" i="134"/>
  <c r="AA37" i="134"/>
  <c r="Y38" i="134"/>
  <c r="R37" i="134"/>
  <c r="T37" i="134"/>
  <c r="AC38" i="134"/>
  <c r="M38" i="134"/>
  <c r="M37" i="134"/>
  <c r="O37" i="134"/>
  <c r="R38" i="10"/>
  <c r="V38" i="134"/>
  <c r="X37" i="10"/>
  <c r="AA38" i="134"/>
  <c r="X38" i="10"/>
  <c r="T37" i="10"/>
  <c r="U37" i="10" s="1"/>
  <c r="L37" i="10"/>
  <c r="R37" i="10"/>
  <c r="O38" i="10"/>
  <c r="V37" i="134"/>
  <c r="Y37" i="134"/>
  <c r="AC37" i="134"/>
  <c r="O37" i="10"/>
  <c r="O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S18" i="105" l="1"/>
  <c r="T18" i="105" s="1"/>
  <c r="D19" i="140"/>
  <c r="T21" i="50"/>
  <c r="C15" i="109"/>
  <c r="C17" i="109"/>
  <c r="J21" i="142"/>
  <c r="E21" i="142"/>
  <c r="D14" i="50"/>
  <c r="L16" i="43"/>
  <c r="K16" i="43"/>
  <c r="AB31" i="144"/>
  <c r="O12" i="98"/>
  <c r="T15" i="79"/>
  <c r="T21" i="79" s="1"/>
  <c r="AC16" i="137"/>
  <c r="C18" i="110"/>
  <c r="P18" i="110" s="1"/>
  <c r="J28" i="145"/>
  <c r="E28" i="145"/>
  <c r="G14" i="142"/>
  <c r="E31" i="107"/>
  <c r="J29" i="145"/>
  <c r="E29" i="145"/>
  <c r="C17" i="111"/>
  <c r="P17" i="111" s="1"/>
  <c r="L14" i="43"/>
  <c r="K14" i="43"/>
  <c r="C15" i="112"/>
  <c r="P15" i="112" s="1"/>
  <c r="E22" i="139"/>
  <c r="J15" i="143"/>
  <c r="E15" i="143"/>
  <c r="T22" i="50"/>
  <c r="J19" i="36"/>
  <c r="K19" i="36"/>
  <c r="T17" i="50"/>
  <c r="AC25" i="143"/>
  <c r="G25" i="144"/>
  <c r="L18" i="108"/>
  <c r="J12" i="36"/>
  <c r="K12" i="36"/>
  <c r="Q20" i="92"/>
  <c r="Q30" i="45"/>
  <c r="E12" i="137"/>
  <c r="L31" i="137"/>
  <c r="D23" i="55"/>
  <c r="D25" i="139"/>
  <c r="C14" i="110"/>
  <c r="P14" i="110" s="1"/>
  <c r="AB31" i="142"/>
  <c r="D19" i="50"/>
  <c r="C24" i="109"/>
  <c r="P24" i="109" s="1"/>
  <c r="C20" i="112"/>
  <c r="V16" i="47"/>
  <c r="Y16" i="47" s="1"/>
  <c r="F16" i="95"/>
  <c r="G13" i="134"/>
  <c r="J31" i="140"/>
  <c r="K31" i="140" s="1"/>
  <c r="V11" i="105"/>
  <c r="S22" i="105"/>
  <c r="D23" i="140"/>
  <c r="D19" i="58"/>
  <c r="H31" i="106"/>
  <c r="E14" i="107"/>
  <c r="E24" i="147"/>
  <c r="J24" i="147"/>
  <c r="D18" i="155"/>
  <c r="D16" i="94"/>
  <c r="U31" i="144"/>
  <c r="D13" i="51"/>
  <c r="D21" i="97"/>
  <c r="F24" i="94"/>
  <c r="V24" i="34"/>
  <c r="Y24" i="34" s="1"/>
  <c r="E26" i="144"/>
  <c r="J26" i="144"/>
  <c r="D26" i="144" s="1"/>
  <c r="G26" i="134"/>
  <c r="G15" i="139"/>
  <c r="G24" i="137"/>
  <c r="Q12" i="152"/>
  <c r="W16" i="68"/>
  <c r="Q12" i="92"/>
  <c r="E28" i="147"/>
  <c r="J28" i="147"/>
  <c r="C14" i="84"/>
  <c r="C14" i="109"/>
  <c r="G12" i="139"/>
  <c r="N31" i="139"/>
  <c r="E20" i="107"/>
  <c r="J12" i="145"/>
  <c r="D12" i="145" s="1"/>
  <c r="E12" i="145"/>
  <c r="L31" i="145"/>
  <c r="C23" i="45"/>
  <c r="C22" i="109"/>
  <c r="J30" i="48"/>
  <c r="D23" i="134"/>
  <c r="S22" i="103"/>
  <c r="T22" i="103" s="1"/>
  <c r="E16" i="137"/>
  <c r="E29" i="107"/>
  <c r="H13" i="108"/>
  <c r="H13" i="141"/>
  <c r="G23" i="142"/>
  <c r="Y14" i="103"/>
  <c r="Z14" i="103" s="1"/>
  <c r="T19" i="51"/>
  <c r="E26" i="107"/>
  <c r="G19" i="145"/>
  <c r="Y25" i="103"/>
  <c r="Z25" i="103" s="1"/>
  <c r="G17" i="143"/>
  <c r="E20" i="143"/>
  <c r="J20" i="143"/>
  <c r="G21" i="143"/>
  <c r="L25" i="95"/>
  <c r="G28" i="134"/>
  <c r="H17" i="96"/>
  <c r="J11" i="108"/>
  <c r="J29" i="108" s="1"/>
  <c r="J11" i="141"/>
  <c r="J29" i="141" s="1"/>
  <c r="Q29" i="10"/>
  <c r="G19" i="146"/>
  <c r="C12" i="109"/>
  <c r="AC24" i="139"/>
  <c r="V23" i="34"/>
  <c r="Y23" i="34" s="1"/>
  <c r="F23" i="94"/>
  <c r="E18" i="145"/>
  <c r="J18" i="145"/>
  <c r="J11" i="95"/>
  <c r="C19" i="109"/>
  <c r="P19" i="109" s="1"/>
  <c r="G18" i="143"/>
  <c r="C25" i="109"/>
  <c r="G15" i="137"/>
  <c r="AC25" i="144"/>
  <c r="S31" i="137"/>
  <c r="J18" i="36"/>
  <c r="K18" i="36"/>
  <c r="E19" i="107"/>
  <c r="C26" i="45"/>
  <c r="J24" i="141"/>
  <c r="J24" i="108"/>
  <c r="E22" i="107"/>
  <c r="E25" i="107"/>
  <c r="L10" i="108"/>
  <c r="W29" i="10"/>
  <c r="T14" i="51"/>
  <c r="S12" i="104"/>
  <c r="D13" i="138"/>
  <c r="E13" i="138" s="1"/>
  <c r="O13" i="152"/>
  <c r="O13" i="92"/>
  <c r="C17" i="110"/>
  <c r="C24" i="112"/>
  <c r="G24" i="134"/>
  <c r="D16" i="96"/>
  <c r="AC27" i="143"/>
  <c r="E13" i="137"/>
  <c r="D28" i="55"/>
  <c r="C16" i="109"/>
  <c r="C13" i="109"/>
  <c r="E30" i="107"/>
  <c r="E24" i="107"/>
  <c r="C19" i="111"/>
  <c r="P19" i="111" s="1"/>
  <c r="S19" i="104"/>
  <c r="D20" i="138"/>
  <c r="E20" i="138" s="1"/>
  <c r="G22" i="147"/>
  <c r="V28" i="104"/>
  <c r="W28" i="104" s="1"/>
  <c r="D16" i="53"/>
  <c r="E28" i="107"/>
  <c r="E27" i="107"/>
  <c r="H20" i="107"/>
  <c r="S24" i="104"/>
  <c r="D25" i="138"/>
  <c r="E25" i="138" s="1"/>
  <c r="V25" i="104"/>
  <c r="W25" i="104" s="1"/>
  <c r="AC27" i="137"/>
  <c r="J18" i="95"/>
  <c r="C23" i="109"/>
  <c r="G25" i="134"/>
  <c r="C21" i="109"/>
  <c r="P21" i="109" s="1"/>
  <c r="C10" i="110"/>
  <c r="C18" i="109"/>
  <c r="C10" i="109"/>
  <c r="P10" i="109" s="1"/>
  <c r="D15" i="51"/>
  <c r="E21" i="45"/>
  <c r="L29" i="53"/>
  <c r="C15" i="110"/>
  <c r="P15" i="110"/>
  <c r="K15" i="92"/>
  <c r="I18" i="92"/>
  <c r="I18" i="152"/>
  <c r="J15" i="144"/>
  <c r="E15" i="144"/>
  <c r="S27" i="103"/>
  <c r="D28" i="134"/>
  <c r="E20" i="139"/>
  <c r="E15" i="107"/>
  <c r="J17" i="94"/>
  <c r="C23" i="111"/>
  <c r="G29" i="144"/>
  <c r="G23" i="144"/>
  <c r="E23" i="139"/>
  <c r="T13" i="57"/>
  <c r="T15" i="125"/>
  <c r="L19" i="125" s="1"/>
  <c r="H23" i="107"/>
  <c r="C18" i="112"/>
  <c r="V27" i="103"/>
  <c r="W27" i="103" s="1"/>
  <c r="G24" i="144"/>
  <c r="V27" i="104"/>
  <c r="W27" i="104" s="1"/>
  <c r="C11" i="110"/>
  <c r="D15" i="97"/>
  <c r="G19" i="144"/>
  <c r="T11" i="50"/>
  <c r="S29" i="50"/>
  <c r="J15" i="141"/>
  <c r="J15" i="108"/>
  <c r="X31" i="137"/>
  <c r="G13" i="142"/>
  <c r="AC15" i="137"/>
  <c r="J22" i="95"/>
  <c r="J11" i="94"/>
  <c r="U31" i="147"/>
  <c r="T24" i="54"/>
  <c r="AC12" i="137"/>
  <c r="AB31" i="137"/>
  <c r="Q14" i="92"/>
  <c r="Q14" i="152"/>
  <c r="G25" i="143"/>
  <c r="L29" i="51"/>
  <c r="D28" i="50"/>
  <c r="D27" i="57"/>
  <c r="V16" i="104"/>
  <c r="W16" i="104" s="1"/>
  <c r="H26" i="107"/>
  <c r="L21" i="96"/>
  <c r="H27" i="107"/>
  <c r="E13" i="45"/>
  <c r="G20" i="134"/>
  <c r="H20" i="134" s="1"/>
  <c r="K14" i="152"/>
  <c r="K14" i="92"/>
  <c r="T18" i="50"/>
  <c r="AC19" i="134"/>
  <c r="S28" i="103"/>
  <c r="D29" i="134"/>
  <c r="H15" i="95"/>
  <c r="T23" i="53"/>
  <c r="H12" i="95"/>
  <c r="E17" i="45"/>
  <c r="C26" i="112"/>
  <c r="P26" i="112" s="1"/>
  <c r="D24" i="50"/>
  <c r="K17" i="102"/>
  <c r="L17" i="102"/>
  <c r="D22" i="50"/>
  <c r="S14" i="105"/>
  <c r="D15" i="140"/>
  <c r="H11" i="95"/>
  <c r="V24" i="103"/>
  <c r="W24" i="103" s="1"/>
  <c r="H14" i="107"/>
  <c r="H31" i="84"/>
  <c r="G15" i="144"/>
  <c r="D17" i="50"/>
  <c r="E23" i="107"/>
  <c r="D29" i="139"/>
  <c r="D26" i="55"/>
  <c r="E20" i="144"/>
  <c r="J20" i="144"/>
  <c r="D20" i="144" s="1"/>
  <c r="V12" i="48"/>
  <c r="Y12" i="48" s="1"/>
  <c r="F12" i="96"/>
  <c r="H20" i="108"/>
  <c r="H20" i="141"/>
  <c r="J30" i="34"/>
  <c r="D26" i="140"/>
  <c r="S25" i="105"/>
  <c r="Q29" i="51"/>
  <c r="V17" i="104"/>
  <c r="W17" i="104" s="1"/>
  <c r="F10" i="141"/>
  <c r="T10" i="10"/>
  <c r="K29" i="10"/>
  <c r="F10" i="108"/>
  <c r="AC18" i="137"/>
  <c r="J20" i="141"/>
  <c r="J20" i="108"/>
  <c r="T30" i="48"/>
  <c r="L10" i="96"/>
  <c r="T23" i="50"/>
  <c r="T26" i="51"/>
  <c r="T19" i="57"/>
  <c r="J22" i="141"/>
  <c r="J22" i="108"/>
  <c r="G20" i="144"/>
  <c r="D26" i="137"/>
  <c r="V26" i="48"/>
  <c r="Y26" i="48" s="1"/>
  <c r="F26" i="96"/>
  <c r="M19" i="152"/>
  <c r="M19" i="92"/>
  <c r="J31" i="137"/>
  <c r="D12" i="137"/>
  <c r="J27" i="36"/>
  <c r="K27" i="36"/>
  <c r="Q17" i="92"/>
  <c r="Q17" i="152"/>
  <c r="W21" i="68"/>
  <c r="J21" i="143"/>
  <c r="E21" i="143"/>
  <c r="V25" i="48"/>
  <c r="Y25" i="48" s="1"/>
  <c r="F25" i="96"/>
  <c r="D18" i="134"/>
  <c r="S17" i="103"/>
  <c r="E21" i="107"/>
  <c r="G21" i="144"/>
  <c r="H25" i="107"/>
  <c r="C11" i="111"/>
  <c r="G18" i="144"/>
  <c r="C19" i="112"/>
  <c r="C16" i="110"/>
  <c r="I30" i="45"/>
  <c r="E12" i="45"/>
  <c r="G29" i="148"/>
  <c r="L29" i="50"/>
  <c r="J25" i="143"/>
  <c r="E25" i="143"/>
  <c r="H20" i="95"/>
  <c r="Y25" i="105"/>
  <c r="Z25" i="105" s="1"/>
  <c r="N26" i="140"/>
  <c r="G27" i="144"/>
  <c r="S15" i="104"/>
  <c r="D16" i="138"/>
  <c r="E16" i="138" s="1"/>
  <c r="L19" i="58"/>
  <c r="AC29" i="142"/>
  <c r="D17" i="155"/>
  <c r="D15" i="94"/>
  <c r="S22" i="104"/>
  <c r="D23" i="138"/>
  <c r="E23" i="138" s="1"/>
  <c r="N18" i="140"/>
  <c r="Y17" i="105"/>
  <c r="Z17" i="105" s="1"/>
  <c r="T17" i="51"/>
  <c r="C10" i="111"/>
  <c r="T17" i="10"/>
  <c r="F17" i="108"/>
  <c r="F17" i="141"/>
  <c r="N17" i="141" s="1"/>
  <c r="L18" i="95"/>
  <c r="O30" i="45"/>
  <c r="T12" i="54"/>
  <c r="G26" i="137"/>
  <c r="D11" i="94"/>
  <c r="D13" i="155"/>
  <c r="J26" i="95"/>
  <c r="J16" i="141"/>
  <c r="J16" i="108"/>
  <c r="Q18" i="98"/>
  <c r="H16" i="68"/>
  <c r="G12" i="152"/>
  <c r="G12" i="92"/>
  <c r="D27" i="139"/>
  <c r="G28" i="144"/>
  <c r="C25" i="111"/>
  <c r="H14" i="141"/>
  <c r="H14" i="108"/>
  <c r="D15" i="138"/>
  <c r="E15" i="138" s="1"/>
  <c r="S14" i="104"/>
  <c r="D11" i="50"/>
  <c r="G29" i="50"/>
  <c r="G18" i="137"/>
  <c r="E26" i="147"/>
  <c r="J26" i="147"/>
  <c r="H15" i="107"/>
  <c r="I14" i="84"/>
  <c r="C20" i="110"/>
  <c r="E28" i="134"/>
  <c r="F28" i="134" s="1"/>
  <c r="L23" i="96"/>
  <c r="J20" i="36"/>
  <c r="K20" i="36"/>
  <c r="AC24" i="146"/>
  <c r="C20" i="109"/>
  <c r="P20" i="109" s="1"/>
  <c r="V14" i="103"/>
  <c r="W14" i="103" s="1"/>
  <c r="J22" i="148"/>
  <c r="E22" i="148"/>
  <c r="T25" i="52"/>
  <c r="G14" i="143"/>
  <c r="C24" i="110"/>
  <c r="J26" i="142"/>
  <c r="E26" i="142"/>
  <c r="D13" i="94"/>
  <c r="D15" i="155"/>
  <c r="E17" i="107"/>
  <c r="T30" i="49"/>
  <c r="L10" i="97"/>
  <c r="I29" i="54"/>
  <c r="E16" i="107"/>
  <c r="D18" i="54"/>
  <c r="Y28" i="103"/>
  <c r="Z28" i="103" s="1"/>
  <c r="D12" i="54"/>
  <c r="D20" i="95"/>
  <c r="E20" i="45"/>
  <c r="G26" i="148"/>
  <c r="C23" i="110"/>
  <c r="AC22" i="137"/>
  <c r="Q29" i="56"/>
  <c r="D21" i="51"/>
  <c r="D29" i="51" s="1"/>
  <c r="D23" i="97"/>
  <c r="G27" i="142"/>
  <c r="G27" i="134"/>
  <c r="K13" i="43"/>
  <c r="L13" i="43"/>
  <c r="C24" i="45"/>
  <c r="AC28" i="139"/>
  <c r="J22" i="144"/>
  <c r="E22" i="144"/>
  <c r="D23" i="96"/>
  <c r="U31" i="148"/>
  <c r="Y23" i="104"/>
  <c r="Z23" i="104" s="1"/>
  <c r="N24" i="138"/>
  <c r="AC24" i="145"/>
  <c r="Y22" i="105"/>
  <c r="Z22" i="105" s="1"/>
  <c r="N23" i="140"/>
  <c r="V26" i="47"/>
  <c r="Y26" i="47" s="1"/>
  <c r="F26" i="95"/>
  <c r="G25" i="137"/>
  <c r="C20" i="45"/>
  <c r="C19" i="110"/>
  <c r="AC21" i="143"/>
  <c r="T24" i="51"/>
  <c r="C24" i="111"/>
  <c r="H27" i="94"/>
  <c r="G15" i="92"/>
  <c r="D24" i="139"/>
  <c r="Z31" i="143"/>
  <c r="E31" i="143" s="1"/>
  <c r="D18" i="138"/>
  <c r="E18" i="138" s="1"/>
  <c r="S17" i="104"/>
  <c r="C14" i="111"/>
  <c r="L17" i="95"/>
  <c r="D20" i="139"/>
  <c r="D14" i="96"/>
  <c r="E15" i="147"/>
  <c r="J15" i="147"/>
  <c r="T14" i="54"/>
  <c r="G23" i="143"/>
  <c r="D12" i="95"/>
  <c r="C21" i="110"/>
  <c r="G29" i="146"/>
  <c r="T20" i="51"/>
  <c r="G23" i="146"/>
  <c r="N13" i="138"/>
  <c r="Y12" i="104"/>
  <c r="Z12" i="104" s="1"/>
  <c r="T25" i="51"/>
  <c r="C12" i="111"/>
  <c r="E19" i="45"/>
  <c r="J16" i="148"/>
  <c r="E16" i="148"/>
  <c r="F37" i="77"/>
  <c r="C21" i="112"/>
  <c r="P21" i="112" s="1"/>
  <c r="V22" i="104"/>
  <c r="W22" i="104" s="1"/>
  <c r="F14" i="95"/>
  <c r="V14" i="47"/>
  <c r="Y14" i="47" s="1"/>
  <c r="Y14" i="104"/>
  <c r="Z14" i="104" s="1"/>
  <c r="N15" i="138"/>
  <c r="V22" i="103"/>
  <c r="W22" i="103" s="1"/>
  <c r="C16" i="45"/>
  <c r="G12" i="137"/>
  <c r="N31" i="137"/>
  <c r="G24" i="139"/>
  <c r="H13" i="96"/>
  <c r="V16" i="105"/>
  <c r="W16" i="105" s="1"/>
  <c r="F20" i="97"/>
  <c r="V20" i="49"/>
  <c r="Y20" i="49" s="1"/>
  <c r="T16" i="56"/>
  <c r="L22" i="97"/>
  <c r="F12" i="141"/>
  <c r="T12" i="10"/>
  <c r="F12" i="108"/>
  <c r="G29" i="51"/>
  <c r="D11" i="51"/>
  <c r="T13" i="51"/>
  <c r="C22" i="111"/>
  <c r="P22" i="111" s="1"/>
  <c r="D21" i="56"/>
  <c r="D20" i="50"/>
  <c r="C26" i="109"/>
  <c r="P26" i="109" s="1"/>
  <c r="C11" i="109"/>
  <c r="C9" i="109"/>
  <c r="P9" i="109" s="1"/>
  <c r="O27" i="109"/>
  <c r="H17" i="107"/>
  <c r="E18" i="107"/>
  <c r="T26" i="50"/>
  <c r="D23" i="50"/>
  <c r="V25" i="103"/>
  <c r="W25" i="103" s="1"/>
  <c r="M18" i="98"/>
  <c r="D14" i="137"/>
  <c r="S28" i="104"/>
  <c r="D29" i="138"/>
  <c r="E29" i="138" s="1"/>
  <c r="J21" i="94"/>
  <c r="C21" i="111"/>
  <c r="O27" i="112"/>
  <c r="C9" i="112"/>
  <c r="F24" i="108"/>
  <c r="F24" i="141"/>
  <c r="N24" i="141" s="1"/>
  <c r="K24" i="141" s="1"/>
  <c r="T24" i="10"/>
  <c r="D16" i="139"/>
  <c r="J14" i="144"/>
  <c r="E14" i="144"/>
  <c r="D21" i="137"/>
  <c r="E21" i="147"/>
  <c r="J21" i="147"/>
  <c r="H22" i="95"/>
  <c r="G22" i="146"/>
  <c r="Q15" i="92"/>
  <c r="C14" i="45"/>
  <c r="E17" i="142"/>
  <c r="J17" i="142"/>
  <c r="V24" i="47"/>
  <c r="Y24" i="47" s="1"/>
  <c r="F24" i="95"/>
  <c r="E24" i="137"/>
  <c r="N15" i="125"/>
  <c r="I19" i="125" s="1"/>
  <c r="E27" i="45"/>
  <c r="D13" i="139"/>
  <c r="L12" i="43"/>
  <c r="K12" i="43"/>
  <c r="G29" i="143"/>
  <c r="D16" i="51"/>
  <c r="AC20" i="144"/>
  <c r="T22" i="57"/>
  <c r="C22" i="110"/>
  <c r="E27" i="143"/>
  <c r="J27" i="143"/>
  <c r="Y11" i="103"/>
  <c r="X31" i="134"/>
  <c r="C16" i="111"/>
  <c r="H20" i="97"/>
  <c r="J31" i="136"/>
  <c r="K31" i="136" s="1"/>
  <c r="C18" i="45"/>
  <c r="J24" i="95"/>
  <c r="Q13" i="92"/>
  <c r="Q13" i="152"/>
  <c r="C12" i="110"/>
  <c r="G17" i="142"/>
  <c r="Z15" i="125"/>
  <c r="O19" i="125" s="1"/>
  <c r="V20" i="104"/>
  <c r="W20" i="104" s="1"/>
  <c r="L16" i="96"/>
  <c r="V16" i="103"/>
  <c r="W16" i="103" s="1"/>
  <c r="N29" i="138"/>
  <c r="Y28" i="104"/>
  <c r="Z28" i="104" s="1"/>
  <c r="S20" i="104"/>
  <c r="D21" i="138"/>
  <c r="E21" i="138" s="1"/>
  <c r="G16" i="137"/>
  <c r="C12" i="112"/>
  <c r="I20" i="92"/>
  <c r="J12" i="96"/>
  <c r="C17" i="112"/>
  <c r="P17" i="112" s="1"/>
  <c r="C26" i="110"/>
  <c r="AC17" i="143"/>
  <c r="F26" i="108"/>
  <c r="T26" i="10"/>
  <c r="F26" i="141"/>
  <c r="N26" i="141" s="1"/>
  <c r="D18" i="55"/>
  <c r="J21" i="96"/>
  <c r="C22" i="45"/>
  <c r="L12" i="97"/>
  <c r="J11" i="36"/>
  <c r="I31" i="36"/>
  <c r="K11" i="36"/>
  <c r="L29" i="54"/>
  <c r="O14" i="98"/>
  <c r="J23" i="94"/>
  <c r="F22" i="94"/>
  <c r="V22" i="34"/>
  <c r="Y22" i="34" s="1"/>
  <c r="O15" i="92"/>
  <c r="D20" i="54"/>
  <c r="E14" i="134"/>
  <c r="C10" i="112"/>
  <c r="AC24" i="147"/>
  <c r="Y27" i="104"/>
  <c r="Z27" i="104" s="1"/>
  <c r="N28" i="138"/>
  <c r="E29" i="45"/>
  <c r="V23" i="105"/>
  <c r="W23" i="105" s="1"/>
  <c r="D28" i="52"/>
  <c r="J18" i="97"/>
  <c r="C15" i="84"/>
  <c r="I15" i="84" s="1"/>
  <c r="U31" i="134"/>
  <c r="V31" i="134" s="1"/>
  <c r="J15" i="148"/>
  <c r="E15" i="148"/>
  <c r="D19" i="52"/>
  <c r="AC21" i="137"/>
  <c r="C25" i="45"/>
  <c r="K13" i="92"/>
  <c r="K13" i="152"/>
  <c r="S31" i="143"/>
  <c r="D28" i="138"/>
  <c r="E28" i="138" s="1"/>
  <c r="S27" i="104"/>
  <c r="L26" i="102"/>
  <c r="K26" i="102"/>
  <c r="G13" i="144"/>
  <c r="C15" i="111"/>
  <c r="C27" i="111" s="1"/>
  <c r="D18" i="51"/>
  <c r="D19" i="51"/>
  <c r="J27" i="95"/>
  <c r="H23" i="95"/>
  <c r="D18" i="53"/>
  <c r="D29" i="137"/>
  <c r="T13" i="10"/>
  <c r="U13" i="10" s="1"/>
  <c r="F13" i="108"/>
  <c r="F13" i="141"/>
  <c r="T15" i="53"/>
  <c r="G18" i="146"/>
  <c r="G20" i="139"/>
  <c r="H20" i="139" s="1"/>
  <c r="K10" i="102"/>
  <c r="L10" i="102"/>
  <c r="J29" i="102"/>
  <c r="S29" i="56"/>
  <c r="T11" i="56"/>
  <c r="G19" i="142"/>
  <c r="D25" i="56"/>
  <c r="H16" i="97"/>
  <c r="G29" i="142"/>
  <c r="H17" i="108"/>
  <c r="H17" i="141"/>
  <c r="D21" i="50"/>
  <c r="G17" i="137"/>
  <c r="G18" i="147"/>
  <c r="C25" i="110"/>
  <c r="P25" i="110" s="1"/>
  <c r="N26" i="136"/>
  <c r="E17" i="148"/>
  <c r="J17" i="148"/>
  <c r="J18" i="148"/>
  <c r="E18" i="148"/>
  <c r="V15" i="104"/>
  <c r="W15" i="104" s="1"/>
  <c r="T15" i="51"/>
  <c r="J29" i="143"/>
  <c r="E29" i="143"/>
  <c r="C21" i="84"/>
  <c r="E28" i="137"/>
  <c r="T14" i="10"/>
  <c r="F14" i="141"/>
  <c r="N14" i="141" s="1"/>
  <c r="I14" i="141" s="1"/>
  <c r="F14" i="108"/>
  <c r="Q13" i="98"/>
  <c r="T11" i="55"/>
  <c r="S29" i="55"/>
  <c r="X31" i="139"/>
  <c r="D16" i="55"/>
  <c r="O27" i="111"/>
  <c r="C9" i="111"/>
  <c r="P9" i="111" s="1"/>
  <c r="C27" i="84"/>
  <c r="I27" i="84" s="1"/>
  <c r="D13" i="55"/>
  <c r="AC24" i="142"/>
  <c r="Y13" i="104"/>
  <c r="Z13" i="104" s="1"/>
  <c r="N14" i="138"/>
  <c r="Y22" i="103"/>
  <c r="Z22" i="103" s="1"/>
  <c r="V27" i="48"/>
  <c r="Y27" i="48" s="1"/>
  <c r="F27" i="96"/>
  <c r="N19" i="138"/>
  <c r="Y18" i="104"/>
  <c r="Z18" i="104" s="1"/>
  <c r="Y18" i="103"/>
  <c r="Z18" i="103" s="1"/>
  <c r="O20" i="92"/>
  <c r="D24" i="53"/>
  <c r="V13" i="105"/>
  <c r="W13" i="105" s="1"/>
  <c r="L12" i="96"/>
  <c r="V18" i="105"/>
  <c r="W18" i="105" s="1"/>
  <c r="J28" i="144"/>
  <c r="E28" i="144"/>
  <c r="AC28" i="137"/>
  <c r="N18" i="138"/>
  <c r="Y17" i="104"/>
  <c r="Z17" i="104" s="1"/>
  <c r="F12" i="94"/>
  <c r="V12" i="34"/>
  <c r="G16" i="148"/>
  <c r="E12" i="139"/>
  <c r="L31" i="139"/>
  <c r="AC15" i="145"/>
  <c r="H27" i="97"/>
  <c r="G26" i="145"/>
  <c r="D13" i="137"/>
  <c r="J14" i="147"/>
  <c r="E14" i="147"/>
  <c r="J17" i="144"/>
  <c r="E17" i="144"/>
  <c r="G29" i="145"/>
  <c r="C16" i="112"/>
  <c r="V19" i="105"/>
  <c r="W19" i="105" s="1"/>
  <c r="J23" i="147"/>
  <c r="E23" i="147"/>
  <c r="J23" i="97"/>
  <c r="L11" i="96"/>
  <c r="D12" i="51"/>
  <c r="K23" i="102"/>
  <c r="L23" i="102"/>
  <c r="T18" i="54"/>
  <c r="E14" i="137"/>
  <c r="F14" i="137" s="1"/>
  <c r="G30" i="45"/>
  <c r="C13" i="45"/>
  <c r="AC12" i="143"/>
  <c r="AB31" i="143"/>
  <c r="G31" i="143" s="1"/>
  <c r="S14" i="152"/>
  <c r="S14" i="92"/>
  <c r="U31" i="142"/>
  <c r="T27" i="56"/>
  <c r="H23" i="141"/>
  <c r="H23" i="108"/>
  <c r="N27" i="138"/>
  <c r="Y26" i="104"/>
  <c r="Z26" i="104" s="1"/>
  <c r="V11" i="104"/>
  <c r="J31" i="138"/>
  <c r="K31" i="138" s="1"/>
  <c r="D12" i="56"/>
  <c r="J24" i="144"/>
  <c r="E24" i="144"/>
  <c r="E25" i="45"/>
  <c r="L16" i="108"/>
  <c r="T22" i="56"/>
  <c r="C19" i="58"/>
  <c r="K17" i="36"/>
  <c r="J17" i="36"/>
  <c r="G27" i="143"/>
  <c r="C14" i="112"/>
  <c r="P14" i="112" s="1"/>
  <c r="K19" i="58"/>
  <c r="L20" i="108"/>
  <c r="D23" i="51"/>
  <c r="D24" i="137"/>
  <c r="G14" i="137"/>
  <c r="H14" i="137" s="1"/>
  <c r="G27" i="147"/>
  <c r="K19" i="43"/>
  <c r="L19" i="43"/>
  <c r="G21" i="137"/>
  <c r="V26" i="104"/>
  <c r="W26" i="104" s="1"/>
  <c r="N24" i="140"/>
  <c r="Y23" i="105"/>
  <c r="Z23" i="105" s="1"/>
  <c r="D17" i="52"/>
  <c r="G20" i="92"/>
  <c r="AC26" i="142"/>
  <c r="E20" i="137"/>
  <c r="D24" i="55"/>
  <c r="T11" i="10"/>
  <c r="F11" i="141"/>
  <c r="F11" i="108"/>
  <c r="AC26" i="137"/>
  <c r="I19" i="92"/>
  <c r="I19" i="152"/>
  <c r="G16" i="144"/>
  <c r="D24" i="94"/>
  <c r="D26" i="155"/>
  <c r="E23" i="145"/>
  <c r="J23" i="145"/>
  <c r="E16" i="68"/>
  <c r="E12" i="152"/>
  <c r="E12" i="92"/>
  <c r="AC12" i="68"/>
  <c r="D28" i="51"/>
  <c r="H21" i="107"/>
  <c r="T12" i="52"/>
  <c r="J12" i="141"/>
  <c r="J12" i="108"/>
  <c r="H17" i="94"/>
  <c r="T23" i="57"/>
  <c r="D27" i="51"/>
  <c r="G22" i="142"/>
  <c r="G13" i="148"/>
  <c r="AC17" i="68"/>
  <c r="E21" i="68"/>
  <c r="E17" i="92"/>
  <c r="E17" i="152"/>
  <c r="J13" i="146"/>
  <c r="E13" i="146"/>
  <c r="E16" i="144"/>
  <c r="J16" i="144"/>
  <c r="S21" i="103"/>
  <c r="D22" i="134"/>
  <c r="G25" i="147"/>
  <c r="G14" i="98"/>
  <c r="H25" i="108"/>
  <c r="H25" i="141"/>
  <c r="E19" i="152"/>
  <c r="E19" i="92"/>
  <c r="AC19" i="68"/>
  <c r="S31" i="134"/>
  <c r="D26" i="96"/>
  <c r="S27" i="105"/>
  <c r="D28" i="140"/>
  <c r="G12" i="143"/>
  <c r="N31" i="143"/>
  <c r="V11" i="48"/>
  <c r="Y11" i="48" s="1"/>
  <c r="F11" i="96"/>
  <c r="D18" i="97"/>
  <c r="S24" i="105"/>
  <c r="D25" i="140"/>
  <c r="D14" i="134"/>
  <c r="S13" i="103"/>
  <c r="D18" i="137"/>
  <c r="E23" i="45"/>
  <c r="V14" i="104"/>
  <c r="W14" i="104" s="1"/>
  <c r="J23" i="143"/>
  <c r="E23" i="143"/>
  <c r="Y19" i="105"/>
  <c r="Z19" i="105" s="1"/>
  <c r="N20" i="140"/>
  <c r="E19" i="137"/>
  <c r="AC26" i="134"/>
  <c r="J20" i="97"/>
  <c r="AC20" i="68"/>
  <c r="AA20" i="68" s="1"/>
  <c r="E20" i="92"/>
  <c r="L13" i="108"/>
  <c r="N29" i="140"/>
  <c r="Y28" i="105"/>
  <c r="Z28" i="105" s="1"/>
  <c r="Q19" i="92"/>
  <c r="Q19" i="152"/>
  <c r="O16" i="98"/>
  <c r="T19" i="79"/>
  <c r="E26" i="137"/>
  <c r="D20" i="51"/>
  <c r="F18" i="95"/>
  <c r="V18" i="47"/>
  <c r="Y18" i="47" s="1"/>
  <c r="L14" i="108"/>
  <c r="J24" i="97"/>
  <c r="AC17" i="134"/>
  <c r="S29" i="51"/>
  <c r="T11" i="51"/>
  <c r="D25" i="54"/>
  <c r="H30" i="107"/>
  <c r="E23" i="146"/>
  <c r="J23" i="146"/>
  <c r="G24" i="145"/>
  <c r="C23" i="112"/>
  <c r="T27" i="52"/>
  <c r="L16" i="102"/>
  <c r="K16" i="102"/>
  <c r="J14" i="95"/>
  <c r="D18" i="57"/>
  <c r="D25" i="51"/>
  <c r="V18" i="104"/>
  <c r="W18" i="104" s="1"/>
  <c r="J26" i="141"/>
  <c r="J26" i="108"/>
  <c r="E13" i="139"/>
  <c r="M14" i="98"/>
  <c r="J20" i="146"/>
  <c r="E20" i="146"/>
  <c r="AB31" i="148"/>
  <c r="E27" i="147"/>
  <c r="J27" i="147"/>
  <c r="F24" i="96"/>
  <c r="N24" i="96" s="1"/>
  <c r="V24" i="48"/>
  <c r="Y24" i="48" s="1"/>
  <c r="J13" i="144"/>
  <c r="E13" i="144"/>
  <c r="G19" i="147"/>
  <c r="V12" i="103"/>
  <c r="W12" i="103" s="1"/>
  <c r="H12" i="97"/>
  <c r="L30" i="49"/>
  <c r="N25" i="136"/>
  <c r="E16" i="146"/>
  <c r="J16" i="146"/>
  <c r="D29" i="136"/>
  <c r="E29" i="136" s="1"/>
  <c r="J19" i="58"/>
  <c r="S12" i="98"/>
  <c r="Z15" i="79"/>
  <c r="G17" i="139"/>
  <c r="J23" i="141"/>
  <c r="J23" i="108"/>
  <c r="T16" i="51"/>
  <c r="C25" i="112"/>
  <c r="G13" i="143"/>
  <c r="T12" i="51"/>
  <c r="E12" i="142"/>
  <c r="J12" i="142"/>
  <c r="L31" i="142"/>
  <c r="AC26" i="144"/>
  <c r="T15" i="50"/>
  <c r="F19" i="58"/>
  <c r="T21" i="51"/>
  <c r="AC13" i="68"/>
  <c r="E13" i="92"/>
  <c r="E13" i="152"/>
  <c r="T16" i="52"/>
  <c r="AC26" i="146"/>
  <c r="AC20" i="137"/>
  <c r="H30" i="49"/>
  <c r="H21" i="108"/>
  <c r="H21" i="141"/>
  <c r="N21" i="141" s="1"/>
  <c r="C20" i="111"/>
  <c r="P20" i="111" s="1"/>
  <c r="T27" i="51"/>
  <c r="E22" i="134"/>
  <c r="D15" i="137"/>
  <c r="V18" i="103"/>
  <c r="W18" i="103" s="1"/>
  <c r="D22" i="53"/>
  <c r="G28" i="137"/>
  <c r="C13" i="110"/>
  <c r="E18" i="146"/>
  <c r="J18" i="146"/>
  <c r="E14" i="143"/>
  <c r="J14" i="143"/>
  <c r="I29" i="51"/>
  <c r="J29" i="51" s="1"/>
  <c r="E22" i="137"/>
  <c r="Q21" i="68"/>
  <c r="M17" i="92"/>
  <c r="M17" i="152"/>
  <c r="J16" i="95"/>
  <c r="T27" i="53"/>
  <c r="Y24" i="104"/>
  <c r="Z24" i="104" s="1"/>
  <c r="N25" i="138"/>
  <c r="V17" i="105"/>
  <c r="W17" i="105" s="1"/>
  <c r="I12" i="92"/>
  <c r="I12" i="152"/>
  <c r="K16" i="68"/>
  <c r="G25" i="148"/>
  <c r="D22" i="137"/>
  <c r="G23" i="148"/>
  <c r="D20" i="137"/>
  <c r="M20" i="92"/>
  <c r="J13" i="145"/>
  <c r="E13" i="145"/>
  <c r="G28" i="147"/>
  <c r="N30" i="47"/>
  <c r="E16" i="139"/>
  <c r="H22" i="96"/>
  <c r="S26" i="104"/>
  <c r="D27" i="138"/>
  <c r="E27" i="138" s="1"/>
  <c r="E14" i="45"/>
  <c r="E15" i="137"/>
  <c r="F15" i="137" s="1"/>
  <c r="E26" i="45"/>
  <c r="D21" i="55"/>
  <c r="F25" i="141"/>
  <c r="F25" i="108"/>
  <c r="T25" i="10"/>
  <c r="C9" i="110"/>
  <c r="C27" i="110" s="1"/>
  <c r="O27" i="110"/>
  <c r="G15" i="145"/>
  <c r="G26" i="147"/>
  <c r="G20" i="148"/>
  <c r="U31" i="139"/>
  <c r="G21" i="134"/>
  <c r="K18" i="102"/>
  <c r="L18" i="102"/>
  <c r="F31" i="84"/>
  <c r="AC17" i="137"/>
  <c r="G16" i="146"/>
  <c r="D37" i="77"/>
  <c r="C26" i="111"/>
  <c r="C21" i="45"/>
  <c r="Y26" i="105"/>
  <c r="Z26" i="105" s="1"/>
  <c r="N27" i="140"/>
  <c r="H26" i="108"/>
  <c r="H26" i="141"/>
  <c r="H13" i="95"/>
  <c r="Q19" i="58"/>
  <c r="J29" i="142"/>
  <c r="E29" i="142"/>
  <c r="H18" i="108"/>
  <c r="H18" i="141"/>
  <c r="T24" i="57"/>
  <c r="J13" i="97"/>
  <c r="K23" i="36"/>
  <c r="J23" i="36"/>
  <c r="E16" i="145"/>
  <c r="J16" i="145"/>
  <c r="N12" i="138"/>
  <c r="M31" i="138"/>
  <c r="N31" i="138" s="1"/>
  <c r="Y11" i="104"/>
  <c r="Z11" i="104" s="1"/>
  <c r="D27" i="137"/>
  <c r="L17" i="108"/>
  <c r="V15" i="34"/>
  <c r="Y15" i="34" s="1"/>
  <c r="F15" i="94"/>
  <c r="I29" i="55"/>
  <c r="E23" i="137"/>
  <c r="G24" i="146"/>
  <c r="T23" i="56"/>
  <c r="E27" i="145"/>
  <c r="J27" i="145"/>
  <c r="E27" i="137"/>
  <c r="G22" i="144"/>
  <c r="E15" i="146"/>
  <c r="J15" i="146"/>
  <c r="K14" i="36"/>
  <c r="J14" i="36"/>
  <c r="G15" i="143"/>
  <c r="N12" i="140"/>
  <c r="M31" i="140"/>
  <c r="N31" i="140" s="1"/>
  <c r="Y11" i="105"/>
  <c r="T19" i="52"/>
  <c r="N22" i="140"/>
  <c r="Y21" i="105"/>
  <c r="Z21" i="105" s="1"/>
  <c r="T28" i="57"/>
  <c r="E23" i="134"/>
  <c r="F23" i="134" s="1"/>
  <c r="L11" i="108"/>
  <c r="J21" i="145"/>
  <c r="E21" i="145"/>
  <c r="V19" i="103"/>
  <c r="W19" i="103" s="1"/>
  <c r="N26" i="138"/>
  <c r="Y25" i="104"/>
  <c r="Z25" i="104" s="1"/>
  <c r="C20" i="84"/>
  <c r="D17" i="139"/>
  <c r="Q16" i="68"/>
  <c r="M12" i="92"/>
  <c r="M12" i="152"/>
  <c r="J23" i="144"/>
  <c r="E23" i="144"/>
  <c r="G29" i="147"/>
  <c r="D17" i="51"/>
  <c r="J27" i="144"/>
  <c r="D27" i="144" s="1"/>
  <c r="E27" i="144"/>
  <c r="D27" i="136"/>
  <c r="E27" i="136" s="1"/>
  <c r="AC13" i="143"/>
  <c r="V13" i="104"/>
  <c r="W13" i="104" s="1"/>
  <c r="C11" i="112"/>
  <c r="D15" i="50"/>
  <c r="G15" i="142"/>
  <c r="F16" i="96"/>
  <c r="V16" i="48"/>
  <c r="Y16" i="48" s="1"/>
  <c r="G26" i="146"/>
  <c r="L31" i="148"/>
  <c r="E12" i="148"/>
  <c r="J12" i="148"/>
  <c r="V23" i="49"/>
  <c r="Y23" i="49" s="1"/>
  <c r="F23" i="97"/>
  <c r="G28" i="143"/>
  <c r="D14" i="139"/>
  <c r="H14" i="96"/>
  <c r="J28" i="143"/>
  <c r="E28" i="143"/>
  <c r="D25" i="94"/>
  <c r="D27" i="155"/>
  <c r="AC29" i="139"/>
  <c r="G14" i="134"/>
  <c r="H14" i="134" s="1"/>
  <c r="H15" i="96"/>
  <c r="AC26" i="139"/>
  <c r="H27" i="108"/>
  <c r="H27" i="141"/>
  <c r="T25" i="50"/>
  <c r="C18" i="111"/>
  <c r="P18" i="111" s="1"/>
  <c r="O18" i="92"/>
  <c r="O18" i="152"/>
  <c r="H11" i="108"/>
  <c r="H11" i="141"/>
  <c r="H29" i="141" s="1"/>
  <c r="E28" i="45"/>
  <c r="Y13" i="105"/>
  <c r="Z13" i="105" s="1"/>
  <c r="N14" i="140"/>
  <c r="T12" i="53"/>
  <c r="L10" i="94"/>
  <c r="T30" i="34"/>
  <c r="S18" i="98"/>
  <c r="L26" i="108"/>
  <c r="G22" i="145"/>
  <c r="G15" i="148"/>
  <c r="L16" i="97"/>
  <c r="C28" i="45"/>
  <c r="H16" i="107"/>
  <c r="V15" i="103"/>
  <c r="W15" i="103" s="1"/>
  <c r="D28" i="139"/>
  <c r="AC25" i="137"/>
  <c r="G13" i="145"/>
  <c r="G18" i="139"/>
  <c r="L30" i="34"/>
  <c r="L26" i="96"/>
  <c r="K28" i="36"/>
  <c r="J28" i="36"/>
  <c r="D30" i="47"/>
  <c r="D10" i="95"/>
  <c r="D19" i="137"/>
  <c r="Y14" i="105"/>
  <c r="Z14" i="105" s="1"/>
  <c r="N15" i="140"/>
  <c r="D27" i="50"/>
  <c r="Q15" i="125"/>
  <c r="K19" i="125" s="1"/>
  <c r="AC12" i="145"/>
  <c r="Z31" i="145"/>
  <c r="C15" i="45"/>
  <c r="E23" i="148"/>
  <c r="J23" i="148"/>
  <c r="E29" i="144"/>
  <c r="J29" i="144"/>
  <c r="D20" i="97"/>
  <c r="T20" i="10"/>
  <c r="F20" i="108"/>
  <c r="F20" i="141"/>
  <c r="N20" i="141" s="1"/>
  <c r="J16" i="143"/>
  <c r="E16" i="143"/>
  <c r="S20" i="92"/>
  <c r="H28" i="107"/>
  <c r="N21" i="140"/>
  <c r="Y20" i="105"/>
  <c r="Z20" i="105" s="1"/>
  <c r="E22" i="142"/>
  <c r="J22" i="142"/>
  <c r="J13" i="141"/>
  <c r="J13" i="108"/>
  <c r="R30" i="47"/>
  <c r="J10" i="95"/>
  <c r="H22" i="141"/>
  <c r="H22" i="108"/>
  <c r="L30" i="47"/>
  <c r="K18" i="92"/>
  <c r="K18" i="152"/>
  <c r="K21" i="152" s="1"/>
  <c r="C13" i="111"/>
  <c r="G13" i="146"/>
  <c r="D25" i="52"/>
  <c r="T24" i="50"/>
  <c r="D20" i="52"/>
  <c r="L23" i="108"/>
  <c r="AC21" i="145"/>
  <c r="F21" i="95"/>
  <c r="V21" i="47"/>
  <c r="Y21" i="47" s="1"/>
  <c r="H16" i="141"/>
  <c r="H16" i="108"/>
  <c r="N16" i="108" s="1"/>
  <c r="G16" i="108" s="1"/>
  <c r="AC16" i="148"/>
  <c r="N14" i="136"/>
  <c r="I14" i="92"/>
  <c r="I14" i="152"/>
  <c r="V15" i="105"/>
  <c r="W15" i="105" s="1"/>
  <c r="G19" i="137"/>
  <c r="H19" i="137" s="1"/>
  <c r="D17" i="96"/>
  <c r="H16" i="94"/>
  <c r="V21" i="49"/>
  <c r="Y21" i="49" s="1"/>
  <c r="F21" i="97"/>
  <c r="G29" i="134"/>
  <c r="M30" i="45"/>
  <c r="E25" i="137"/>
  <c r="H17" i="97"/>
  <c r="AC19" i="144"/>
  <c r="K17" i="43"/>
  <c r="L17" i="43"/>
  <c r="K14" i="102"/>
  <c r="L14" i="102"/>
  <c r="V11" i="34"/>
  <c r="F11" i="94"/>
  <c r="M18" i="92"/>
  <c r="M18" i="152"/>
  <c r="T19" i="56"/>
  <c r="D22" i="95"/>
  <c r="V21" i="104"/>
  <c r="W21" i="104" s="1"/>
  <c r="N28" i="136"/>
  <c r="N21" i="68"/>
  <c r="K17" i="92"/>
  <c r="K17" i="152"/>
  <c r="G26" i="143"/>
  <c r="N13" i="136"/>
  <c r="T19" i="53"/>
  <c r="T14" i="55"/>
  <c r="K23" i="43"/>
  <c r="L23" i="43"/>
  <c r="T13" i="55"/>
  <c r="L13" i="95"/>
  <c r="D22" i="97"/>
  <c r="G14" i="139"/>
  <c r="C17" i="3"/>
  <c r="D21" i="107"/>
  <c r="D28" i="57"/>
  <c r="J18" i="143"/>
  <c r="E18" i="143"/>
  <c r="T21" i="56"/>
  <c r="D15" i="139"/>
  <c r="G12" i="146"/>
  <c r="N31" i="146"/>
  <c r="G23" i="137"/>
  <c r="N29" i="52"/>
  <c r="F25" i="94"/>
  <c r="V25" i="34"/>
  <c r="Y25" i="34" s="1"/>
  <c r="G28" i="142"/>
  <c r="S31" i="145"/>
  <c r="AC23" i="137"/>
  <c r="U31" i="137"/>
  <c r="F18" i="94"/>
  <c r="V18" i="34"/>
  <c r="Y18" i="34" s="1"/>
  <c r="G14" i="144"/>
  <c r="T19" i="50"/>
  <c r="J10" i="94"/>
  <c r="R30" i="34"/>
  <c r="AC23" i="148"/>
  <c r="L27" i="94"/>
  <c r="L29" i="52"/>
  <c r="J29" i="148"/>
  <c r="E29" i="148"/>
  <c r="G27" i="137"/>
  <c r="Y19" i="103"/>
  <c r="Z19" i="103" s="1"/>
  <c r="S31" i="144"/>
  <c r="F23" i="141"/>
  <c r="N23" i="141" s="1"/>
  <c r="T23" i="10"/>
  <c r="F23" i="108"/>
  <c r="T20" i="52"/>
  <c r="J22" i="97"/>
  <c r="F18" i="108"/>
  <c r="F18" i="141"/>
  <c r="T18" i="10"/>
  <c r="G18" i="148"/>
  <c r="T18" i="51"/>
  <c r="J26" i="145"/>
  <c r="E26" i="145"/>
  <c r="AC22" i="134"/>
  <c r="D22" i="54"/>
  <c r="D22" i="56"/>
  <c r="E18" i="45"/>
  <c r="J14" i="142"/>
  <c r="E14" i="142"/>
  <c r="H18" i="96"/>
  <c r="V21" i="103"/>
  <c r="W21" i="103" s="1"/>
  <c r="J24" i="94"/>
  <c r="G28" i="145"/>
  <c r="V12" i="47"/>
  <c r="Y12" i="47" s="1"/>
  <c r="F12" i="95"/>
  <c r="C19" i="84"/>
  <c r="V10" i="49"/>
  <c r="F30" i="49"/>
  <c r="F10" i="97"/>
  <c r="N10" i="97" s="1"/>
  <c r="M10" i="97" s="1"/>
  <c r="L17" i="96"/>
  <c r="AC27" i="148"/>
  <c r="J27" i="97"/>
  <c r="D12" i="55"/>
  <c r="G17" i="144"/>
  <c r="H21" i="94"/>
  <c r="D25" i="95"/>
  <c r="AC23" i="145"/>
  <c r="H27" i="96"/>
  <c r="J25" i="145"/>
  <c r="D25" i="145" s="1"/>
  <c r="K25" i="145" s="1"/>
  <c r="E25" i="145"/>
  <c r="AC12" i="144"/>
  <c r="Z31" i="144"/>
  <c r="G29" i="137"/>
  <c r="J14" i="94"/>
  <c r="D12" i="50"/>
  <c r="L26" i="97"/>
  <c r="G19" i="139"/>
  <c r="F17" i="95"/>
  <c r="V17" i="47"/>
  <c r="Y17" i="47" s="1"/>
  <c r="T17" i="53"/>
  <c r="J25" i="144"/>
  <c r="E25" i="144"/>
  <c r="J24" i="142"/>
  <c r="E24" i="142"/>
  <c r="L16" i="95"/>
  <c r="G25" i="142"/>
  <c r="V19" i="104"/>
  <c r="W19" i="104" s="1"/>
  <c r="D20" i="55"/>
  <c r="S31" i="142"/>
  <c r="G15" i="146"/>
  <c r="L25" i="108"/>
  <c r="X25" i="10"/>
  <c r="D18" i="96"/>
  <c r="G21" i="142"/>
  <c r="T14" i="57"/>
  <c r="D27" i="53"/>
  <c r="L27" i="95"/>
  <c r="D12" i="97"/>
  <c r="AC13" i="139"/>
  <c r="D28" i="155"/>
  <c r="D26" i="94"/>
  <c r="L21" i="43"/>
  <c r="K21" i="43"/>
  <c r="L22" i="95"/>
  <c r="E22" i="143"/>
  <c r="F22" i="143" s="1"/>
  <c r="J22" i="143"/>
  <c r="K14" i="98"/>
  <c r="K27" i="102"/>
  <c r="G21" i="148"/>
  <c r="Q31" i="137"/>
  <c r="J26" i="97"/>
  <c r="E24" i="145"/>
  <c r="J24" i="145"/>
  <c r="V27" i="47"/>
  <c r="Y27" i="47" s="1"/>
  <c r="F27" i="95"/>
  <c r="R19" i="58"/>
  <c r="C18" i="84"/>
  <c r="D23" i="155"/>
  <c r="D21" i="94"/>
  <c r="D15" i="95"/>
  <c r="AC13" i="137"/>
  <c r="S12" i="92"/>
  <c r="S12" i="152"/>
  <c r="Z16" i="68"/>
  <c r="G28" i="148"/>
  <c r="T20" i="53"/>
  <c r="H21" i="68"/>
  <c r="G17" i="92"/>
  <c r="G17" i="152"/>
  <c r="T21" i="53"/>
  <c r="G18" i="145"/>
  <c r="M15" i="92"/>
  <c r="S16" i="98"/>
  <c r="Z19" i="79"/>
  <c r="G27" i="145"/>
  <c r="E18" i="92"/>
  <c r="E18" i="152"/>
  <c r="AC18" i="68"/>
  <c r="V17" i="48"/>
  <c r="Y17" i="48" s="1"/>
  <c r="F17" i="96"/>
  <c r="AC29" i="148"/>
  <c r="D16" i="56"/>
  <c r="Z31" i="139"/>
  <c r="AA31" i="139" s="1"/>
  <c r="K17" i="98"/>
  <c r="D16" i="57"/>
  <c r="T18" i="55"/>
  <c r="H24" i="141"/>
  <c r="H24" i="108"/>
  <c r="J28" i="142"/>
  <c r="E28" i="142"/>
  <c r="E17" i="143"/>
  <c r="J17" i="143"/>
  <c r="E20" i="145"/>
  <c r="J20" i="145"/>
  <c r="F10" i="95"/>
  <c r="F30" i="47"/>
  <c r="V10" i="47"/>
  <c r="Y10" i="47" s="1"/>
  <c r="D18" i="56"/>
  <c r="D14" i="52"/>
  <c r="T20" i="56"/>
  <c r="L25" i="97"/>
  <c r="J27" i="108"/>
  <c r="J27" i="141"/>
  <c r="T15" i="52"/>
  <c r="N16" i="138"/>
  <c r="Y15" i="104"/>
  <c r="Z15" i="104" s="1"/>
  <c r="L31" i="147"/>
  <c r="E12" i="147"/>
  <c r="J12" i="147"/>
  <c r="V24" i="49"/>
  <c r="Y24" i="49" s="1"/>
  <c r="F24" i="97"/>
  <c r="D24" i="138"/>
  <c r="E24" i="138" s="1"/>
  <c r="S23" i="104"/>
  <c r="AC19" i="145"/>
  <c r="C17" i="45"/>
  <c r="E12" i="146"/>
  <c r="L31" i="146"/>
  <c r="J12" i="146"/>
  <c r="AC29" i="137"/>
  <c r="H19" i="108"/>
  <c r="H19" i="141"/>
  <c r="I29" i="56"/>
  <c r="T26" i="55"/>
  <c r="D16" i="50"/>
  <c r="AC28" i="134"/>
  <c r="AC16" i="147"/>
  <c r="C22" i="112"/>
  <c r="J25" i="148"/>
  <c r="E25" i="148"/>
  <c r="J16" i="142"/>
  <c r="E16" i="142"/>
  <c r="I19" i="58"/>
  <c r="N21" i="138"/>
  <c r="Y20" i="104"/>
  <c r="Z20" i="104" s="1"/>
  <c r="F21" i="108"/>
  <c r="F21" i="141"/>
  <c r="T21" i="10"/>
  <c r="Y20" i="103"/>
  <c r="Z20" i="103" s="1"/>
  <c r="T13" i="50"/>
  <c r="E18" i="142"/>
  <c r="J18" i="142"/>
  <c r="K16" i="36"/>
  <c r="J16" i="36"/>
  <c r="J25" i="95"/>
  <c r="H19" i="107"/>
  <c r="K19" i="107" s="1"/>
  <c r="M14" i="152"/>
  <c r="M16" i="152" s="1"/>
  <c r="M14" i="92"/>
  <c r="J19" i="146"/>
  <c r="E19" i="146"/>
  <c r="J15" i="145"/>
  <c r="E15" i="145"/>
  <c r="L14" i="95"/>
  <c r="S17" i="98"/>
  <c r="AC20" i="139"/>
  <c r="AC25" i="148"/>
  <c r="AC22" i="147"/>
  <c r="G16" i="142"/>
  <c r="V13" i="103"/>
  <c r="W13" i="103" s="1"/>
  <c r="AC23" i="146"/>
  <c r="T13" i="56"/>
  <c r="V27" i="105"/>
  <c r="W27" i="105" s="1"/>
  <c r="D11" i="54"/>
  <c r="G29" i="54"/>
  <c r="F25" i="95"/>
  <c r="V25" i="47"/>
  <c r="Y25" i="47" s="1"/>
  <c r="H24" i="107"/>
  <c r="K24" i="107" s="1"/>
  <c r="K15" i="36"/>
  <c r="J15" i="36"/>
  <c r="N24" i="136"/>
  <c r="T23" i="52"/>
  <c r="C31" i="36"/>
  <c r="D25" i="137"/>
  <c r="G25" i="139"/>
  <c r="D26" i="51"/>
  <c r="H20" i="96"/>
  <c r="J27" i="148"/>
  <c r="E27" i="148"/>
  <c r="N29" i="50"/>
  <c r="O29" i="50" s="1"/>
  <c r="J24" i="148"/>
  <c r="E24" i="148"/>
  <c r="G20" i="143"/>
  <c r="Y24" i="103"/>
  <c r="Z24" i="103" s="1"/>
  <c r="T25" i="57"/>
  <c r="L12" i="108"/>
  <c r="X12" i="10"/>
  <c r="N17" i="136"/>
  <c r="E15" i="142"/>
  <c r="J15" i="142"/>
  <c r="J14" i="96"/>
  <c r="D16" i="97"/>
  <c r="S15" i="103"/>
  <c r="T15" i="103" s="1"/>
  <c r="D16" i="134"/>
  <c r="T27" i="50"/>
  <c r="D16" i="95"/>
  <c r="Z31" i="134"/>
  <c r="E19" i="58"/>
  <c r="F12" i="97"/>
  <c r="N12" i="97" s="1"/>
  <c r="V12" i="49"/>
  <c r="Y12" i="49" s="1"/>
  <c r="AC21" i="134"/>
  <c r="E25" i="146"/>
  <c r="J25" i="146"/>
  <c r="V23" i="104"/>
  <c r="W23" i="104" s="1"/>
  <c r="Z31" i="142"/>
  <c r="AC12" i="142"/>
  <c r="G28" i="146"/>
  <c r="AC13" i="125"/>
  <c r="AA13" i="125" s="1"/>
  <c r="S17" i="152"/>
  <c r="Z21" i="68"/>
  <c r="S17" i="92"/>
  <c r="K11" i="102"/>
  <c r="L11" i="102"/>
  <c r="E24" i="143"/>
  <c r="J24" i="143"/>
  <c r="D24" i="143" s="1"/>
  <c r="Z31" i="137"/>
  <c r="AA31" i="137" s="1"/>
  <c r="T12" i="50"/>
  <c r="AC21" i="148"/>
  <c r="H22" i="97"/>
  <c r="N22" i="97" s="1"/>
  <c r="AC14" i="137"/>
  <c r="H18" i="95"/>
  <c r="G16" i="143"/>
  <c r="G22" i="139"/>
  <c r="N31" i="142"/>
  <c r="G12" i="142"/>
  <c r="S25" i="104"/>
  <c r="D26" i="138"/>
  <c r="E26" i="138" s="1"/>
  <c r="Z31" i="147"/>
  <c r="G24" i="143"/>
  <c r="C19" i="3"/>
  <c r="D23" i="107"/>
  <c r="F23" i="107" s="1"/>
  <c r="C13" i="112"/>
  <c r="G19" i="92"/>
  <c r="G19" i="152"/>
  <c r="G21" i="152" s="1"/>
  <c r="W19" i="152" s="1"/>
  <c r="J16" i="96"/>
  <c r="D14" i="56"/>
  <c r="E14" i="145"/>
  <c r="J14" i="145"/>
  <c r="AB31" i="147"/>
  <c r="G12" i="145"/>
  <c r="N31" i="145"/>
  <c r="AC22" i="139"/>
  <c r="AC27" i="134"/>
  <c r="J30" i="49"/>
  <c r="D20" i="134"/>
  <c r="S19" i="103"/>
  <c r="T19" i="103" s="1"/>
  <c r="D13" i="56"/>
  <c r="D21" i="134"/>
  <c r="S20" i="103"/>
  <c r="AC13" i="142"/>
  <c r="D25" i="97"/>
  <c r="H18" i="94"/>
  <c r="G21" i="139"/>
  <c r="Y16" i="104"/>
  <c r="Z16" i="104" s="1"/>
  <c r="N17" i="138"/>
  <c r="D23" i="139"/>
  <c r="E18" i="98"/>
  <c r="AC18" i="79"/>
  <c r="T14" i="50"/>
  <c r="K20" i="92"/>
  <c r="S15" i="105"/>
  <c r="D16" i="140"/>
  <c r="E21" i="144"/>
  <c r="J21" i="144"/>
  <c r="G15" i="147"/>
  <c r="D14" i="107"/>
  <c r="D29" i="3"/>
  <c r="E10" i="3" s="1"/>
  <c r="C10" i="3"/>
  <c r="E24" i="45"/>
  <c r="C15" i="3"/>
  <c r="D19" i="107"/>
  <c r="F19" i="107" s="1"/>
  <c r="V24" i="104"/>
  <c r="W24" i="104" s="1"/>
  <c r="C23" i="3"/>
  <c r="D27" i="107"/>
  <c r="F27" i="107" s="1"/>
  <c r="J20" i="95"/>
  <c r="D12" i="57"/>
  <c r="J18" i="141"/>
  <c r="J18" i="108"/>
  <c r="V13" i="34"/>
  <c r="F13" i="94"/>
  <c r="J19" i="147"/>
  <c r="E19" i="147"/>
  <c r="G29" i="139"/>
  <c r="C12" i="45"/>
  <c r="K30" i="45"/>
  <c r="I13" i="92"/>
  <c r="I13" i="152"/>
  <c r="K21" i="36"/>
  <c r="J21" i="36"/>
  <c r="G26" i="144"/>
  <c r="N31" i="147"/>
  <c r="G12" i="147"/>
  <c r="S21" i="104"/>
  <c r="T21" i="104" s="1"/>
  <c r="D22" i="138"/>
  <c r="E22" i="138" s="1"/>
  <c r="T20" i="50"/>
  <c r="G13" i="92"/>
  <c r="G13" i="152"/>
  <c r="E37" i="77"/>
  <c r="D23" i="56"/>
  <c r="E20" i="148"/>
  <c r="J20" i="148"/>
  <c r="AC20" i="148"/>
  <c r="J26" i="96"/>
  <c r="O17" i="98"/>
  <c r="L18" i="97"/>
  <c r="L15" i="96"/>
  <c r="J18" i="96"/>
  <c r="D15" i="136"/>
  <c r="E15" i="136" s="1"/>
  <c r="J13" i="143"/>
  <c r="J31" i="143" s="1"/>
  <c r="E13" i="143"/>
  <c r="D11" i="96"/>
  <c r="T16" i="57"/>
  <c r="E18" i="134"/>
  <c r="G27" i="148"/>
  <c r="T18" i="52"/>
  <c r="D22" i="51"/>
  <c r="AC12" i="139"/>
  <c r="AB31" i="139"/>
  <c r="AC31" i="139" s="1"/>
  <c r="E19" i="145"/>
  <c r="J19" i="145"/>
  <c r="D19" i="145" s="1"/>
  <c r="F19" i="145" s="1"/>
  <c r="G13" i="139"/>
  <c r="H13" i="139" s="1"/>
  <c r="T21" i="55"/>
  <c r="I13" i="98"/>
  <c r="AC14" i="139"/>
  <c r="E26" i="143"/>
  <c r="J26" i="143"/>
  <c r="D26" i="143" s="1"/>
  <c r="H25" i="95"/>
  <c r="H24" i="95"/>
  <c r="D21" i="52"/>
  <c r="D21" i="53"/>
  <c r="T17" i="57"/>
  <c r="Z31" i="146"/>
  <c r="AC18" i="148"/>
  <c r="AC19" i="139"/>
  <c r="D17" i="95"/>
  <c r="F18" i="96"/>
  <c r="V18" i="48"/>
  <c r="Y18" i="48" s="1"/>
  <c r="K28" i="43"/>
  <c r="L28" i="43"/>
  <c r="H12" i="96"/>
  <c r="T14" i="53"/>
  <c r="T28" i="55"/>
  <c r="AB31" i="145"/>
  <c r="D13" i="50"/>
  <c r="AC13" i="134"/>
  <c r="K15" i="79"/>
  <c r="I12" i="98"/>
  <c r="Y23" i="103"/>
  <c r="Z23" i="103" s="1"/>
  <c r="G22" i="148"/>
  <c r="G17" i="145"/>
  <c r="J15" i="95"/>
  <c r="D22" i="139"/>
  <c r="C14" i="106"/>
  <c r="E26" i="134"/>
  <c r="AB31" i="134"/>
  <c r="AC12" i="134"/>
  <c r="AC25" i="147"/>
  <c r="D19" i="57"/>
  <c r="H15" i="141"/>
  <c r="H15" i="108"/>
  <c r="T13" i="52"/>
  <c r="D15" i="52"/>
  <c r="E19" i="79"/>
  <c r="E19" i="98" s="1"/>
  <c r="AC16" i="79"/>
  <c r="E16" i="98"/>
  <c r="C27" i="45"/>
  <c r="T28" i="54"/>
  <c r="W15" i="125"/>
  <c r="N19" i="125" s="1"/>
  <c r="V14" i="34"/>
  <c r="F14" i="94"/>
  <c r="D25" i="50"/>
  <c r="G13" i="98"/>
  <c r="G21" i="146"/>
  <c r="G18" i="98"/>
  <c r="N20" i="138"/>
  <c r="Y19" i="104"/>
  <c r="Z19" i="104" s="1"/>
  <c r="L27" i="43"/>
  <c r="K27" i="43"/>
  <c r="H24" i="94"/>
  <c r="D23" i="53"/>
  <c r="J23" i="96"/>
  <c r="D18" i="136"/>
  <c r="E18" i="136" s="1"/>
  <c r="J12" i="94"/>
  <c r="D27" i="54"/>
  <c r="J15" i="97"/>
  <c r="Y13" i="103"/>
  <c r="Z13" i="103" s="1"/>
  <c r="E26" i="139"/>
  <c r="G12" i="148"/>
  <c r="N31" i="148"/>
  <c r="G31" i="148" s="1"/>
  <c r="V22" i="49"/>
  <c r="Y22" i="49" s="1"/>
  <c r="F22" i="97"/>
  <c r="V13" i="47"/>
  <c r="Y13" i="47" s="1"/>
  <c r="F13" i="95"/>
  <c r="D17" i="57"/>
  <c r="AC20" i="146"/>
  <c r="Y21" i="104"/>
  <c r="Z21" i="104" s="1"/>
  <c r="N22" i="138"/>
  <c r="AC28" i="144"/>
  <c r="D26" i="54"/>
  <c r="G31" i="140"/>
  <c r="S11" i="105"/>
  <c r="D12" i="140"/>
  <c r="E17" i="147"/>
  <c r="J17" i="147"/>
  <c r="V19" i="49"/>
  <c r="Y19" i="49" s="1"/>
  <c r="F19" i="97"/>
  <c r="D24" i="51"/>
  <c r="D23" i="137"/>
  <c r="J19" i="97"/>
  <c r="T16" i="50"/>
  <c r="N23" i="136"/>
  <c r="T13" i="54"/>
  <c r="D26" i="57"/>
  <c r="E16" i="45"/>
  <c r="L13" i="96"/>
  <c r="K19" i="152"/>
  <c r="K19" i="92"/>
  <c r="J18" i="144"/>
  <c r="E18" i="144"/>
  <c r="D14" i="97"/>
  <c r="H14" i="94"/>
  <c r="J12" i="95"/>
  <c r="T18" i="57"/>
  <c r="L18" i="43"/>
  <c r="K18" i="43"/>
  <c r="E26" i="148"/>
  <c r="J26" i="148"/>
  <c r="N25" i="140"/>
  <c r="Y24" i="105"/>
  <c r="Z24" i="105" s="1"/>
  <c r="C16" i="84"/>
  <c r="H30" i="47"/>
  <c r="V20" i="105"/>
  <c r="W20" i="105" s="1"/>
  <c r="D21" i="139"/>
  <c r="G14" i="146"/>
  <c r="AC16" i="145"/>
  <c r="K15" i="43"/>
  <c r="L15" i="43"/>
  <c r="AC24" i="137"/>
  <c r="E17" i="134"/>
  <c r="G22" i="134"/>
  <c r="H22" i="134" s="1"/>
  <c r="D18" i="95"/>
  <c r="S31" i="148"/>
  <c r="J17" i="96"/>
  <c r="D11" i="57"/>
  <c r="G29" i="57"/>
  <c r="E15" i="125"/>
  <c r="E19" i="125" s="1"/>
  <c r="AC12" i="125"/>
  <c r="D28" i="137"/>
  <c r="AC16" i="139"/>
  <c r="G20" i="137"/>
  <c r="H20" i="137" s="1"/>
  <c r="L18" i="96"/>
  <c r="H25" i="96"/>
  <c r="I15" i="92"/>
  <c r="Q12" i="98"/>
  <c r="W15" i="79"/>
  <c r="V22" i="48"/>
  <c r="Y22" i="48" s="1"/>
  <c r="F22" i="96"/>
  <c r="G24" i="147"/>
  <c r="G13" i="137"/>
  <c r="H13" i="137" s="1"/>
  <c r="N29" i="136"/>
  <c r="T16" i="54"/>
  <c r="G17" i="98"/>
  <c r="G25" i="145"/>
  <c r="AB31" i="146"/>
  <c r="T22" i="55"/>
  <c r="T26" i="53"/>
  <c r="T17" i="54"/>
  <c r="T11" i="57"/>
  <c r="S29" i="57"/>
  <c r="J24" i="36"/>
  <c r="K24" i="36"/>
  <c r="H24" i="96"/>
  <c r="D24" i="52"/>
  <c r="O13" i="98"/>
  <c r="S31" i="139"/>
  <c r="L14" i="94"/>
  <c r="J15" i="96"/>
  <c r="L31" i="134"/>
  <c r="E31" i="134" s="1"/>
  <c r="F31" i="134" s="1"/>
  <c r="E12" i="134"/>
  <c r="E21" i="139"/>
  <c r="T15" i="10"/>
  <c r="F15" i="108"/>
  <c r="F15" i="141"/>
  <c r="N15" i="141" s="1"/>
  <c r="I15" i="141" s="1"/>
  <c r="O12" i="92"/>
  <c r="O12" i="152"/>
  <c r="T16" i="68"/>
  <c r="E28" i="139"/>
  <c r="F28" i="139" s="1"/>
  <c r="U15" i="34"/>
  <c r="L15" i="94"/>
  <c r="T22" i="52"/>
  <c r="I29" i="57"/>
  <c r="H26" i="95"/>
  <c r="D23" i="136"/>
  <c r="E23" i="136" s="1"/>
  <c r="H19" i="97"/>
  <c r="H21" i="96"/>
  <c r="Q31" i="134"/>
  <c r="V11" i="103"/>
  <c r="W11" i="103" s="1"/>
  <c r="E25" i="142"/>
  <c r="J25" i="142"/>
  <c r="D29" i="140"/>
  <c r="S28" i="105"/>
  <c r="D17" i="140"/>
  <c r="S16" i="105"/>
  <c r="T16" i="105" s="1"/>
  <c r="E16" i="134"/>
  <c r="D14" i="54"/>
  <c r="C16" i="106"/>
  <c r="AC19" i="143"/>
  <c r="AC14" i="134"/>
  <c r="G19" i="143"/>
  <c r="D19" i="54"/>
  <c r="J21" i="141"/>
  <c r="J21" i="108"/>
  <c r="R21" i="10"/>
  <c r="H18" i="107"/>
  <c r="D23" i="52"/>
  <c r="C13" i="106"/>
  <c r="I13" i="106" s="1"/>
  <c r="D29" i="10"/>
  <c r="V17" i="49"/>
  <c r="Y17" i="49" s="1"/>
  <c r="F17" i="97"/>
  <c r="L12" i="95"/>
  <c r="H27" i="95"/>
  <c r="Y15" i="105"/>
  <c r="Z15" i="105" s="1"/>
  <c r="N16" i="140"/>
  <c r="J22" i="94"/>
  <c r="U31" i="145"/>
  <c r="G31" i="145" s="1"/>
  <c r="G16" i="139"/>
  <c r="H16" i="139" s="1"/>
  <c r="H13" i="97"/>
  <c r="V28" i="103"/>
  <c r="W28" i="103" s="1"/>
  <c r="D25" i="53"/>
  <c r="AC15" i="144"/>
  <c r="E21" i="148"/>
  <c r="J21" i="148"/>
  <c r="G24" i="148"/>
  <c r="AC20" i="142"/>
  <c r="E18" i="137"/>
  <c r="K22" i="36"/>
  <c r="J22" i="36"/>
  <c r="G14" i="145"/>
  <c r="D28" i="53"/>
  <c r="AC29" i="145"/>
  <c r="E15" i="45"/>
  <c r="J19" i="144"/>
  <c r="E19" i="144"/>
  <c r="L24" i="96"/>
  <c r="J19" i="141"/>
  <c r="J19" i="108"/>
  <c r="J13" i="148"/>
  <c r="E13" i="148"/>
  <c r="G24" i="142"/>
  <c r="D26" i="50"/>
  <c r="V19" i="48"/>
  <c r="Y19" i="48" s="1"/>
  <c r="F19" i="96"/>
  <c r="T28" i="50"/>
  <c r="G25" i="146"/>
  <c r="D23" i="95"/>
  <c r="D22" i="96"/>
  <c r="V14" i="49"/>
  <c r="Y14" i="49" s="1"/>
  <c r="F14" i="97"/>
  <c r="N14" i="97" s="1"/>
  <c r="D26" i="52"/>
  <c r="F14" i="96"/>
  <c r="V14" i="48"/>
  <c r="Y14" i="48" s="1"/>
  <c r="C18" i="3"/>
  <c r="D22" i="107"/>
  <c r="D24" i="107"/>
  <c r="C20" i="3"/>
  <c r="L24" i="108"/>
  <c r="N19" i="140"/>
  <c r="Y18" i="105"/>
  <c r="Z18" i="105" s="1"/>
  <c r="G18" i="142"/>
  <c r="S18" i="152"/>
  <c r="S18" i="92"/>
  <c r="AA18" i="68"/>
  <c r="E29" i="147"/>
  <c r="J29" i="147"/>
  <c r="D27" i="55"/>
  <c r="T27" i="54"/>
  <c r="G22" i="137"/>
  <c r="H22" i="137" s="1"/>
  <c r="S15" i="92"/>
  <c r="C23" i="106"/>
  <c r="S31" i="146"/>
  <c r="D20" i="136"/>
  <c r="E20" i="136" s="1"/>
  <c r="M17" i="98"/>
  <c r="D25" i="134"/>
  <c r="S24" i="103"/>
  <c r="T24" i="103" s="1"/>
  <c r="AC15" i="134"/>
  <c r="AC15" i="139"/>
  <c r="J11" i="96"/>
  <c r="R25" i="10"/>
  <c r="J25" i="141"/>
  <c r="J25" i="108"/>
  <c r="G23" i="139"/>
  <c r="AC16" i="134"/>
  <c r="T17" i="55"/>
  <c r="E14" i="139"/>
  <c r="F14" i="139" s="1"/>
  <c r="S23" i="105"/>
  <c r="D24" i="140"/>
  <c r="H19" i="96"/>
  <c r="H23" i="97"/>
  <c r="U31" i="143"/>
  <c r="L22" i="96"/>
  <c r="K18" i="98"/>
  <c r="K25" i="36"/>
  <c r="J25" i="36"/>
  <c r="N15" i="79"/>
  <c r="K12" i="98"/>
  <c r="H26" i="96"/>
  <c r="G28" i="139"/>
  <c r="H28" i="139" s="1"/>
  <c r="N30" i="34"/>
  <c r="T28" i="51"/>
  <c r="N12" i="136"/>
  <c r="M31" i="136"/>
  <c r="N31" i="136" s="1"/>
  <c r="N19" i="79"/>
  <c r="K16" i="98"/>
  <c r="K19" i="98" s="1"/>
  <c r="V21" i="48"/>
  <c r="Y21" i="48" s="1"/>
  <c r="F21" i="96"/>
  <c r="E21" i="134"/>
  <c r="F21" i="134" s="1"/>
  <c r="Q29" i="50"/>
  <c r="I18" i="98"/>
  <c r="T28" i="52"/>
  <c r="G16" i="145"/>
  <c r="L11" i="97"/>
  <c r="S18" i="104"/>
  <c r="D19" i="138"/>
  <c r="E19" i="138" s="1"/>
  <c r="D21" i="95"/>
  <c r="K13" i="98"/>
  <c r="V16" i="34"/>
  <c r="F16" i="94"/>
  <c r="J19" i="142"/>
  <c r="E19" i="142"/>
  <c r="T12" i="55"/>
  <c r="AC20" i="134"/>
  <c r="J14" i="97"/>
  <c r="S17" i="105"/>
  <c r="D18" i="140"/>
  <c r="D28" i="54"/>
  <c r="T24" i="55"/>
  <c r="J10" i="97"/>
  <c r="R30" i="49"/>
  <c r="D14" i="155"/>
  <c r="D12" i="94"/>
  <c r="J19" i="143"/>
  <c r="E19" i="143"/>
  <c r="N31" i="144"/>
  <c r="G12" i="144"/>
  <c r="C27" i="106"/>
  <c r="H23" i="94"/>
  <c r="V25" i="105"/>
  <c r="W25" i="105" s="1"/>
  <c r="D15" i="55"/>
  <c r="E16" i="147"/>
  <c r="J16" i="147"/>
  <c r="D25" i="136"/>
  <c r="E25" i="136" s="1"/>
  <c r="T25" i="55"/>
  <c r="E29" i="134"/>
  <c r="Y26" i="103"/>
  <c r="Z26" i="103" s="1"/>
  <c r="D10" i="97"/>
  <c r="D30" i="49"/>
  <c r="L20" i="96"/>
  <c r="L15" i="108"/>
  <c r="N15" i="108" s="1"/>
  <c r="G15" i="108" s="1"/>
  <c r="J12" i="143"/>
  <c r="E12" i="143"/>
  <c r="L31" i="143"/>
  <c r="H26" i="97"/>
  <c r="G19" i="148"/>
  <c r="K11" i="43"/>
  <c r="J31" i="43"/>
  <c r="L31" i="43" s="1"/>
  <c r="L11" i="43"/>
  <c r="T18" i="53"/>
  <c r="V17" i="34"/>
  <c r="F17" i="94"/>
  <c r="S12" i="103"/>
  <c r="T12" i="103" s="1"/>
  <c r="D13" i="134"/>
  <c r="D15" i="54"/>
  <c r="L14" i="97"/>
  <c r="U31" i="146"/>
  <c r="AC23" i="139"/>
  <c r="I17" i="92"/>
  <c r="I21" i="92" s="1"/>
  <c r="I17" i="152"/>
  <c r="K21" i="68"/>
  <c r="K23" i="68" s="1"/>
  <c r="G27" i="146"/>
  <c r="F21" i="94"/>
  <c r="V21" i="34"/>
  <c r="V20" i="103"/>
  <c r="W20" i="103" s="1"/>
  <c r="AC18" i="146"/>
  <c r="J22" i="96"/>
  <c r="J14" i="146"/>
  <c r="E14" i="146"/>
  <c r="E26" i="146"/>
  <c r="J26" i="146"/>
  <c r="C24" i="106"/>
  <c r="H15" i="97"/>
  <c r="T11" i="54"/>
  <c r="S29" i="54"/>
  <c r="E17" i="145"/>
  <c r="J17" i="145"/>
  <c r="L11" i="94"/>
  <c r="N29" i="54"/>
  <c r="E20" i="147"/>
  <c r="J20" i="147"/>
  <c r="L19" i="96"/>
  <c r="F19" i="94"/>
  <c r="V19" i="34"/>
  <c r="C22" i="3"/>
  <c r="D26" i="107"/>
  <c r="F26" i="107" s="1"/>
  <c r="E22" i="3"/>
  <c r="D13" i="54"/>
  <c r="D27" i="56"/>
  <c r="O19" i="92"/>
  <c r="O19" i="152"/>
  <c r="E21" i="137"/>
  <c r="F21" i="137" s="1"/>
  <c r="C26" i="84"/>
  <c r="I26" i="84" s="1"/>
  <c r="O14" i="152"/>
  <c r="O14" i="92"/>
  <c r="V15" i="48"/>
  <c r="Y15" i="48" s="1"/>
  <c r="F15" i="96"/>
  <c r="F30" i="96" s="1"/>
  <c r="L20" i="43"/>
  <c r="K20" i="43"/>
  <c r="AC14" i="143"/>
  <c r="V23" i="48"/>
  <c r="Y23" i="48" s="1"/>
  <c r="F23" i="96"/>
  <c r="D19" i="96"/>
  <c r="T28" i="56"/>
  <c r="V11" i="49"/>
  <c r="Y11" i="49" s="1"/>
  <c r="F11" i="97"/>
  <c r="T21" i="52"/>
  <c r="C30" i="84"/>
  <c r="H13" i="94"/>
  <c r="D24" i="134"/>
  <c r="S23" i="103"/>
  <c r="T23" i="103" s="1"/>
  <c r="T25" i="56"/>
  <c r="H24" i="97"/>
  <c r="N24" i="97" s="1"/>
  <c r="I21" i="84"/>
  <c r="H22" i="107"/>
  <c r="C14" i="3"/>
  <c r="D18" i="107"/>
  <c r="E14" i="3"/>
  <c r="AC19" i="147"/>
  <c r="J17" i="141"/>
  <c r="J17" i="108"/>
  <c r="R17" i="10"/>
  <c r="E25" i="134"/>
  <c r="F25" i="134" s="1"/>
  <c r="E24" i="134"/>
  <c r="D24" i="54"/>
  <c r="D20" i="155"/>
  <c r="D18" i="94"/>
  <c r="M12" i="98"/>
  <c r="Q15" i="79"/>
  <c r="I29" i="53"/>
  <c r="J13" i="96"/>
  <c r="S12" i="105"/>
  <c r="D13" i="140"/>
  <c r="T22" i="54"/>
  <c r="L10" i="95"/>
  <c r="T30" i="47"/>
  <c r="I14" i="98"/>
  <c r="G27" i="139"/>
  <c r="H27" i="139" s="1"/>
  <c r="AC22" i="148"/>
  <c r="L16" i="94"/>
  <c r="R19" i="10"/>
  <c r="F19" i="108"/>
  <c r="T19" i="10"/>
  <c r="F19" i="141"/>
  <c r="N19" i="141" s="1"/>
  <c r="I19" i="141" s="1"/>
  <c r="D21" i="140"/>
  <c r="S20" i="105"/>
  <c r="T20" i="105" s="1"/>
  <c r="G15" i="134"/>
  <c r="D25" i="57"/>
  <c r="K19" i="79"/>
  <c r="I16" i="98"/>
  <c r="G16" i="134"/>
  <c r="H16" i="134" s="1"/>
  <c r="R14" i="10"/>
  <c r="J14" i="108"/>
  <c r="J14" i="141"/>
  <c r="H15" i="125"/>
  <c r="F19" i="125" s="1"/>
  <c r="S26" i="103"/>
  <c r="T26" i="103" s="1"/>
  <c r="D27" i="134"/>
  <c r="F27" i="134" s="1"/>
  <c r="L25" i="102"/>
  <c r="K25" i="102"/>
  <c r="G26" i="142"/>
  <c r="K13" i="36"/>
  <c r="J13" i="36"/>
  <c r="J22" i="146"/>
  <c r="E22" i="146"/>
  <c r="D22" i="155"/>
  <c r="D20" i="94"/>
  <c r="L22" i="43"/>
  <c r="K22" i="43"/>
  <c r="H11" i="96"/>
  <c r="H30" i="96" s="1"/>
  <c r="J20" i="142"/>
  <c r="E20" i="142"/>
  <c r="T20" i="55"/>
  <c r="E17" i="98"/>
  <c r="AC17" i="79"/>
  <c r="N27" i="136"/>
  <c r="Y16" i="103"/>
  <c r="Z16" i="103" s="1"/>
  <c r="N29" i="51"/>
  <c r="J18" i="94"/>
  <c r="N23" i="138"/>
  <c r="Y22" i="104"/>
  <c r="Z22" i="104" s="1"/>
  <c r="D12" i="136"/>
  <c r="E12" i="136" s="1"/>
  <c r="G31" i="136"/>
  <c r="Q18" i="92"/>
  <c r="Q18" i="152"/>
  <c r="N29" i="53"/>
  <c r="O29" i="53" s="1"/>
  <c r="T20" i="57"/>
  <c r="L24" i="43"/>
  <c r="K24" i="43"/>
  <c r="D23" i="57"/>
  <c r="L26" i="43"/>
  <c r="K26" i="43"/>
  <c r="D16" i="137"/>
  <c r="AC27" i="146"/>
  <c r="G23" i="134"/>
  <c r="H23" i="134" s="1"/>
  <c r="D26" i="136"/>
  <c r="E26" i="136" s="1"/>
  <c r="D31" i="43"/>
  <c r="D17" i="56"/>
  <c r="J27" i="146"/>
  <c r="E27" i="146"/>
  <c r="AC29" i="134"/>
  <c r="J26" i="36"/>
  <c r="K26" i="36"/>
  <c r="E28" i="148"/>
  <c r="J28" i="148"/>
  <c r="C19" i="45"/>
  <c r="K21" i="102"/>
  <c r="L21" i="102"/>
  <c r="D17" i="55"/>
  <c r="AC17" i="142"/>
  <c r="D13" i="97"/>
  <c r="D15" i="53"/>
  <c r="H25" i="97"/>
  <c r="L20" i="94"/>
  <c r="G23" i="147"/>
  <c r="T23" i="55"/>
  <c r="T22" i="51"/>
  <c r="D17" i="53"/>
  <c r="J13" i="142"/>
  <c r="E13" i="142"/>
  <c r="Y27" i="103"/>
  <c r="Z27" i="103" s="1"/>
  <c r="H19" i="79"/>
  <c r="G16" i="98"/>
  <c r="D28" i="56"/>
  <c r="C21" i="106"/>
  <c r="D17" i="134"/>
  <c r="F17" i="134" s="1"/>
  <c r="S16" i="103"/>
  <c r="Y15" i="103"/>
  <c r="Z15" i="103" s="1"/>
  <c r="G17" i="134"/>
  <c r="D28" i="136"/>
  <c r="E28" i="136" s="1"/>
  <c r="T16" i="10"/>
  <c r="F16" i="108"/>
  <c r="F16" i="141"/>
  <c r="N16" i="141" s="1"/>
  <c r="G18" i="152"/>
  <c r="G18" i="92"/>
  <c r="N22" i="136"/>
  <c r="AC13" i="147"/>
  <c r="L23" i="95"/>
  <c r="E20" i="134"/>
  <c r="D24" i="95"/>
  <c r="F20" i="96"/>
  <c r="V20" i="48"/>
  <c r="Y20" i="48" s="1"/>
  <c r="E27" i="139"/>
  <c r="F27" i="139" s="1"/>
  <c r="V15" i="49"/>
  <c r="Y15" i="49" s="1"/>
  <c r="F15" i="97"/>
  <c r="AC28" i="147"/>
  <c r="AC23" i="144"/>
  <c r="D24" i="96"/>
  <c r="D17" i="137"/>
  <c r="D15" i="107"/>
  <c r="F15" i="107" s="1"/>
  <c r="C11" i="3"/>
  <c r="J24" i="146"/>
  <c r="E24" i="146"/>
  <c r="G21" i="147"/>
  <c r="H10" i="97"/>
  <c r="P30" i="49"/>
  <c r="C24" i="3"/>
  <c r="D28" i="107"/>
  <c r="E24" i="3"/>
  <c r="D14" i="138"/>
  <c r="E14" i="138" s="1"/>
  <c r="S13" i="104"/>
  <c r="T13" i="104" s="1"/>
  <c r="AC23" i="143"/>
  <c r="J12" i="97"/>
  <c r="D19" i="56"/>
  <c r="H15" i="79"/>
  <c r="H21" i="79" s="1"/>
  <c r="G12" i="98"/>
  <c r="D25" i="96"/>
  <c r="AC22" i="143"/>
  <c r="D25" i="55"/>
  <c r="Y12" i="103"/>
  <c r="Z12" i="103" s="1"/>
  <c r="S19" i="105"/>
  <c r="D20" i="140"/>
  <c r="D20" i="53"/>
  <c r="J13" i="94"/>
  <c r="H30" i="34"/>
  <c r="D24" i="56"/>
  <c r="Q31" i="139"/>
  <c r="T15" i="55"/>
  <c r="J30" i="47"/>
  <c r="P30" i="34"/>
  <c r="H10" i="94"/>
  <c r="J23" i="95"/>
  <c r="G13" i="147"/>
  <c r="F13" i="97"/>
  <c r="V13" i="49"/>
  <c r="Y13" i="49" s="1"/>
  <c r="D15" i="57"/>
  <c r="G22" i="143"/>
  <c r="T26" i="54"/>
  <c r="D13" i="136"/>
  <c r="E13" i="136" s="1"/>
  <c r="AC18" i="139"/>
  <c r="G31" i="138"/>
  <c r="D12" i="138"/>
  <c r="E12" i="138" s="1"/>
  <c r="S11" i="104"/>
  <c r="H16" i="96"/>
  <c r="C18" i="106"/>
  <c r="D13" i="53"/>
  <c r="L12" i="102"/>
  <c r="K12" i="102"/>
  <c r="V20" i="34"/>
  <c r="Y20" i="34" s="1"/>
  <c r="F20" i="94"/>
  <c r="D13" i="95"/>
  <c r="C29" i="84"/>
  <c r="AC25" i="134"/>
  <c r="D21" i="96"/>
  <c r="N29" i="57"/>
  <c r="H11" i="94"/>
  <c r="T16" i="53"/>
  <c r="D11" i="95"/>
  <c r="E19" i="139"/>
  <c r="H16" i="95"/>
  <c r="J15" i="94"/>
  <c r="H25" i="94"/>
  <c r="O17" i="152"/>
  <c r="T21" i="68"/>
  <c r="O17" i="92"/>
  <c r="G20" i="147"/>
  <c r="E15" i="139"/>
  <c r="F15" i="139" s="1"/>
  <c r="J17" i="95"/>
  <c r="O19" i="58"/>
  <c r="T27" i="55"/>
  <c r="H22" i="94"/>
  <c r="Y16" i="105"/>
  <c r="Z16" i="105" s="1"/>
  <c r="N17" i="140"/>
  <c r="S26" i="105"/>
  <c r="T26" i="105" s="1"/>
  <c r="D27" i="140"/>
  <c r="D14" i="140"/>
  <c r="S13" i="105"/>
  <c r="V19" i="47"/>
  <c r="Y19" i="47" s="1"/>
  <c r="F19" i="95"/>
  <c r="J25" i="147"/>
  <c r="D25" i="147" s="1"/>
  <c r="E25" i="147"/>
  <c r="D23" i="54"/>
  <c r="W19" i="79"/>
  <c r="Q16" i="98"/>
  <c r="AC13" i="145"/>
  <c r="I29" i="52"/>
  <c r="E17" i="137"/>
  <c r="J12" i="144"/>
  <c r="L31" i="144"/>
  <c r="E31" i="144" s="1"/>
  <c r="E12" i="144"/>
  <c r="N29" i="56"/>
  <c r="L21" i="95"/>
  <c r="E29" i="137"/>
  <c r="E14" i="98"/>
  <c r="AC14" i="79"/>
  <c r="AA14" i="79" s="1"/>
  <c r="L19" i="97"/>
  <c r="T23" i="51"/>
  <c r="T26" i="57"/>
  <c r="E15" i="92"/>
  <c r="AC15" i="68"/>
  <c r="D15" i="134"/>
  <c r="S14" i="103"/>
  <c r="L22" i="94"/>
  <c r="L27" i="108"/>
  <c r="E19" i="134"/>
  <c r="J25" i="96"/>
  <c r="AC13" i="146"/>
  <c r="D26" i="97"/>
  <c r="D24" i="57"/>
  <c r="E17" i="139"/>
  <c r="F17" i="139" s="1"/>
  <c r="G20" i="146"/>
  <c r="N16" i="136"/>
  <c r="J23" i="142"/>
  <c r="E23" i="142"/>
  <c r="J27" i="96"/>
  <c r="Q19" i="79"/>
  <c r="M16" i="98"/>
  <c r="D16" i="52"/>
  <c r="D14" i="94"/>
  <c r="D16" i="155"/>
  <c r="D12" i="139"/>
  <c r="J31" i="139"/>
  <c r="D31" i="139" s="1"/>
  <c r="K31" i="139" s="1"/>
  <c r="H30" i="48"/>
  <c r="Q29" i="57"/>
  <c r="T12" i="56"/>
  <c r="F30" i="48"/>
  <c r="F10" i="96"/>
  <c r="V10" i="48"/>
  <c r="Y10" i="48" s="1"/>
  <c r="D17" i="138"/>
  <c r="E17" i="138" s="1"/>
  <c r="S16" i="104"/>
  <c r="T17" i="56"/>
  <c r="J28" i="146"/>
  <c r="D28" i="146" s="1"/>
  <c r="E28" i="146"/>
  <c r="E18" i="139"/>
  <c r="H15" i="94"/>
  <c r="T24" i="52"/>
  <c r="L12" i="94"/>
  <c r="U12" i="34"/>
  <c r="T12" i="57"/>
  <c r="V22" i="47"/>
  <c r="Y22" i="47" s="1"/>
  <c r="F22" i="95"/>
  <c r="D13" i="96"/>
  <c r="G20" i="145"/>
  <c r="AC15" i="146"/>
  <c r="V23" i="103"/>
  <c r="W23" i="103" s="1"/>
  <c r="N29" i="55"/>
  <c r="U25" i="34"/>
  <c r="L25" i="94"/>
  <c r="F16" i="97"/>
  <c r="V16" i="49"/>
  <c r="Y16" i="49" s="1"/>
  <c r="E24" i="139"/>
  <c r="F24" i="139" s="1"/>
  <c r="Q29" i="54"/>
  <c r="U18" i="34"/>
  <c r="L18" i="94"/>
  <c r="Y17" i="103"/>
  <c r="Z17" i="103" s="1"/>
  <c r="P30" i="48"/>
  <c r="H10" i="96"/>
  <c r="AC16" i="144"/>
  <c r="F11" i="95"/>
  <c r="V11" i="47"/>
  <c r="Y11" i="47" s="1"/>
  <c r="J21" i="95"/>
  <c r="L22" i="108"/>
  <c r="L14" i="96"/>
  <c r="T27" i="57"/>
  <c r="G17" i="146"/>
  <c r="T19" i="55"/>
  <c r="V22" i="105"/>
  <c r="W22" i="105" s="1"/>
  <c r="H19" i="94"/>
  <c r="AC25" i="139"/>
  <c r="G23" i="145"/>
  <c r="K15" i="102"/>
  <c r="L15" i="102"/>
  <c r="L23" i="97"/>
  <c r="G21" i="145"/>
  <c r="N18" i="136"/>
  <c r="D30" i="48"/>
  <c r="D10" i="96"/>
  <c r="T15" i="57"/>
  <c r="K13" i="102"/>
  <c r="L13" i="102"/>
  <c r="AC12" i="148"/>
  <c r="Z31" i="148"/>
  <c r="S14" i="98"/>
  <c r="J17" i="146"/>
  <c r="E17" i="146"/>
  <c r="L15" i="95"/>
  <c r="AC14" i="146"/>
  <c r="D14" i="55"/>
  <c r="D17" i="97"/>
  <c r="C23" i="84"/>
  <c r="V26" i="105"/>
  <c r="W26" i="105" s="1"/>
  <c r="F25" i="97"/>
  <c r="V25" i="49"/>
  <c r="Y25" i="49" s="1"/>
  <c r="D31" i="84"/>
  <c r="C13" i="84"/>
  <c r="F18" i="97"/>
  <c r="V18" i="49"/>
  <c r="Y18" i="49" s="1"/>
  <c r="X21" i="10"/>
  <c r="L21" i="108"/>
  <c r="D13" i="57"/>
  <c r="D14" i="53"/>
  <c r="D14" i="95"/>
  <c r="L24" i="95"/>
  <c r="D26" i="53"/>
  <c r="T20" i="54"/>
  <c r="C25" i="84"/>
  <c r="D22" i="136"/>
  <c r="E22" i="136" s="1"/>
  <c r="N30" i="48"/>
  <c r="N30" i="49"/>
  <c r="D18" i="139"/>
  <c r="F18" i="139" s="1"/>
  <c r="D11" i="55"/>
  <c r="G29" i="55"/>
  <c r="V27" i="34"/>
  <c r="F27" i="94"/>
  <c r="T17" i="52"/>
  <c r="D19" i="55"/>
  <c r="D26" i="56"/>
  <c r="L25" i="96"/>
  <c r="J16" i="94"/>
  <c r="L17" i="94"/>
  <c r="I17" i="98"/>
  <c r="D29" i="102"/>
  <c r="D22" i="55"/>
  <c r="V27" i="49"/>
  <c r="Y27" i="49" s="1"/>
  <c r="F27" i="97"/>
  <c r="N27" i="97" s="1"/>
  <c r="G27" i="97" s="1"/>
  <c r="D16" i="136"/>
  <c r="E16" i="136" s="1"/>
  <c r="D13" i="52"/>
  <c r="D20" i="96"/>
  <c r="V23" i="47"/>
  <c r="Y23" i="47" s="1"/>
  <c r="F23" i="95"/>
  <c r="Q29" i="55"/>
  <c r="T29" i="55" s="1"/>
  <c r="L29" i="55"/>
  <c r="AC29" i="147"/>
  <c r="D19" i="53"/>
  <c r="V13" i="48"/>
  <c r="Y13" i="48" s="1"/>
  <c r="F13" i="96"/>
  <c r="N13" i="96" s="1"/>
  <c r="G13" i="96" s="1"/>
  <c r="G19" i="134"/>
  <c r="D21" i="136"/>
  <c r="E21" i="136" s="1"/>
  <c r="J26" i="94"/>
  <c r="D19" i="155"/>
  <c r="D17" i="94"/>
  <c r="L27" i="97"/>
  <c r="AC27" i="144"/>
  <c r="Q29" i="53"/>
  <c r="D15" i="96"/>
  <c r="M13" i="98"/>
  <c r="M15" i="98" s="1"/>
  <c r="T19" i="54"/>
  <c r="AC14" i="147"/>
  <c r="AC23" i="134"/>
  <c r="E25" i="139"/>
  <c r="D12" i="53"/>
  <c r="D15" i="56"/>
  <c r="T16" i="55"/>
  <c r="T25" i="53"/>
  <c r="D26" i="139"/>
  <c r="D19" i="94"/>
  <c r="D21" i="155"/>
  <c r="F21" i="155" s="1"/>
  <c r="G21" i="155" s="1"/>
  <c r="AC24" i="148"/>
  <c r="T26" i="52"/>
  <c r="T11" i="52"/>
  <c r="S29" i="52"/>
  <c r="P30" i="47"/>
  <c r="H10" i="95"/>
  <c r="D11" i="97"/>
  <c r="V12" i="105"/>
  <c r="W12" i="105" s="1"/>
  <c r="J11" i="97"/>
  <c r="J16" i="97"/>
  <c r="H21" i="97"/>
  <c r="L27" i="96"/>
  <c r="V14" i="105"/>
  <c r="W14" i="105" s="1"/>
  <c r="E13" i="134"/>
  <c r="F13" i="134" s="1"/>
  <c r="Q14" i="98"/>
  <c r="Q15" i="98" s="1"/>
  <c r="D14" i="136"/>
  <c r="E14" i="136" s="1"/>
  <c r="C21" i="3"/>
  <c r="D25" i="107"/>
  <c r="F25" i="107" s="1"/>
  <c r="L24" i="94"/>
  <c r="N24" i="94" s="1"/>
  <c r="U24" i="34"/>
  <c r="I29" i="50"/>
  <c r="J29" i="50" s="1"/>
  <c r="D17" i="136"/>
  <c r="E17" i="136" s="1"/>
  <c r="H14" i="95"/>
  <c r="N14" i="95" s="1"/>
  <c r="K14" i="95" s="1"/>
  <c r="T25" i="54"/>
  <c r="L21" i="94"/>
  <c r="U21" i="34"/>
  <c r="N29" i="10"/>
  <c r="H10" i="108"/>
  <c r="H10" i="141"/>
  <c r="L29" i="56"/>
  <c r="D17" i="107"/>
  <c r="F17" i="107" s="1"/>
  <c r="C13" i="3"/>
  <c r="C24" i="84"/>
  <c r="D20" i="56"/>
  <c r="V28" i="105"/>
  <c r="W28" i="105" s="1"/>
  <c r="D31" i="107"/>
  <c r="C27" i="3"/>
  <c r="E27" i="3"/>
  <c r="H29" i="107"/>
  <c r="L20" i="97"/>
  <c r="G14" i="147"/>
  <c r="T22" i="53"/>
  <c r="L19" i="95"/>
  <c r="H23" i="96"/>
  <c r="D24" i="136"/>
  <c r="E24" i="136" s="1"/>
  <c r="AA19" i="68"/>
  <c r="S19" i="152"/>
  <c r="S21" i="152" s="1"/>
  <c r="S19" i="92"/>
  <c r="D19" i="97"/>
  <c r="H31" i="107"/>
  <c r="K31" i="107" s="1"/>
  <c r="D26" i="95"/>
  <c r="AC21" i="139"/>
  <c r="G14" i="92"/>
  <c r="G14" i="152"/>
  <c r="T15" i="54"/>
  <c r="G14" i="148"/>
  <c r="N20" i="136"/>
  <c r="D20" i="57"/>
  <c r="H12" i="94"/>
  <c r="N12" i="94" s="1"/>
  <c r="T15" i="56"/>
  <c r="D22" i="52"/>
  <c r="J19" i="95"/>
  <c r="T21" i="57"/>
  <c r="AC14" i="68"/>
  <c r="E14" i="92"/>
  <c r="E14" i="152"/>
  <c r="L13" i="94"/>
  <c r="N13" i="94" s="1"/>
  <c r="M13" i="94" s="1"/>
  <c r="U13" i="34"/>
  <c r="J13" i="147"/>
  <c r="E13" i="147"/>
  <c r="M13" i="152"/>
  <c r="M13" i="92"/>
  <c r="M16" i="92" s="1"/>
  <c r="Z14" i="92" s="1"/>
  <c r="J22" i="147"/>
  <c r="E22" i="147"/>
  <c r="C26" i="106"/>
  <c r="S31" i="147"/>
  <c r="E19" i="148"/>
  <c r="J19" i="148"/>
  <c r="AC19" i="137"/>
  <c r="J20" i="94"/>
  <c r="N20" i="94" s="1"/>
  <c r="E27" i="142"/>
  <c r="J27" i="142"/>
  <c r="K25" i="43"/>
  <c r="L25" i="43"/>
  <c r="AC14" i="142"/>
  <c r="L21" i="97"/>
  <c r="L19" i="108"/>
  <c r="D21" i="57"/>
  <c r="AC26" i="147"/>
  <c r="J21" i="97"/>
  <c r="V21" i="105"/>
  <c r="W21" i="105" s="1"/>
  <c r="N15" i="136"/>
  <c r="L26" i="95"/>
  <c r="D23" i="94"/>
  <c r="D25" i="155"/>
  <c r="L29" i="57"/>
  <c r="O18" i="98"/>
  <c r="D12" i="52"/>
  <c r="D19" i="136"/>
  <c r="E19" i="136" s="1"/>
  <c r="D19" i="134"/>
  <c r="S18" i="103"/>
  <c r="P18" i="103" s="1"/>
  <c r="Q18" i="103" s="1"/>
  <c r="K12" i="152"/>
  <c r="N16" i="68"/>
  <c r="K12" i="92"/>
  <c r="K16" i="92" s="1"/>
  <c r="Y14" i="92" s="1"/>
  <c r="J20" i="96"/>
  <c r="Q17" i="98"/>
  <c r="H26" i="94"/>
  <c r="D12" i="96"/>
  <c r="J29" i="146"/>
  <c r="E29" i="146"/>
  <c r="AC17" i="146"/>
  <c r="L15" i="97"/>
  <c r="D22" i="94"/>
  <c r="D24" i="155"/>
  <c r="S21" i="105"/>
  <c r="D22" i="140"/>
  <c r="G26" i="139"/>
  <c r="H26" i="139" s="1"/>
  <c r="D14" i="51"/>
  <c r="S13" i="98"/>
  <c r="L13" i="97"/>
  <c r="C25" i="3"/>
  <c r="D29" i="107"/>
  <c r="E25" i="3"/>
  <c r="G18" i="134"/>
  <c r="H12" i="108"/>
  <c r="N12" i="108" s="1"/>
  <c r="H12" i="141"/>
  <c r="C28" i="84"/>
  <c r="I28" i="84" s="1"/>
  <c r="D27" i="52"/>
  <c r="L20" i="95"/>
  <c r="T14" i="56"/>
  <c r="K22" i="102"/>
  <c r="L22" i="102"/>
  <c r="C29" i="45"/>
  <c r="G17" i="147"/>
  <c r="N21" i="136"/>
  <c r="AC29" i="144"/>
  <c r="G20" i="142"/>
  <c r="L24" i="102"/>
  <c r="K24" i="102"/>
  <c r="AC27" i="139"/>
  <c r="D11" i="56"/>
  <c r="G29" i="56"/>
  <c r="AC28" i="148"/>
  <c r="V12" i="104"/>
  <c r="W12" i="104" s="1"/>
  <c r="D18" i="50"/>
  <c r="D22" i="57"/>
  <c r="E18" i="147"/>
  <c r="J18" i="147"/>
  <c r="D11" i="53"/>
  <c r="G29" i="53"/>
  <c r="C22" i="84"/>
  <c r="N19" i="136"/>
  <c r="C15" i="106"/>
  <c r="T26" i="56"/>
  <c r="AC18" i="134"/>
  <c r="C17" i="106"/>
  <c r="D20" i="107"/>
  <c r="C16" i="3"/>
  <c r="E16" i="3"/>
  <c r="Y27" i="105"/>
  <c r="Z27" i="105" s="1"/>
  <c r="N28" i="140"/>
  <c r="S29" i="53"/>
  <c r="T11" i="53"/>
  <c r="D17" i="54"/>
  <c r="D19" i="95"/>
  <c r="J19" i="94"/>
  <c r="AC17" i="139"/>
  <c r="L24" i="97"/>
  <c r="L30" i="48"/>
  <c r="E15" i="134"/>
  <c r="T28" i="53"/>
  <c r="AA13" i="68"/>
  <c r="S13" i="92"/>
  <c r="S13" i="152"/>
  <c r="K19" i="102"/>
  <c r="L19" i="102"/>
  <c r="K15" i="125"/>
  <c r="H19" i="125" s="1"/>
  <c r="AC28" i="145"/>
  <c r="L23" i="94"/>
  <c r="U23" i="34"/>
  <c r="H19" i="95"/>
  <c r="H14" i="97"/>
  <c r="V17" i="103"/>
  <c r="W17" i="103" s="1"/>
  <c r="E13" i="98"/>
  <c r="AC13" i="79"/>
  <c r="AA13" i="79" s="1"/>
  <c r="E21" i="146"/>
  <c r="J21" i="146"/>
  <c r="J17" i="97"/>
  <c r="C29" i="106"/>
  <c r="T23" i="54"/>
  <c r="X22" i="10"/>
  <c r="T22" i="10"/>
  <c r="F22" i="108"/>
  <c r="N22" i="108" s="1"/>
  <c r="K22" i="108" s="1"/>
  <c r="F22" i="141"/>
  <c r="N22" i="141" s="1"/>
  <c r="I22" i="141" s="1"/>
  <c r="D11" i="52"/>
  <c r="G29" i="52"/>
  <c r="J24" i="96"/>
  <c r="E27" i="134"/>
  <c r="E22" i="45"/>
  <c r="V26" i="49"/>
  <c r="Y26" i="49" s="1"/>
  <c r="F26" i="97"/>
  <c r="N26" i="97" s="1"/>
  <c r="I26" i="97" s="1"/>
  <c r="D30" i="34"/>
  <c r="D12" i="155"/>
  <c r="D10" i="94"/>
  <c r="AC24" i="134"/>
  <c r="D18" i="52"/>
  <c r="G16" i="147"/>
  <c r="D24" i="97"/>
  <c r="V24" i="105"/>
  <c r="W24" i="105" s="1"/>
  <c r="D14" i="57"/>
  <c r="T21" i="54"/>
  <c r="J27" i="94"/>
  <c r="N27" i="94" s="1"/>
  <c r="I27" i="94" s="1"/>
  <c r="C20" i="106"/>
  <c r="J13" i="95"/>
  <c r="H11" i="97"/>
  <c r="C37" i="77"/>
  <c r="J25" i="94"/>
  <c r="T18" i="56"/>
  <c r="H17" i="95"/>
  <c r="N17" i="95" s="1"/>
  <c r="M17" i="95" s="1"/>
  <c r="Q29" i="52"/>
  <c r="T29" i="52" s="1"/>
  <c r="AC12" i="79"/>
  <c r="E15" i="79"/>
  <c r="E21" i="79" s="1"/>
  <c r="E21" i="98" s="1"/>
  <c r="E12" i="98"/>
  <c r="C17" i="84"/>
  <c r="I17" i="84" s="1"/>
  <c r="L19" i="94"/>
  <c r="L26" i="94"/>
  <c r="C26" i="3"/>
  <c r="D30" i="107"/>
  <c r="E26" i="3"/>
  <c r="T14" i="52"/>
  <c r="D16" i="54"/>
  <c r="T13" i="53"/>
  <c r="J19" i="96"/>
  <c r="N19" i="96" s="1"/>
  <c r="E22" i="145"/>
  <c r="J22" i="145"/>
  <c r="T24" i="56"/>
  <c r="T27" i="10"/>
  <c r="X27" i="10"/>
  <c r="F27" i="141"/>
  <c r="N27" i="141" s="1"/>
  <c r="F27" i="108"/>
  <c r="D26" i="134"/>
  <c r="S25" i="103"/>
  <c r="AC26" i="148"/>
  <c r="Y21" i="103"/>
  <c r="Z21" i="103" s="1"/>
  <c r="J14" i="148"/>
  <c r="E14" i="148"/>
  <c r="H21" i="95"/>
  <c r="N21" i="95" s="1"/>
  <c r="D21" i="54"/>
  <c r="J25" i="97"/>
  <c r="N25" i="97" s="1"/>
  <c r="R30" i="48"/>
  <c r="J10" i="96"/>
  <c r="L11" i="95"/>
  <c r="F30" i="34"/>
  <c r="V10" i="34"/>
  <c r="F10" i="94"/>
  <c r="V15" i="47"/>
  <c r="Y15" i="47" s="1"/>
  <c r="F15" i="95"/>
  <c r="N15" i="95" s="1"/>
  <c r="G15" i="95" s="1"/>
  <c r="V26" i="103"/>
  <c r="W26" i="103" s="1"/>
  <c r="E29" i="139"/>
  <c r="F29" i="139" s="1"/>
  <c r="H18" i="97"/>
  <c r="T24" i="53"/>
  <c r="L17" i="97"/>
  <c r="G12" i="134"/>
  <c r="H12" i="134" s="1"/>
  <c r="N31" i="134"/>
  <c r="C12" i="3"/>
  <c r="D16" i="107"/>
  <c r="F16" i="107" s="1"/>
  <c r="F20" i="95"/>
  <c r="V20" i="47"/>
  <c r="Y20" i="47" s="1"/>
  <c r="P19" i="58"/>
  <c r="Y12" i="105"/>
  <c r="Z12" i="105" s="1"/>
  <c r="N13" i="140"/>
  <c r="D12" i="134"/>
  <c r="J31" i="134"/>
  <c r="D31" i="134" s="1"/>
  <c r="S11" i="103"/>
  <c r="T11" i="103" s="1"/>
  <c r="L20" i="102"/>
  <c r="K20" i="102"/>
  <c r="G17" i="148"/>
  <c r="D19" i="139"/>
  <c r="F26" i="94"/>
  <c r="V26" i="34"/>
  <c r="Y26" i="34" s="1"/>
  <c r="I20" i="94"/>
  <c r="M15" i="108"/>
  <c r="N20" i="96"/>
  <c r="I20" i="96" s="1"/>
  <c r="D17" i="145"/>
  <c r="N14" i="96"/>
  <c r="I14" i="96" s="1"/>
  <c r="Q16" i="70"/>
  <c r="P16" i="105"/>
  <c r="Q16" i="105" s="1"/>
  <c r="Y13" i="34"/>
  <c r="D19" i="148"/>
  <c r="K19" i="148" s="1"/>
  <c r="E12" i="3"/>
  <c r="E13" i="3"/>
  <c r="E15" i="3"/>
  <c r="R11" i="10"/>
  <c r="Z23" i="68"/>
  <c r="E11" i="3"/>
  <c r="E19" i="3"/>
  <c r="D20" i="148"/>
  <c r="K21" i="92"/>
  <c r="Y19" i="92" s="1"/>
  <c r="H27" i="137"/>
  <c r="T29" i="51"/>
  <c r="R23" i="10"/>
  <c r="T29" i="56"/>
  <c r="Y30" i="104"/>
  <c r="Z30" i="104" s="1"/>
  <c r="D26" i="148"/>
  <c r="F26" i="148" s="1"/>
  <c r="G26" i="97"/>
  <c r="I30" i="84"/>
  <c r="H25" i="145"/>
  <c r="N23" i="95"/>
  <c r="G23" i="95" s="1"/>
  <c r="H24" i="137"/>
  <c r="Z15" i="92"/>
  <c r="Q23" i="95"/>
  <c r="F25" i="139"/>
  <c r="P18" i="105"/>
  <c r="Q18" i="105" s="1"/>
  <c r="AC18" i="144"/>
  <c r="D28" i="142"/>
  <c r="F28" i="142" s="1"/>
  <c r="D15" i="148"/>
  <c r="I15" i="108"/>
  <c r="P21" i="104"/>
  <c r="Q21" i="104" s="1"/>
  <c r="D23" i="142"/>
  <c r="K23" i="142" s="1"/>
  <c r="AC14" i="148"/>
  <c r="K15" i="98"/>
  <c r="Y12" i="98" s="1"/>
  <c r="N22" i="95"/>
  <c r="K22" i="95" s="1"/>
  <c r="AC26" i="143"/>
  <c r="AA31" i="134"/>
  <c r="D22" i="143"/>
  <c r="AC31" i="134"/>
  <c r="AC24" i="143"/>
  <c r="AC15" i="147"/>
  <c r="Q21" i="92"/>
  <c r="AB18" i="92" s="1"/>
  <c r="P20" i="105"/>
  <c r="Q20" i="105" s="1"/>
  <c r="C19" i="106"/>
  <c r="C30" i="106"/>
  <c r="AC21" i="147"/>
  <c r="G16" i="92"/>
  <c r="W14" i="92" s="1"/>
  <c r="F29" i="137"/>
  <c r="AA17" i="79"/>
  <c r="M21" i="92"/>
  <c r="Z19" i="92" s="1"/>
  <c r="N13" i="141"/>
  <c r="X31" i="144"/>
  <c r="AA31" i="144" s="1"/>
  <c r="D21" i="147"/>
  <c r="W21" i="79"/>
  <c r="AC14" i="145"/>
  <c r="AA18" i="79"/>
  <c r="AC13" i="148"/>
  <c r="H29" i="137"/>
  <c r="AC13" i="144"/>
  <c r="AC20" i="145"/>
  <c r="U22" i="34"/>
  <c r="Q31" i="145"/>
  <c r="D17" i="147"/>
  <c r="H30" i="97"/>
  <c r="U27" i="34"/>
  <c r="N17" i="94"/>
  <c r="M19" i="98"/>
  <c r="U11" i="34"/>
  <c r="H25" i="139"/>
  <c r="H29" i="139"/>
  <c r="AC21" i="144"/>
  <c r="I16" i="84"/>
  <c r="U17" i="10"/>
  <c r="AC17" i="147"/>
  <c r="D18" i="144"/>
  <c r="F19" i="139"/>
  <c r="O19" i="98"/>
  <c r="AA18" i="98" s="1"/>
  <c r="I29" i="106"/>
  <c r="Q26" i="97"/>
  <c r="I21" i="152"/>
  <c r="T23" i="68"/>
  <c r="F24" i="107"/>
  <c r="Q21" i="152"/>
  <c r="F22" i="134"/>
  <c r="AC31" i="137"/>
  <c r="U11" i="10"/>
  <c r="F12" i="137"/>
  <c r="Y11" i="34"/>
  <c r="P22" i="103"/>
  <c r="Q22" i="103" s="1"/>
  <c r="X16" i="10"/>
  <c r="AC25" i="146"/>
  <c r="F18" i="137"/>
  <c r="AC19" i="146"/>
  <c r="AC22" i="146"/>
  <c r="H31" i="138"/>
  <c r="D31" i="138"/>
  <c r="E31" i="138" s="1"/>
  <c r="I29" i="84"/>
  <c r="E27" i="140"/>
  <c r="T13" i="105"/>
  <c r="P13" i="105"/>
  <c r="Q13" i="105" s="1"/>
  <c r="D27" i="145"/>
  <c r="K27" i="145" s="1"/>
  <c r="D25" i="142"/>
  <c r="D25" i="146"/>
  <c r="G31" i="146"/>
  <c r="D15" i="146"/>
  <c r="AC27" i="147"/>
  <c r="I20" i="84"/>
  <c r="P16" i="112"/>
  <c r="D16" i="112"/>
  <c r="X31" i="143"/>
  <c r="P11" i="104"/>
  <c r="U17" i="34"/>
  <c r="Y17" i="34"/>
  <c r="T18" i="103"/>
  <c r="E24" i="140"/>
  <c r="P26" i="105"/>
  <c r="Q26" i="105" s="1"/>
  <c r="D29" i="144"/>
  <c r="H29" i="144" s="1"/>
  <c r="I19" i="98"/>
  <c r="I19" i="84"/>
  <c r="E29" i="140"/>
  <c r="AA14" i="68"/>
  <c r="D19" i="144"/>
  <c r="N19" i="108"/>
  <c r="Y21" i="34"/>
  <c r="D22" i="146"/>
  <c r="T27" i="104"/>
  <c r="P27" i="104"/>
  <c r="Q27" i="104" s="1"/>
  <c r="D23" i="148"/>
  <c r="H16" i="137"/>
  <c r="X13" i="10"/>
  <c r="T28" i="104"/>
  <c r="P28" i="104"/>
  <c r="Q28" i="104" s="1"/>
  <c r="P22" i="112"/>
  <c r="D22" i="112"/>
  <c r="N25" i="96"/>
  <c r="P23" i="105"/>
  <c r="Q23" i="105" s="1"/>
  <c r="T23" i="105"/>
  <c r="I24" i="84"/>
  <c r="D9" i="109"/>
  <c r="N13" i="95"/>
  <c r="E16" i="92"/>
  <c r="D24" i="145"/>
  <c r="H19" i="139"/>
  <c r="AC23" i="142"/>
  <c r="K15" i="107"/>
  <c r="P21" i="111"/>
  <c r="D21" i="111"/>
  <c r="T28" i="105"/>
  <c r="F19" i="155"/>
  <c r="G19" i="155" s="1"/>
  <c r="J19" i="155"/>
  <c r="I25" i="84"/>
  <c r="D29" i="148"/>
  <c r="F29" i="148" s="1"/>
  <c r="AA12" i="125"/>
  <c r="I27" i="106"/>
  <c r="E18" i="3"/>
  <c r="E20" i="3"/>
  <c r="AA12" i="68"/>
  <c r="E23" i="3"/>
  <c r="AC16" i="143"/>
  <c r="N26" i="95"/>
  <c r="H28" i="137"/>
  <c r="AC16" i="146"/>
  <c r="AC16" i="68"/>
  <c r="U16" i="68" s="1"/>
  <c r="K31" i="43"/>
  <c r="I14" i="106"/>
  <c r="F16" i="155"/>
  <c r="G16" i="155" s="1"/>
  <c r="J12" i="155"/>
  <c r="F12" i="155"/>
  <c r="I23" i="106"/>
  <c r="F14" i="155"/>
  <c r="G14" i="155" s="1"/>
  <c r="J14" i="155"/>
  <c r="Q21" i="79"/>
  <c r="O16" i="92"/>
  <c r="AA12" i="92" s="1"/>
  <c r="J29" i="55"/>
  <c r="N22" i="96"/>
  <c r="G22" i="96" s="1"/>
  <c r="E19" i="140"/>
  <c r="I16" i="106"/>
  <c r="I15" i="98"/>
  <c r="I17" i="94"/>
  <c r="P14" i="109"/>
  <c r="D14" i="109"/>
  <c r="K28" i="107"/>
  <c r="L28" i="107" s="1"/>
  <c r="F28" i="107"/>
  <c r="D14" i="145"/>
  <c r="E16" i="140"/>
  <c r="W11" i="105"/>
  <c r="K27" i="107"/>
  <c r="P24" i="110"/>
  <c r="D24" i="110"/>
  <c r="D25" i="112"/>
  <c r="P25" i="112"/>
  <c r="F15" i="155"/>
  <c r="G15" i="155" s="1"/>
  <c r="J15" i="155"/>
  <c r="T29" i="50"/>
  <c r="E15" i="98"/>
  <c r="F25" i="145"/>
  <c r="F25" i="155"/>
  <c r="G25" i="155" s="1"/>
  <c r="J25" i="155"/>
  <c r="N16" i="94"/>
  <c r="M26" i="97"/>
  <c r="T11" i="105"/>
  <c r="P11" i="105"/>
  <c r="Q11" i="105" s="1"/>
  <c r="AC22" i="145"/>
  <c r="D29" i="147"/>
  <c r="AA15" i="68"/>
  <c r="D20" i="142"/>
  <c r="Y10" i="49"/>
  <c r="AC28" i="143"/>
  <c r="D27" i="148"/>
  <c r="I18" i="84"/>
  <c r="D13" i="146"/>
  <c r="D17" i="148"/>
  <c r="K25" i="107"/>
  <c r="AA16" i="79"/>
  <c r="D15" i="142"/>
  <c r="P22" i="104"/>
  <c r="Q22" i="104" s="1"/>
  <c r="T22" i="104"/>
  <c r="F16" i="137"/>
  <c r="P9" i="110"/>
  <c r="N10" i="141"/>
  <c r="K10" i="141" s="1"/>
  <c r="I17" i="106"/>
  <c r="P21" i="105"/>
  <c r="Q21" i="105" s="1"/>
  <c r="T21" i="105"/>
  <c r="D27" i="142"/>
  <c r="F27" i="142" s="1"/>
  <c r="X31" i="146"/>
  <c r="AC12" i="146"/>
  <c r="Y16" i="34"/>
  <c r="U16" i="34"/>
  <c r="D12" i="144"/>
  <c r="K12" i="144" s="1"/>
  <c r="D31" i="140"/>
  <c r="E31" i="140" s="1"/>
  <c r="H31" i="140"/>
  <c r="F29" i="147"/>
  <c r="P17" i="105"/>
  <c r="Q17" i="105" s="1"/>
  <c r="T17" i="105"/>
  <c r="AC28" i="146"/>
  <c r="AC20" i="147"/>
  <c r="R13" i="10"/>
  <c r="AC25" i="142"/>
  <c r="AC14" i="144"/>
  <c r="F31" i="107"/>
  <c r="D17" i="146"/>
  <c r="D18" i="147"/>
  <c r="AC15" i="143"/>
  <c r="T19" i="105"/>
  <c r="P19" i="105"/>
  <c r="Q19" i="105" s="1"/>
  <c r="F17" i="155"/>
  <c r="G17" i="155" s="1"/>
  <c r="J17" i="155"/>
  <c r="P17" i="110"/>
  <c r="D17" i="110"/>
  <c r="AC26" i="145"/>
  <c r="P11" i="112"/>
  <c r="D11" i="112"/>
  <c r="D16" i="145"/>
  <c r="D18" i="109"/>
  <c r="P23" i="109"/>
  <c r="D23" i="109"/>
  <c r="H24" i="145"/>
  <c r="F17" i="137"/>
  <c r="D24" i="142"/>
  <c r="N22" i="94"/>
  <c r="D12" i="143"/>
  <c r="D12" i="147"/>
  <c r="K12" i="147" s="1"/>
  <c r="J31" i="147"/>
  <c r="N27" i="95"/>
  <c r="G27" i="95" s="1"/>
  <c r="D23" i="146"/>
  <c r="F23" i="146" s="1"/>
  <c r="F23" i="137"/>
  <c r="N18" i="141"/>
  <c r="H24" i="134"/>
  <c r="W13" i="92"/>
  <c r="T24" i="105"/>
  <c r="E31" i="148"/>
  <c r="E26" i="140"/>
  <c r="F27" i="155"/>
  <c r="G27" i="155" s="1"/>
  <c r="J27" i="155"/>
  <c r="F13" i="155"/>
  <c r="G13" i="155" s="1"/>
  <c r="J13" i="155"/>
  <c r="K21" i="107"/>
  <c r="L21" i="107" s="1"/>
  <c r="X10" i="10"/>
  <c r="R10" i="10"/>
  <c r="N17" i="108"/>
  <c r="AC18" i="145"/>
  <c r="S15" i="98"/>
  <c r="AC12" i="98" s="1"/>
  <c r="D16" i="111"/>
  <c r="E15" i="140"/>
  <c r="K26" i="107"/>
  <c r="F20" i="137"/>
  <c r="D21" i="110"/>
  <c r="F28" i="137"/>
  <c r="R24" i="10"/>
  <c r="D20" i="146"/>
  <c r="D20" i="143"/>
  <c r="D23" i="144"/>
  <c r="P11" i="109"/>
  <c r="D11" i="109"/>
  <c r="P12" i="112"/>
  <c r="D12" i="112"/>
  <c r="D18" i="148"/>
  <c r="N12" i="96"/>
  <c r="G12" i="96" s="1"/>
  <c r="P24" i="112"/>
  <c r="D24" i="112"/>
  <c r="P23" i="112"/>
  <c r="D23" i="112"/>
  <c r="T25" i="103"/>
  <c r="E14" i="140"/>
  <c r="T23" i="104"/>
  <c r="P23" i="104"/>
  <c r="Q23" i="104" s="1"/>
  <c r="F20" i="155"/>
  <c r="G20" i="155" s="1"/>
  <c r="J20" i="155"/>
  <c r="N11" i="95"/>
  <c r="N21" i="94"/>
  <c r="J29" i="53"/>
  <c r="H14" i="139"/>
  <c r="D13" i="142"/>
  <c r="H13" i="142" s="1"/>
  <c r="F22" i="155"/>
  <c r="G22" i="155" s="1"/>
  <c r="J22" i="155"/>
  <c r="M21" i="152"/>
  <c r="D19" i="143"/>
  <c r="D17" i="143"/>
  <c r="F18" i="155"/>
  <c r="G18" i="155" s="1"/>
  <c r="J18" i="155"/>
  <c r="E13" i="140"/>
  <c r="L29" i="102"/>
  <c r="K29" i="102"/>
  <c r="N12" i="95"/>
  <c r="I12" i="95" s="1"/>
  <c r="U15" i="10"/>
  <c r="J29" i="56"/>
  <c r="Y14" i="34"/>
  <c r="E31" i="147"/>
  <c r="X24" i="10"/>
  <c r="N25" i="95"/>
  <c r="G25" i="95" s="1"/>
  <c r="F26" i="155"/>
  <c r="G26" i="155" s="1"/>
  <c r="J26" i="155"/>
  <c r="G31" i="137"/>
  <c r="O31" i="137"/>
  <c r="E28" i="140"/>
  <c r="V31" i="139"/>
  <c r="F19" i="137"/>
  <c r="D23" i="143"/>
  <c r="N16" i="96"/>
  <c r="K16" i="96" s="1"/>
  <c r="N18" i="96"/>
  <c r="Y12" i="34"/>
  <c r="X14" i="10"/>
  <c r="D24" i="109"/>
  <c r="D16" i="148"/>
  <c r="H16" i="148" s="1"/>
  <c r="H21" i="137"/>
  <c r="D26" i="142"/>
  <c r="D26" i="112"/>
  <c r="S16" i="152"/>
  <c r="AC12" i="152" s="1"/>
  <c r="P14" i="105"/>
  <c r="Q14" i="105" s="1"/>
  <c r="T14" i="105"/>
  <c r="D21" i="145"/>
  <c r="N21" i="108"/>
  <c r="P27" i="103"/>
  <c r="Q27" i="103" s="1"/>
  <c r="T27" i="103"/>
  <c r="D22" i="111"/>
  <c r="T24" i="104"/>
  <c r="P24" i="104"/>
  <c r="Q24" i="104" s="1"/>
  <c r="D27" i="143"/>
  <c r="E23" i="140"/>
  <c r="D17" i="112"/>
  <c r="W11" i="104"/>
  <c r="V30" i="104"/>
  <c r="W30" i="104" s="1"/>
  <c r="P15" i="109"/>
  <c r="D15" i="109"/>
  <c r="G31" i="142"/>
  <c r="H12" i="139"/>
  <c r="P26" i="110"/>
  <c r="D26" i="110"/>
  <c r="T13" i="103"/>
  <c r="P13" i="103"/>
  <c r="Q13" i="103" s="1"/>
  <c r="P22" i="109"/>
  <c r="D22" i="109"/>
  <c r="F30" i="107"/>
  <c r="D18" i="143"/>
  <c r="N14" i="94"/>
  <c r="U16" i="10"/>
  <c r="D16" i="146"/>
  <c r="D19" i="142"/>
  <c r="K19" i="142" s="1"/>
  <c r="H26" i="134"/>
  <c r="D26" i="146"/>
  <c r="T12" i="105"/>
  <c r="P12" i="105"/>
  <c r="Q12" i="105" s="1"/>
  <c r="E21" i="152"/>
  <c r="T20" i="103"/>
  <c r="P20" i="103"/>
  <c r="Q20" i="103" s="1"/>
  <c r="F12" i="134"/>
  <c r="D27" i="147"/>
  <c r="H18" i="139"/>
  <c r="P27" i="105"/>
  <c r="Q27" i="105" s="1"/>
  <c r="T27" i="105"/>
  <c r="D13" i="145"/>
  <c r="E31" i="139"/>
  <c r="F31" i="139" s="1"/>
  <c r="M31" i="139"/>
  <c r="X20" i="10"/>
  <c r="J31" i="148"/>
  <c r="AC21" i="142"/>
  <c r="F14" i="107"/>
  <c r="K14" i="107"/>
  <c r="N10" i="108"/>
  <c r="F30" i="108"/>
  <c r="D24" i="147"/>
  <c r="H24" i="147" s="1"/>
  <c r="H27" i="134"/>
  <c r="N18" i="95"/>
  <c r="F26" i="137"/>
  <c r="D19" i="111"/>
  <c r="N24" i="108"/>
  <c r="S16" i="92"/>
  <c r="K17" i="107"/>
  <c r="AC19" i="148"/>
  <c r="D17" i="144"/>
  <c r="J31" i="36"/>
  <c r="K31" i="36"/>
  <c r="D14" i="144"/>
  <c r="Q16" i="92"/>
  <c r="AB12" i="92" s="1"/>
  <c r="J29" i="54"/>
  <c r="P16" i="109"/>
  <c r="D16" i="109"/>
  <c r="G31" i="139"/>
  <c r="H31" i="139" s="1"/>
  <c r="G16" i="152"/>
  <c r="D18" i="110"/>
  <c r="V17" i="98"/>
  <c r="N20" i="108"/>
  <c r="G20" i="108" s="1"/>
  <c r="E21" i="140"/>
  <c r="D27" i="146"/>
  <c r="D22" i="147"/>
  <c r="K22" i="147" s="1"/>
  <c r="H31" i="136"/>
  <c r="D31" i="136"/>
  <c r="E31" i="136" s="1"/>
  <c r="U20" i="34"/>
  <c r="D24" i="148"/>
  <c r="D21" i="144"/>
  <c r="D19" i="109"/>
  <c r="E21" i="92"/>
  <c r="AC18" i="142"/>
  <c r="T26" i="104"/>
  <c r="P26" i="104"/>
  <c r="Q26" i="104" s="1"/>
  <c r="D20" i="145"/>
  <c r="K20" i="145" s="1"/>
  <c r="D26" i="145"/>
  <c r="N16" i="95"/>
  <c r="F12" i="139"/>
  <c r="D28" i="144"/>
  <c r="D14" i="147"/>
  <c r="F14" i="147" s="1"/>
  <c r="F23" i="139"/>
  <c r="K29" i="107"/>
  <c r="F29" i="107"/>
  <c r="D10" i="109"/>
  <c r="D25" i="148"/>
  <c r="P20" i="104"/>
  <c r="Q20" i="104" s="1"/>
  <c r="T20" i="104"/>
  <c r="AC22" i="142"/>
  <c r="D17" i="111"/>
  <c r="P24" i="111"/>
  <c r="D24" i="111"/>
  <c r="X18" i="10"/>
  <c r="D26" i="147"/>
  <c r="D21" i="112"/>
  <c r="H26" i="137"/>
  <c r="T22" i="105"/>
  <c r="P22" i="105"/>
  <c r="Q22" i="105" s="1"/>
  <c r="D17" i="109"/>
  <c r="P12" i="111"/>
  <c r="D12" i="111"/>
  <c r="W23" i="68"/>
  <c r="T14" i="104"/>
  <c r="P14" i="104"/>
  <c r="Q14" i="104" s="1"/>
  <c r="AC25" i="145"/>
  <c r="P20" i="112"/>
  <c r="D20" i="112"/>
  <c r="H23" i="68"/>
  <c r="D25" i="143"/>
  <c r="D13" i="144"/>
  <c r="H18" i="137"/>
  <c r="D14" i="112"/>
  <c r="AC17" i="144"/>
  <c r="N23" i="108"/>
  <c r="G23" i="108" s="1"/>
  <c r="D22" i="148"/>
  <c r="D16" i="142"/>
  <c r="D31" i="137"/>
  <c r="H15" i="139"/>
  <c r="K16" i="107"/>
  <c r="D21" i="143"/>
  <c r="AA17" i="68"/>
  <c r="D21" i="142"/>
  <c r="AC23" i="147"/>
  <c r="H25" i="134"/>
  <c r="P11" i="111"/>
  <c r="D11" i="111"/>
  <c r="P13" i="110"/>
  <c r="D13" i="110"/>
  <c r="P22" i="110"/>
  <c r="D22" i="110"/>
  <c r="Z11" i="105"/>
  <c r="Y30" i="105"/>
  <c r="Z30" i="105" s="1"/>
  <c r="X17" i="10"/>
  <c r="X11" i="10"/>
  <c r="R20" i="10"/>
  <c r="U12" i="10"/>
  <c r="P17" i="109"/>
  <c r="P25" i="109"/>
  <c r="D25" i="109"/>
  <c r="P23" i="111"/>
  <c r="D23" i="111"/>
  <c r="W15" i="92"/>
  <c r="D18" i="111"/>
  <c r="Q16" i="152"/>
  <c r="AB13" i="152" s="1"/>
  <c r="H22" i="139"/>
  <c r="P17" i="104"/>
  <c r="Q17" i="104" s="1"/>
  <c r="T17" i="104"/>
  <c r="N24" i="95"/>
  <c r="G24" i="95" s="1"/>
  <c r="H13" i="134"/>
  <c r="P13" i="112"/>
  <c r="D13" i="112"/>
  <c r="E31" i="137"/>
  <c r="M31" i="137"/>
  <c r="D24" i="144"/>
  <c r="N25" i="108"/>
  <c r="G25" i="108" s="1"/>
  <c r="P9" i="112"/>
  <c r="D9" i="112"/>
  <c r="D9" i="111"/>
  <c r="F23" i="155"/>
  <c r="G23" i="155" s="1"/>
  <c r="J23" i="155"/>
  <c r="D20" i="109"/>
  <c r="X31" i="145"/>
  <c r="Y19" i="34"/>
  <c r="F20" i="134"/>
  <c r="K21" i="79"/>
  <c r="N10" i="95"/>
  <c r="O29" i="54"/>
  <c r="Q31" i="142"/>
  <c r="D19" i="146"/>
  <c r="D14" i="142"/>
  <c r="D18" i="142"/>
  <c r="F18" i="142" s="1"/>
  <c r="F21" i="107"/>
  <c r="D16" i="144"/>
  <c r="P17" i="103"/>
  <c r="Q17" i="103" s="1"/>
  <c r="T17" i="103"/>
  <c r="F15" i="142"/>
  <c r="U10" i="10"/>
  <c r="U26" i="10"/>
  <c r="I16" i="152"/>
  <c r="AC24" i="144"/>
  <c r="D17" i="142"/>
  <c r="P10" i="112"/>
  <c r="D10" i="112"/>
  <c r="P12" i="110"/>
  <c r="D12" i="110"/>
  <c r="I13" i="141"/>
  <c r="P14" i="111"/>
  <c r="D14" i="111"/>
  <c r="U21" i="10"/>
  <c r="P19" i="112"/>
  <c r="D19" i="112"/>
  <c r="P12" i="109"/>
  <c r="D12" i="109"/>
  <c r="D28" i="145"/>
  <c r="T19" i="104"/>
  <c r="P19" i="104"/>
  <c r="Q19" i="104" s="1"/>
  <c r="P12" i="104"/>
  <c r="Q12" i="104" s="1"/>
  <c r="T12" i="104"/>
  <c r="D28" i="143"/>
  <c r="T28" i="103"/>
  <c r="P28" i="103"/>
  <c r="Q28" i="103" s="1"/>
  <c r="D15" i="147"/>
  <c r="AC12" i="147"/>
  <c r="AC16" i="142"/>
  <c r="X23" i="10"/>
  <c r="D15" i="112"/>
  <c r="P18" i="112"/>
  <c r="D18" i="112"/>
  <c r="P11" i="110"/>
  <c r="D11" i="110"/>
  <c r="P10" i="110"/>
  <c r="D10" i="110"/>
  <c r="E31" i="142"/>
  <c r="P25" i="111"/>
  <c r="D25" i="111"/>
  <c r="T15" i="104"/>
  <c r="P15" i="104"/>
  <c r="Q15" i="104" s="1"/>
  <c r="T25" i="104"/>
  <c r="P25" i="104"/>
  <c r="Q25" i="104" s="1"/>
  <c r="D16" i="143"/>
  <c r="D14" i="146"/>
  <c r="H14" i="146" s="1"/>
  <c r="D24" i="146"/>
  <c r="E23" i="68"/>
  <c r="D21" i="148"/>
  <c r="P18" i="109"/>
  <c r="N19" i="94"/>
  <c r="G31" i="144"/>
  <c r="D21" i="109"/>
  <c r="E31" i="146"/>
  <c r="F25" i="137"/>
  <c r="T15" i="105"/>
  <c r="P15" i="105"/>
  <c r="Q15" i="105" s="1"/>
  <c r="X31" i="142"/>
  <c r="T18" i="104"/>
  <c r="P18" i="104"/>
  <c r="Q18" i="104" s="1"/>
  <c r="E25" i="140"/>
  <c r="K18" i="107"/>
  <c r="D23" i="145"/>
  <c r="N23" i="94"/>
  <c r="N14" i="108"/>
  <c r="D22" i="144"/>
  <c r="H17" i="137"/>
  <c r="D15" i="144"/>
  <c r="I16" i="92"/>
  <c r="G21" i="92"/>
  <c r="T31" i="137"/>
  <c r="P16" i="110"/>
  <c r="D16" i="110"/>
  <c r="Z21" i="79"/>
  <c r="D22" i="142"/>
  <c r="K22" i="142" s="1"/>
  <c r="P16" i="111"/>
  <c r="U24" i="10"/>
  <c r="P13" i="109"/>
  <c r="D13" i="109"/>
  <c r="P21" i="103"/>
  <c r="Q21" i="103" s="1"/>
  <c r="T21" i="103"/>
  <c r="D15" i="110"/>
  <c r="P21" i="110"/>
  <c r="P20" i="110"/>
  <c r="D20" i="110"/>
  <c r="Z11" i="103"/>
  <c r="H15" i="137"/>
  <c r="O15" i="98"/>
  <c r="P10" i="111"/>
  <c r="D10" i="111"/>
  <c r="P19" i="110"/>
  <c r="D19" i="110"/>
  <c r="H25" i="137"/>
  <c r="L30" i="108"/>
  <c r="L29" i="108"/>
  <c r="D12" i="142"/>
  <c r="D18" i="145"/>
  <c r="D29" i="142"/>
  <c r="P26" i="111"/>
  <c r="D26" i="111"/>
  <c r="D20" i="111"/>
  <c r="D23" i="110"/>
  <c r="P13" i="111"/>
  <c r="D13" i="111"/>
  <c r="I21" i="106"/>
  <c r="W24" i="34"/>
  <c r="X18" i="92"/>
  <c r="X20" i="92"/>
  <c r="X17" i="92"/>
  <c r="X19" i="92"/>
  <c r="Y31" i="139"/>
  <c r="R31" i="139"/>
  <c r="I26" i="106"/>
  <c r="Y18" i="92"/>
  <c r="Y20" i="92"/>
  <c r="F16" i="68"/>
  <c r="L16" i="68"/>
  <c r="I16" i="68"/>
  <c r="X16" i="68"/>
  <c r="K26" i="148"/>
  <c r="H21" i="147"/>
  <c r="K21" i="147"/>
  <c r="H28" i="146"/>
  <c r="F28" i="146"/>
  <c r="H17" i="147"/>
  <c r="F17" i="147"/>
  <c r="F19" i="148"/>
  <c r="AC31" i="144"/>
  <c r="K28" i="142"/>
  <c r="H28" i="142"/>
  <c r="K28" i="146"/>
  <c r="AA31" i="143"/>
  <c r="AC31" i="143"/>
  <c r="AT15" i="104"/>
  <c r="K18" i="144"/>
  <c r="AT24" i="104"/>
  <c r="I24" i="106"/>
  <c r="K14" i="96"/>
  <c r="Y14" i="101"/>
  <c r="S19" i="101"/>
  <c r="S24" i="4"/>
  <c r="V16" i="4"/>
  <c r="V25" i="100"/>
  <c r="V19" i="4"/>
  <c r="Y13" i="101"/>
  <c r="Y23" i="100"/>
  <c r="V22" i="101"/>
  <c r="Y14" i="4"/>
  <c r="S24" i="101"/>
  <c r="Y18" i="101"/>
  <c r="S16" i="101"/>
  <c r="S12" i="101"/>
  <c r="S11" i="100"/>
  <c r="S25" i="101"/>
  <c r="S20" i="100"/>
  <c r="Y11" i="100"/>
  <c r="Y11" i="101"/>
  <c r="V11" i="100"/>
  <c r="V27" i="100"/>
  <c r="V13" i="4"/>
  <c r="S21" i="101"/>
  <c r="Y28" i="101"/>
  <c r="V25" i="4"/>
  <c r="V20" i="100"/>
  <c r="Y28" i="100"/>
  <c r="S13" i="100"/>
  <c r="V28" i="100"/>
  <c r="V25" i="101"/>
  <c r="S27" i="101"/>
  <c r="S22" i="100"/>
  <c r="Y16" i="101"/>
  <c r="V19" i="100"/>
  <c r="Y21" i="4"/>
  <c r="Y22" i="4"/>
  <c r="S14" i="101"/>
  <c r="Y27" i="4"/>
  <c r="V18" i="101"/>
  <c r="Y19" i="4"/>
  <c r="V19" i="101"/>
  <c r="S20" i="101"/>
  <c r="S21" i="100"/>
  <c r="Y24" i="101"/>
  <c r="V15" i="4"/>
  <c r="S15" i="101"/>
  <c r="Y24" i="100"/>
  <c r="Y20" i="4"/>
  <c r="Y17" i="4"/>
  <c r="S16" i="4"/>
  <c r="Y26" i="101"/>
  <c r="Y26" i="4"/>
  <c r="Y12" i="101"/>
  <c r="V11" i="4"/>
  <c r="S13" i="4"/>
  <c r="V22" i="4"/>
  <c r="S18" i="4"/>
  <c r="S11" i="4"/>
  <c r="V16" i="101"/>
  <c r="S19" i="4"/>
  <c r="V26" i="101"/>
  <c r="V15" i="100"/>
  <c r="V27" i="101"/>
  <c r="V18" i="100"/>
  <c r="S14" i="100"/>
  <c r="V13" i="100"/>
  <c r="S14" i="4"/>
  <c r="S25" i="4"/>
  <c r="Y17" i="100"/>
  <c r="S22" i="4"/>
  <c r="S24" i="100"/>
  <c r="Y21" i="100"/>
  <c r="V26" i="100"/>
  <c r="Y12" i="100"/>
  <c r="Y11" i="4"/>
  <c r="Y15" i="101"/>
  <c r="Y25" i="4"/>
  <c r="V14" i="101"/>
  <c r="S23" i="101"/>
  <c r="S17" i="101"/>
  <c r="V18" i="4"/>
  <c r="S25" i="100"/>
  <c r="Y24" i="4"/>
  <c r="Y15" i="4"/>
  <c r="V28" i="101"/>
  <c r="S17" i="100"/>
  <c r="V11" i="101"/>
  <c r="Y13" i="4"/>
  <c r="Y16" i="4"/>
  <c r="Y14" i="100"/>
  <c r="Y18" i="100"/>
  <c r="Y13" i="100"/>
  <c r="Y22" i="100"/>
  <c r="Y22" i="101"/>
  <c r="V23" i="100"/>
  <c r="V22" i="100"/>
  <c r="V13" i="101"/>
  <c r="V24" i="101"/>
  <c r="S18" i="101"/>
  <c r="V23" i="4"/>
  <c r="S23" i="100"/>
  <c r="V17" i="100"/>
  <c r="Y25" i="100"/>
  <c r="S28" i="100"/>
  <c r="S26" i="100"/>
  <c r="S27" i="100"/>
  <c r="S22" i="101"/>
  <c r="S16" i="100"/>
  <c r="V20" i="4"/>
  <c r="Y18" i="4"/>
  <c r="S21" i="4"/>
  <c r="V17" i="4"/>
  <c r="S23" i="4"/>
  <c r="V16" i="100"/>
  <c r="Y20" i="101"/>
  <c r="Y23" i="101"/>
  <c r="V12" i="101"/>
  <c r="S12" i="4"/>
  <c r="Y16" i="100"/>
  <c r="S28" i="101"/>
  <c r="Y15" i="100"/>
  <c r="Y26" i="100"/>
  <c r="V28" i="4"/>
  <c r="V24" i="100"/>
  <c r="S26" i="4"/>
  <c r="S20" i="4"/>
  <c r="V23" i="101"/>
  <c r="V24" i="4"/>
  <c r="V27" i="4"/>
  <c r="V15" i="101"/>
  <c r="V21" i="4"/>
  <c r="S27" i="4"/>
  <c r="Y19" i="101"/>
  <c r="V26" i="4"/>
  <c r="Y25" i="101"/>
  <c r="Y23" i="4"/>
  <c r="V12" i="100"/>
  <c r="V20" i="101"/>
  <c r="Y27" i="101"/>
  <c r="S15" i="4"/>
  <c r="S28" i="4"/>
  <c r="S11" i="101"/>
  <c r="Y17" i="101"/>
  <c r="Y21" i="101"/>
  <c r="V21" i="100"/>
  <c r="V21" i="101"/>
  <c r="S19" i="100"/>
  <c r="Y28" i="4"/>
  <c r="Y12" i="4"/>
  <c r="V17" i="101"/>
  <c r="S17" i="4"/>
  <c r="V12" i="4"/>
  <c r="S15" i="100"/>
  <c r="Y20" i="100"/>
  <c r="Y27" i="100"/>
  <c r="S12" i="100"/>
  <c r="V14" i="100"/>
  <c r="V14" i="4"/>
  <c r="Y19" i="100"/>
  <c r="S26" i="101"/>
  <c r="S13" i="101"/>
  <c r="S18" i="100"/>
  <c r="T18" i="100" l="1"/>
  <c r="P18" i="100"/>
  <c r="Q18" i="100" s="1"/>
  <c r="T13" i="101"/>
  <c r="P13" i="101"/>
  <c r="Q13" i="101" s="1"/>
  <c r="T26" i="101"/>
  <c r="P26" i="101"/>
  <c r="Q26" i="101" s="1"/>
  <c r="Z19" i="100"/>
  <c r="W14" i="4"/>
  <c r="W14" i="100"/>
  <c r="T12" i="100"/>
  <c r="P12" i="100"/>
  <c r="Q12" i="100" s="1"/>
  <c r="Z27" i="100"/>
  <c r="Z20" i="100"/>
  <c r="P15" i="100"/>
  <c r="Q15" i="100" s="1"/>
  <c r="T15" i="100"/>
  <c r="W12" i="4"/>
  <c r="P17" i="4"/>
  <c r="Q17" i="4" s="1"/>
  <c r="T17" i="4"/>
  <c r="W17" i="101"/>
  <c r="Z12" i="4"/>
  <c r="Z28" i="4"/>
  <c r="P19" i="100"/>
  <c r="Q19" i="100" s="1"/>
  <c r="T19" i="100"/>
  <c r="W21" i="101"/>
  <c r="W21" i="100"/>
  <c r="Z21" i="101"/>
  <c r="Z17" i="101"/>
  <c r="P11" i="101"/>
  <c r="Q11" i="101" s="1"/>
  <c r="S30" i="101"/>
  <c r="T30" i="101" s="1"/>
  <c r="T11" i="101"/>
  <c r="P28" i="4"/>
  <c r="Q28" i="4" s="1"/>
  <c r="T28" i="4"/>
  <c r="P15" i="4"/>
  <c r="Q15" i="4" s="1"/>
  <c r="T15" i="4"/>
  <c r="Z27" i="101"/>
  <c r="W20" i="101"/>
  <c r="W12" i="100"/>
  <c r="Z23" i="4"/>
  <c r="Z25" i="101"/>
  <c r="W26" i="4"/>
  <c r="Z19" i="101"/>
  <c r="P27" i="4"/>
  <c r="Q27" i="4" s="1"/>
  <c r="T27" i="4"/>
  <c r="W21" i="4"/>
  <c r="W15" i="101"/>
  <c r="W27" i="4"/>
  <c r="W24" i="4"/>
  <c r="W23" i="101"/>
  <c r="P20" i="4"/>
  <c r="Q20" i="4" s="1"/>
  <c r="T20" i="4"/>
  <c r="P26" i="4"/>
  <c r="Q26" i="4" s="1"/>
  <c r="T26" i="4"/>
  <c r="W24" i="100"/>
  <c r="W28" i="4"/>
  <c r="Z26" i="100"/>
  <c r="Z15" i="100"/>
  <c r="P28" i="101"/>
  <c r="Q28" i="101" s="1"/>
  <c r="T28" i="101"/>
  <c r="Z16" i="100"/>
  <c r="T12" i="4"/>
  <c r="P12" i="4"/>
  <c r="Q12" i="4" s="1"/>
  <c r="W12" i="101"/>
  <c r="Z23" i="101"/>
  <c r="Z20" i="101"/>
  <c r="W16" i="100"/>
  <c r="T23" i="4"/>
  <c r="P23" i="4"/>
  <c r="Q23" i="4" s="1"/>
  <c r="W17" i="4"/>
  <c r="P21" i="4"/>
  <c r="Q21" i="4" s="1"/>
  <c r="T21" i="4"/>
  <c r="Z18" i="4"/>
  <c r="W20" i="4"/>
  <c r="T16" i="100"/>
  <c r="P16" i="100"/>
  <c r="Q16" i="100" s="1"/>
  <c r="P22" i="101"/>
  <c r="Q22" i="101" s="1"/>
  <c r="T22" i="101"/>
  <c r="T27" i="100"/>
  <c r="P27" i="100"/>
  <c r="Q27" i="100" s="1"/>
  <c r="P26" i="100"/>
  <c r="Q26" i="100" s="1"/>
  <c r="T26" i="100"/>
  <c r="P28" i="100"/>
  <c r="Q28" i="100" s="1"/>
  <c r="T28" i="100"/>
  <c r="Z25" i="100"/>
  <c r="W17" i="100"/>
  <c r="P23" i="100"/>
  <c r="Q23" i="100" s="1"/>
  <c r="T23" i="100"/>
  <c r="W23" i="4"/>
  <c r="T18" i="101"/>
  <c r="P18" i="101"/>
  <c r="Q18" i="101" s="1"/>
  <c r="W24" i="101"/>
  <c r="W13" i="101"/>
  <c r="W22" i="100"/>
  <c r="W23" i="100"/>
  <c r="Z22" i="101"/>
  <c r="Z22" i="100"/>
  <c r="Z13" i="100"/>
  <c r="Z18" i="100"/>
  <c r="Z14" i="100"/>
  <c r="Z16" i="4"/>
  <c r="Z13" i="4"/>
  <c r="V30" i="101"/>
  <c r="W30" i="101" s="1"/>
  <c r="W11" i="101"/>
  <c r="P17" i="100"/>
  <c r="Q17" i="100" s="1"/>
  <c r="T17" i="100"/>
  <c r="W28" i="101"/>
  <c r="Z15" i="4"/>
  <c r="Z24" i="4"/>
  <c r="P25" i="100"/>
  <c r="Q25" i="100" s="1"/>
  <c r="T25" i="100"/>
  <c r="W18" i="4"/>
  <c r="P17" i="101"/>
  <c r="Q17" i="101" s="1"/>
  <c r="T17" i="101"/>
  <c r="P23" i="101"/>
  <c r="Q23" i="101" s="1"/>
  <c r="T23" i="101"/>
  <c r="W14" i="101"/>
  <c r="Z25" i="4"/>
  <c r="Z15" i="101"/>
  <c r="Y30" i="4"/>
  <c r="Z30" i="4" s="1"/>
  <c r="Z11" i="4"/>
  <c r="Z12" i="100"/>
  <c r="W26" i="100"/>
  <c r="Z21" i="100"/>
  <c r="P24" i="100"/>
  <c r="Q24" i="100" s="1"/>
  <c r="T24" i="100"/>
  <c r="T22" i="4"/>
  <c r="P22" i="4"/>
  <c r="Q22" i="4" s="1"/>
  <c r="Z17" i="100"/>
  <c r="T25" i="4"/>
  <c r="P25" i="4"/>
  <c r="Q25" i="4" s="1"/>
  <c r="P14" i="4"/>
  <c r="Q14" i="4" s="1"/>
  <c r="T14" i="4"/>
  <c r="W13" i="100"/>
  <c r="P14" i="100"/>
  <c r="Q14" i="100" s="1"/>
  <c r="T14" i="100"/>
  <c r="W18" i="100"/>
  <c r="W27" i="101"/>
  <c r="W15" i="100"/>
  <c r="W26" i="101"/>
  <c r="T19" i="4"/>
  <c r="P19" i="4"/>
  <c r="Q19" i="4" s="1"/>
  <c r="W16" i="101"/>
  <c r="S30" i="4"/>
  <c r="T11" i="4"/>
  <c r="P11" i="4"/>
  <c r="Q11" i="4" s="1"/>
  <c r="P18" i="4"/>
  <c r="Q18" i="4" s="1"/>
  <c r="T18" i="4"/>
  <c r="W22" i="4"/>
  <c r="P13" i="4"/>
  <c r="Q13" i="4" s="1"/>
  <c r="T13" i="4"/>
  <c r="W11" i="4"/>
  <c r="V30" i="4"/>
  <c r="W30" i="4" s="1"/>
  <c r="Z12" i="101"/>
  <c r="Z26" i="4"/>
  <c r="Z26" i="101"/>
  <c r="T16" i="4"/>
  <c r="P16" i="4"/>
  <c r="Q16" i="4" s="1"/>
  <c r="Z17" i="4"/>
  <c r="Z20" i="4"/>
  <c r="Z24" i="100"/>
  <c r="T15" i="101"/>
  <c r="P15" i="101"/>
  <c r="Q15" i="101" s="1"/>
  <c r="W15" i="4"/>
  <c r="Z24" i="101"/>
  <c r="P21" i="100"/>
  <c r="Q21" i="100" s="1"/>
  <c r="T21" i="100"/>
  <c r="T20" i="101"/>
  <c r="P20" i="101"/>
  <c r="Q20" i="101" s="1"/>
  <c r="W19" i="101"/>
  <c r="Z19" i="4"/>
  <c r="W18" i="101"/>
  <c r="Z27" i="4"/>
  <c r="P14" i="101"/>
  <c r="Q14" i="101" s="1"/>
  <c r="T14" i="101"/>
  <c r="Z22" i="4"/>
  <c r="Z21" i="4"/>
  <c r="W19" i="100"/>
  <c r="Z16" i="101"/>
  <c r="T22" i="100"/>
  <c r="P22" i="100"/>
  <c r="Q22" i="100" s="1"/>
  <c r="T27" i="101"/>
  <c r="P27" i="101"/>
  <c r="Q27" i="101" s="1"/>
  <c r="W25" i="101"/>
  <c r="W28" i="100"/>
  <c r="P13" i="100"/>
  <c r="Q13" i="100" s="1"/>
  <c r="T13" i="100"/>
  <c r="Z28" i="100"/>
  <c r="W20" i="100"/>
  <c r="W25" i="4"/>
  <c r="Z28" i="101"/>
  <c r="T21" i="101"/>
  <c r="P21" i="101"/>
  <c r="Q21" i="101" s="1"/>
  <c r="W13" i="4"/>
  <c r="W27" i="100"/>
  <c r="W11" i="100"/>
  <c r="V30" i="100"/>
  <c r="W30" i="100" s="1"/>
  <c r="Z11" i="101"/>
  <c r="Y30" i="101"/>
  <c r="Z30" i="101" s="1"/>
  <c r="Y30" i="100"/>
  <c r="Z30" i="100" s="1"/>
  <c r="Z11" i="100"/>
  <c r="P20" i="100"/>
  <c r="Q20" i="100" s="1"/>
  <c r="T20" i="100"/>
  <c r="T25" i="101"/>
  <c r="P25" i="101"/>
  <c r="Q25" i="101" s="1"/>
  <c r="T11" i="100"/>
  <c r="S30" i="100"/>
  <c r="T30" i="100" s="1"/>
  <c r="P11" i="100"/>
  <c r="Q11" i="100" s="1"/>
  <c r="T12" i="101"/>
  <c r="P12" i="101"/>
  <c r="Q12" i="101" s="1"/>
  <c r="T16" i="101"/>
  <c r="P16" i="101"/>
  <c r="Q16" i="101" s="1"/>
  <c r="Z18" i="101"/>
  <c r="P24" i="101"/>
  <c r="Q24" i="101" s="1"/>
  <c r="T24" i="101"/>
  <c r="Z14" i="4"/>
  <c r="W22" i="101"/>
  <c r="Z23" i="100"/>
  <c r="Z13" i="101"/>
  <c r="W19" i="4"/>
  <c r="W25" i="100"/>
  <c r="W16" i="4"/>
  <c r="T24" i="4"/>
  <c r="P24" i="4"/>
  <c r="Q24" i="4" s="1"/>
  <c r="T19" i="101"/>
  <c r="P19" i="101"/>
  <c r="Q19" i="101" s="1"/>
  <c r="Z14" i="101"/>
  <c r="Q23" i="68"/>
  <c r="O29" i="56"/>
  <c r="J29" i="52"/>
  <c r="O29" i="51"/>
  <c r="K23" i="107"/>
  <c r="K30" i="107"/>
  <c r="D15" i="111"/>
  <c r="P15" i="111"/>
  <c r="D9" i="110"/>
  <c r="D25" i="110"/>
  <c r="C27" i="109"/>
  <c r="D26" i="109"/>
  <c r="F30" i="97"/>
  <c r="J30" i="97"/>
  <c r="N17" i="97"/>
  <c r="I17" i="97" s="1"/>
  <c r="G14" i="97"/>
  <c r="L30" i="97"/>
  <c r="Q14" i="96"/>
  <c r="N27" i="96"/>
  <c r="N15" i="96"/>
  <c r="D30" i="95"/>
  <c r="L30" i="95"/>
  <c r="F30" i="95"/>
  <c r="N15" i="94"/>
  <c r="G15" i="94" s="1"/>
  <c r="F30" i="94"/>
  <c r="N23" i="68"/>
  <c r="K16" i="152"/>
  <c r="AT28" i="104"/>
  <c r="S30" i="104"/>
  <c r="T30" i="104" s="1"/>
  <c r="H19" i="145"/>
  <c r="J31" i="144"/>
  <c r="O31" i="143"/>
  <c r="M31" i="143"/>
  <c r="F22" i="137"/>
  <c r="N27" i="43"/>
  <c r="N26" i="108"/>
  <c r="M26" i="108" s="1"/>
  <c r="N13" i="108"/>
  <c r="I22" i="108"/>
  <c r="N11" i="108"/>
  <c r="M11" i="108" s="1"/>
  <c r="M13" i="108"/>
  <c r="I13" i="108"/>
  <c r="G22" i="108"/>
  <c r="K15" i="108"/>
  <c r="O15" i="108" s="1"/>
  <c r="F29" i="108"/>
  <c r="J30" i="108"/>
  <c r="H30" i="141"/>
  <c r="T29" i="10"/>
  <c r="H29" i="108"/>
  <c r="N11" i="141"/>
  <c r="G11" i="141" s="1"/>
  <c r="J30" i="141"/>
  <c r="M31" i="134"/>
  <c r="P19" i="103"/>
  <c r="Q19" i="103" s="1"/>
  <c r="H29" i="134"/>
  <c r="P15" i="103"/>
  <c r="Q15" i="103" s="1"/>
  <c r="G31" i="134"/>
  <c r="H31" i="134" s="1"/>
  <c r="F29" i="134"/>
  <c r="F18" i="134"/>
  <c r="P25" i="103"/>
  <c r="Q25" i="103" s="1"/>
  <c r="H17" i="134"/>
  <c r="H15" i="134"/>
  <c r="O31" i="134"/>
  <c r="H18" i="134"/>
  <c r="AT19" i="104"/>
  <c r="AT20" i="104"/>
  <c r="AT17" i="104"/>
  <c r="AT12" i="104"/>
  <c r="AT23" i="104"/>
  <c r="AT21" i="104"/>
  <c r="AT30" i="104"/>
  <c r="AT22" i="104"/>
  <c r="AT11" i="104"/>
  <c r="AT26" i="104"/>
  <c r="AT18" i="104"/>
  <c r="AT25" i="104"/>
  <c r="AT16" i="104"/>
  <c r="AT13" i="104"/>
  <c r="AT27" i="104"/>
  <c r="AT14" i="104"/>
  <c r="AV20" i="104" s="1"/>
  <c r="AX20" i="104" s="1"/>
  <c r="AN17" i="104"/>
  <c r="N15" i="43"/>
  <c r="N13" i="43"/>
  <c r="L19" i="107"/>
  <c r="F22" i="107"/>
  <c r="E32" i="107"/>
  <c r="K22" i="107"/>
  <c r="I22" i="107" s="1"/>
  <c r="I19" i="107"/>
  <c r="C31" i="84"/>
  <c r="V30" i="105"/>
  <c r="W30" i="105" s="1"/>
  <c r="H32" i="107"/>
  <c r="U26" i="34"/>
  <c r="D29" i="50"/>
  <c r="E27" i="50" s="1"/>
  <c r="U27" i="10"/>
  <c r="D30" i="96"/>
  <c r="AC17" i="145"/>
  <c r="R12" i="10"/>
  <c r="H24" i="139"/>
  <c r="D29" i="53"/>
  <c r="D29" i="57"/>
  <c r="E14" i="57" s="1"/>
  <c r="P28" i="105"/>
  <c r="Q28" i="105" s="1"/>
  <c r="N24" i="43"/>
  <c r="N12" i="43"/>
  <c r="P23" i="43" s="1"/>
  <c r="N19" i="97"/>
  <c r="Q19" i="97" s="1"/>
  <c r="I22" i="84"/>
  <c r="J30" i="94"/>
  <c r="Q20" i="94"/>
  <c r="J30" i="95"/>
  <c r="M14" i="96"/>
  <c r="H30" i="94"/>
  <c r="N18" i="43"/>
  <c r="H28" i="134"/>
  <c r="P13" i="104"/>
  <c r="Q13" i="104" s="1"/>
  <c r="N23" i="43"/>
  <c r="Y17" i="92"/>
  <c r="X19" i="10"/>
  <c r="H30" i="95"/>
  <c r="AD18" i="79"/>
  <c r="G15" i="98"/>
  <c r="N20" i="43"/>
  <c r="N28" i="43"/>
  <c r="L30" i="96"/>
  <c r="V31" i="137"/>
  <c r="H29" i="147"/>
  <c r="J30" i="96"/>
  <c r="K25" i="147"/>
  <c r="N11" i="43"/>
  <c r="N16" i="97"/>
  <c r="I16" i="97" s="1"/>
  <c r="W20" i="34"/>
  <c r="N21" i="79"/>
  <c r="F16" i="134"/>
  <c r="G19" i="98"/>
  <c r="W17" i="98" s="1"/>
  <c r="U18" i="10"/>
  <c r="F24" i="137"/>
  <c r="H12" i="137"/>
  <c r="F27" i="137"/>
  <c r="R26" i="10"/>
  <c r="AA16" i="68"/>
  <c r="N17" i="43"/>
  <c r="H27" i="142"/>
  <c r="Q31" i="144"/>
  <c r="D13" i="147"/>
  <c r="K13" i="147" s="1"/>
  <c r="E20" i="140"/>
  <c r="V30" i="49"/>
  <c r="U30" i="49" s="1"/>
  <c r="Y10" i="34"/>
  <c r="T11" i="104"/>
  <c r="W22" i="34"/>
  <c r="P24" i="103"/>
  <c r="Q24" i="103" s="1"/>
  <c r="D12" i="148"/>
  <c r="Q17" i="70"/>
  <c r="Q30" i="70"/>
  <c r="M20" i="94"/>
  <c r="N20" i="95"/>
  <c r="I20" i="95" s="1"/>
  <c r="N25" i="94"/>
  <c r="Q25" i="94" s="1"/>
  <c r="J31" i="146"/>
  <c r="N11" i="97"/>
  <c r="I11" i="97" s="1"/>
  <c r="D31" i="155"/>
  <c r="J31" i="155" s="1"/>
  <c r="H29" i="10"/>
  <c r="R29" i="10" s="1"/>
  <c r="R18" i="10"/>
  <c r="O29" i="52"/>
  <c r="X26" i="10"/>
  <c r="W12" i="34"/>
  <c r="D25" i="144"/>
  <c r="D28" i="148"/>
  <c r="J21" i="155"/>
  <c r="AC15" i="79"/>
  <c r="C30" i="45"/>
  <c r="D20" i="45" s="1"/>
  <c r="Q25" i="70"/>
  <c r="N26" i="94"/>
  <c r="N23" i="96"/>
  <c r="AC29" i="143"/>
  <c r="L30" i="94"/>
  <c r="V16" i="98"/>
  <c r="U20" i="10"/>
  <c r="H12" i="147"/>
  <c r="V30" i="34"/>
  <c r="N14" i="43"/>
  <c r="R27" i="10"/>
  <c r="S30" i="103"/>
  <c r="T30" i="103" s="1"/>
  <c r="AD15" i="68"/>
  <c r="U19" i="10"/>
  <c r="H19" i="148"/>
  <c r="N16" i="43"/>
  <c r="V30" i="103"/>
  <c r="W30" i="103" s="1"/>
  <c r="AN27" i="103" s="1"/>
  <c r="AC19" i="79"/>
  <c r="AC21" i="79" s="1"/>
  <c r="Q31" i="147"/>
  <c r="V31" i="147" s="1"/>
  <c r="T29" i="53"/>
  <c r="N13" i="97"/>
  <c r="M13" i="97" s="1"/>
  <c r="N15" i="97"/>
  <c r="G15" i="97" s="1"/>
  <c r="X15" i="10"/>
  <c r="N26" i="96"/>
  <c r="U14" i="34"/>
  <c r="W14" i="34" s="1"/>
  <c r="AC20" i="143"/>
  <c r="M12" i="97"/>
  <c r="K12" i="97"/>
  <c r="E12" i="53"/>
  <c r="E22" i="53"/>
  <c r="X18" i="98"/>
  <c r="X17" i="98"/>
  <c r="H18" i="144"/>
  <c r="F18" i="144"/>
  <c r="K31" i="134"/>
  <c r="R31" i="134"/>
  <c r="Y31" i="134"/>
  <c r="K20" i="95"/>
  <c r="E17" i="57"/>
  <c r="Q25" i="97"/>
  <c r="I25" i="97"/>
  <c r="G25" i="97"/>
  <c r="M25" i="97"/>
  <c r="K25" i="97"/>
  <c r="G10" i="108"/>
  <c r="M10" i="108"/>
  <c r="AN16" i="103"/>
  <c r="AA16" i="98"/>
  <c r="Y30" i="103"/>
  <c r="Z30" i="103" s="1"/>
  <c r="AD13" i="68"/>
  <c r="Q31" i="143"/>
  <c r="X31" i="148"/>
  <c r="G14" i="96"/>
  <c r="Y13" i="92"/>
  <c r="M17" i="97"/>
  <c r="K20" i="94"/>
  <c r="O29" i="55"/>
  <c r="T16" i="104"/>
  <c r="AH11" i="104" s="1"/>
  <c r="P16" i="104"/>
  <c r="Q16" i="104" s="1"/>
  <c r="T29" i="57"/>
  <c r="F24" i="134"/>
  <c r="N21" i="96"/>
  <c r="I21" i="96" s="1"/>
  <c r="J29" i="57"/>
  <c r="F21" i="139"/>
  <c r="G31" i="147"/>
  <c r="S21" i="92"/>
  <c r="D12" i="146"/>
  <c r="N17" i="96"/>
  <c r="U23" i="10"/>
  <c r="N21" i="97"/>
  <c r="N11" i="96"/>
  <c r="E16" i="152"/>
  <c r="V14" i="152" s="1"/>
  <c r="AC28" i="142"/>
  <c r="AC21" i="146"/>
  <c r="AC15" i="148"/>
  <c r="F30" i="141"/>
  <c r="N19" i="95"/>
  <c r="Q19" i="95" s="1"/>
  <c r="N26" i="43"/>
  <c r="E22" i="140"/>
  <c r="N22" i="43"/>
  <c r="K23" i="92"/>
  <c r="E14" i="50"/>
  <c r="AN18" i="103"/>
  <c r="H26" i="148"/>
  <c r="U19" i="79"/>
  <c r="AA17" i="98"/>
  <c r="F29" i="141"/>
  <c r="X31" i="147"/>
  <c r="I22" i="96"/>
  <c r="D29" i="143"/>
  <c r="K29" i="143" s="1"/>
  <c r="AB12" i="152"/>
  <c r="P24" i="105"/>
  <c r="Q24" i="105" s="1"/>
  <c r="D18" i="146"/>
  <c r="F18" i="146" s="1"/>
  <c r="D29" i="55"/>
  <c r="F19" i="134"/>
  <c r="L15" i="107"/>
  <c r="N10" i="94"/>
  <c r="N25" i="43"/>
  <c r="I26" i="94"/>
  <c r="D21" i="146"/>
  <c r="K21" i="146" s="1"/>
  <c r="Y12" i="92"/>
  <c r="K17" i="97"/>
  <c r="W11" i="34"/>
  <c r="E31" i="43"/>
  <c r="Q31" i="146"/>
  <c r="C22" i="106"/>
  <c r="G20" i="94"/>
  <c r="P23" i="103"/>
  <c r="Q23" i="103" s="1"/>
  <c r="Z13" i="92"/>
  <c r="F15" i="134"/>
  <c r="P11" i="103"/>
  <c r="Q11" i="103" s="1"/>
  <c r="U22" i="10"/>
  <c r="Q19" i="98"/>
  <c r="D29" i="52"/>
  <c r="E11" i="52" s="1"/>
  <c r="W16" i="34"/>
  <c r="O21" i="152"/>
  <c r="AA17" i="152"/>
  <c r="T16" i="103"/>
  <c r="P16" i="103"/>
  <c r="Q16" i="103" s="1"/>
  <c r="D30" i="97"/>
  <c r="D16" i="147"/>
  <c r="E18" i="140"/>
  <c r="D13" i="148"/>
  <c r="T31" i="139"/>
  <c r="E12" i="140"/>
  <c r="V18" i="98"/>
  <c r="D29" i="54"/>
  <c r="E17" i="54" s="1"/>
  <c r="Z12" i="92"/>
  <c r="F16" i="139"/>
  <c r="AC29" i="146"/>
  <c r="P23" i="110"/>
  <c r="K23" i="95"/>
  <c r="E12" i="50"/>
  <c r="F26" i="139"/>
  <c r="K20" i="146"/>
  <c r="N21" i="43"/>
  <c r="P12" i="103"/>
  <c r="V30" i="48"/>
  <c r="Y15" i="92"/>
  <c r="P26" i="103"/>
  <c r="Q26" i="103" s="1"/>
  <c r="U19" i="34"/>
  <c r="W19" i="34" s="1"/>
  <c r="J31" i="142"/>
  <c r="Q17" i="97"/>
  <c r="S30" i="105"/>
  <c r="T30" i="105" s="1"/>
  <c r="N27" i="108"/>
  <c r="H25" i="147"/>
  <c r="D32" i="107"/>
  <c r="F32" i="107" s="1"/>
  <c r="D29" i="146"/>
  <c r="H30" i="108"/>
  <c r="Y27" i="34"/>
  <c r="M22" i="108"/>
  <c r="O22" i="108" s="1"/>
  <c r="I18" i="106"/>
  <c r="H23" i="139"/>
  <c r="E21" i="3"/>
  <c r="E29" i="3"/>
  <c r="H21" i="139"/>
  <c r="AD18" i="68"/>
  <c r="N18" i="108"/>
  <c r="W18" i="34"/>
  <c r="N11" i="94"/>
  <c r="H21" i="134"/>
  <c r="N25" i="141"/>
  <c r="T31" i="134"/>
  <c r="C27" i="112"/>
  <c r="F18" i="107"/>
  <c r="E31" i="145"/>
  <c r="AC17" i="148"/>
  <c r="F29" i="144"/>
  <c r="AN23" i="103"/>
  <c r="P30" i="101"/>
  <c r="Q30" i="101" s="1"/>
  <c r="G22" i="141"/>
  <c r="AC15" i="125"/>
  <c r="AA15" i="125" s="1"/>
  <c r="N31" i="43"/>
  <c r="G17" i="97"/>
  <c r="D29" i="56"/>
  <c r="E11" i="56" s="1"/>
  <c r="J24" i="155"/>
  <c r="F24" i="155"/>
  <c r="G24" i="155" s="1"/>
  <c r="D20" i="147"/>
  <c r="E17" i="3"/>
  <c r="D23" i="147"/>
  <c r="W25" i="34"/>
  <c r="E30" i="45"/>
  <c r="T25" i="105"/>
  <c r="P25" i="105"/>
  <c r="Q25" i="105" s="1"/>
  <c r="AC22" i="144"/>
  <c r="AD13" i="79"/>
  <c r="F26" i="134"/>
  <c r="I23" i="95"/>
  <c r="W18" i="152"/>
  <c r="N19" i="43"/>
  <c r="N12" i="141"/>
  <c r="I12" i="141" s="1"/>
  <c r="D30" i="94"/>
  <c r="O29" i="57"/>
  <c r="T29" i="54"/>
  <c r="C25" i="106"/>
  <c r="E17" i="140"/>
  <c r="I23" i="84"/>
  <c r="N18" i="94"/>
  <c r="H17" i="139"/>
  <c r="U14" i="10"/>
  <c r="AC27" i="142"/>
  <c r="R16" i="10"/>
  <c r="R22" i="10"/>
  <c r="F13" i="137"/>
  <c r="AC27" i="145"/>
  <c r="D29" i="145"/>
  <c r="E22" i="50"/>
  <c r="AN14" i="103"/>
  <c r="F20" i="107"/>
  <c r="K29" i="144"/>
  <c r="Y13" i="98"/>
  <c r="V30" i="47"/>
  <c r="O30" i="47" s="1"/>
  <c r="J16" i="155"/>
  <c r="U10" i="34"/>
  <c r="H19" i="134"/>
  <c r="J31" i="145"/>
  <c r="O31" i="145" s="1"/>
  <c r="D28" i="147"/>
  <c r="W17" i="152"/>
  <c r="D22" i="145"/>
  <c r="Q31" i="148"/>
  <c r="D14" i="148"/>
  <c r="I20" i="106"/>
  <c r="Q28" i="70"/>
  <c r="Q32" i="70"/>
  <c r="Q21" i="70"/>
  <c r="Q15" i="70"/>
  <c r="Q13" i="70"/>
  <c r="Q23" i="70"/>
  <c r="Q20" i="70"/>
  <c r="Q24" i="70"/>
  <c r="Q19" i="70"/>
  <c r="Q14" i="70"/>
  <c r="Q27" i="70"/>
  <c r="Q26" i="70"/>
  <c r="Q29" i="70"/>
  <c r="Q18" i="70"/>
  <c r="Q22" i="70"/>
  <c r="Q31" i="70"/>
  <c r="N20" i="97"/>
  <c r="M20" i="97" s="1"/>
  <c r="N18" i="97"/>
  <c r="N10" i="96"/>
  <c r="D19" i="147"/>
  <c r="F19" i="147" s="1"/>
  <c r="S19" i="98"/>
  <c r="H23" i="137"/>
  <c r="AD17" i="68"/>
  <c r="AC21" i="68"/>
  <c r="F14" i="134"/>
  <c r="R15" i="10"/>
  <c r="W23" i="34"/>
  <c r="D31" i="36"/>
  <c r="AC15" i="142"/>
  <c r="D15" i="143"/>
  <c r="M23" i="95"/>
  <c r="AC18" i="92"/>
  <c r="O16" i="152"/>
  <c r="AA12" i="152" s="1"/>
  <c r="D13" i="143"/>
  <c r="AA12" i="79"/>
  <c r="AD20" i="68"/>
  <c r="AC18" i="147"/>
  <c r="K22" i="141"/>
  <c r="I13" i="84"/>
  <c r="O31" i="139"/>
  <c r="F22" i="139"/>
  <c r="T14" i="103"/>
  <c r="AH13" i="103" s="1"/>
  <c r="P14" i="103"/>
  <c r="Q14" i="103" s="1"/>
  <c r="F25" i="147"/>
  <c r="O21" i="92"/>
  <c r="AA17" i="92" s="1"/>
  <c r="D15" i="145"/>
  <c r="K26" i="97"/>
  <c r="O26" i="97" s="1"/>
  <c r="J28" i="155"/>
  <c r="F28" i="155"/>
  <c r="G28" i="155" s="1"/>
  <c r="N23" i="97"/>
  <c r="C28" i="106"/>
  <c r="U25" i="10"/>
  <c r="D14" i="143"/>
  <c r="F13" i="139"/>
  <c r="AC19" i="142"/>
  <c r="I15" i="106"/>
  <c r="G26" i="96"/>
  <c r="AC18" i="143"/>
  <c r="F20" i="139"/>
  <c r="K20" i="107"/>
  <c r="I20" i="107" s="1"/>
  <c r="D14" i="110"/>
  <c r="AN19" i="104"/>
  <c r="H27" i="144"/>
  <c r="G17" i="95"/>
  <c r="E12" i="56"/>
  <c r="I11" i="108"/>
  <c r="E23" i="56"/>
  <c r="E15" i="56"/>
  <c r="M29" i="56"/>
  <c r="G19" i="97"/>
  <c r="F15" i="148"/>
  <c r="E18" i="56"/>
  <c r="G20" i="96"/>
  <c r="AN14" i="104"/>
  <c r="E21" i="56"/>
  <c r="U15" i="79"/>
  <c r="AV24" i="104"/>
  <c r="AX24" i="104" s="1"/>
  <c r="AN13" i="104"/>
  <c r="E17" i="56"/>
  <c r="M20" i="96"/>
  <c r="K13" i="96"/>
  <c r="Q13" i="96"/>
  <c r="M13" i="96"/>
  <c r="I13" i="96"/>
  <c r="K24" i="146"/>
  <c r="O14" i="96"/>
  <c r="E29" i="56"/>
  <c r="AA15" i="79"/>
  <c r="K20" i="96"/>
  <c r="AN20" i="104"/>
  <c r="AN24" i="104"/>
  <c r="AN27" i="104"/>
  <c r="E27" i="56"/>
  <c r="E19" i="56"/>
  <c r="Q20" i="96"/>
  <c r="L15" i="79"/>
  <c r="AN15" i="104"/>
  <c r="N30" i="95"/>
  <c r="G30" i="95" s="1"/>
  <c r="W17" i="34"/>
  <c r="W13" i="34"/>
  <c r="G13" i="94"/>
  <c r="G11" i="108"/>
  <c r="K11" i="108"/>
  <c r="E20" i="56"/>
  <c r="E25" i="56"/>
  <c r="K20" i="148"/>
  <c r="H20" i="148"/>
  <c r="F20" i="148"/>
  <c r="H17" i="145"/>
  <c r="F17" i="145"/>
  <c r="K17" i="145"/>
  <c r="E16" i="53"/>
  <c r="E14" i="56"/>
  <c r="F15" i="79"/>
  <c r="R15" i="79"/>
  <c r="I13" i="94"/>
  <c r="H24" i="146"/>
  <c r="AN12" i="104"/>
  <c r="K27" i="97"/>
  <c r="K13" i="94"/>
  <c r="R29" i="56"/>
  <c r="E26" i="56"/>
  <c r="E16" i="56"/>
  <c r="Q13" i="94"/>
  <c r="E24" i="56"/>
  <c r="AH17" i="103"/>
  <c r="Q15" i="97"/>
  <c r="M15" i="97"/>
  <c r="X19" i="152"/>
  <c r="X18" i="152"/>
  <c r="Z17" i="98"/>
  <c r="Z16" i="98"/>
  <c r="AB20" i="92"/>
  <c r="AB17" i="92"/>
  <c r="Q15" i="96"/>
  <c r="K15" i="96"/>
  <c r="G15" i="96"/>
  <c r="Q23" i="96"/>
  <c r="G23" i="96"/>
  <c r="K23" i="96"/>
  <c r="I23" i="96"/>
  <c r="M15" i="96"/>
  <c r="AD12" i="125"/>
  <c r="AD12" i="79"/>
  <c r="X16" i="98"/>
  <c r="P13" i="43"/>
  <c r="AB18" i="152"/>
  <c r="AB19" i="152"/>
  <c r="M21" i="95"/>
  <c r="G21" i="95"/>
  <c r="Q21" i="95"/>
  <c r="I21" i="95"/>
  <c r="K21" i="95"/>
  <c r="E26" i="50"/>
  <c r="E18" i="50"/>
  <c r="E23" i="50"/>
  <c r="E16" i="50"/>
  <c r="E24" i="50"/>
  <c r="R29" i="50"/>
  <c r="E29" i="50"/>
  <c r="E13" i="50"/>
  <c r="H29" i="50"/>
  <c r="E15" i="50"/>
  <c r="D14" i="45"/>
  <c r="D28" i="45"/>
  <c r="L30" i="45"/>
  <c r="D12" i="45"/>
  <c r="D13" i="45"/>
  <c r="D24" i="45"/>
  <c r="D30" i="45"/>
  <c r="D25" i="45"/>
  <c r="K15" i="141"/>
  <c r="G15" i="141"/>
  <c r="AN21" i="103"/>
  <c r="K15" i="97"/>
  <c r="G13" i="108"/>
  <c r="I16" i="108"/>
  <c r="I15" i="96"/>
  <c r="M20" i="108"/>
  <c r="X17" i="152"/>
  <c r="AD13" i="125"/>
  <c r="M27" i="97"/>
  <c r="I27" i="97"/>
  <c r="Q17" i="94"/>
  <c r="K17" i="94"/>
  <c r="G17" i="94"/>
  <c r="M17" i="94"/>
  <c r="T31" i="145"/>
  <c r="V31" i="145"/>
  <c r="Q26" i="94"/>
  <c r="K26" i="94"/>
  <c r="G26" i="94"/>
  <c r="M26" i="94"/>
  <c r="G26" i="108"/>
  <c r="K26" i="108"/>
  <c r="I26" i="108"/>
  <c r="I30" i="106"/>
  <c r="K19" i="141"/>
  <c r="G19" i="141"/>
  <c r="AN19" i="103"/>
  <c r="O17" i="97"/>
  <c r="N30" i="108"/>
  <c r="Q30" i="108" s="1"/>
  <c r="E29" i="102"/>
  <c r="AD16" i="79"/>
  <c r="W18" i="98"/>
  <c r="W16" i="98"/>
  <c r="Q17" i="95"/>
  <c r="I17" i="95"/>
  <c r="K17" i="95"/>
  <c r="I15" i="79"/>
  <c r="O15" i="79"/>
  <c r="G14" i="95"/>
  <c r="Q14" i="95"/>
  <c r="I14" i="95"/>
  <c r="M14" i="95"/>
  <c r="H22" i="143"/>
  <c r="K22" i="143"/>
  <c r="I15" i="97"/>
  <c r="AN26" i="103"/>
  <c r="M12" i="96"/>
  <c r="W10" i="34"/>
  <c r="T31" i="143"/>
  <c r="V31" i="143"/>
  <c r="AN20" i="103"/>
  <c r="Q22" i="95"/>
  <c r="M22" i="95"/>
  <c r="G22" i="95"/>
  <c r="I27" i="141"/>
  <c r="G27" i="141"/>
  <c r="H23" i="142"/>
  <c r="F23" i="142"/>
  <c r="K15" i="148"/>
  <c r="H15" i="148"/>
  <c r="Y14" i="98"/>
  <c r="X15" i="79"/>
  <c r="M23" i="96"/>
  <c r="N30" i="97"/>
  <c r="K30" i="97" s="1"/>
  <c r="K13" i="141"/>
  <c r="G13" i="141"/>
  <c r="I19" i="106"/>
  <c r="Q24" i="94"/>
  <c r="I24" i="94"/>
  <c r="M24" i="94"/>
  <c r="G24" i="94"/>
  <c r="K24" i="94"/>
  <c r="W12" i="92"/>
  <c r="G10" i="141"/>
  <c r="AB19" i="92"/>
  <c r="Z18" i="98"/>
  <c r="AH27" i="105"/>
  <c r="AN30" i="104"/>
  <c r="G16" i="97"/>
  <c r="K17" i="147"/>
  <c r="Q11" i="97"/>
  <c r="M11" i="97"/>
  <c r="G27" i="94"/>
  <c r="Q27" i="94"/>
  <c r="M27" i="94"/>
  <c r="K27" i="94"/>
  <c r="I22" i="95"/>
  <c r="AN17" i="103"/>
  <c r="AB17" i="152"/>
  <c r="O13" i="141"/>
  <c r="Q27" i="97"/>
  <c r="K26" i="141"/>
  <c r="I26" i="141"/>
  <c r="G26" i="141"/>
  <c r="X15" i="125"/>
  <c r="U15" i="125"/>
  <c r="O15" i="125"/>
  <c r="L15" i="125"/>
  <c r="R15" i="125"/>
  <c r="F15" i="125"/>
  <c r="I15" i="125"/>
  <c r="Z20" i="92"/>
  <c r="M23" i="92"/>
  <c r="Z17" i="92"/>
  <c r="Z18" i="92"/>
  <c r="F21" i="147"/>
  <c r="K11" i="97"/>
  <c r="K27" i="141"/>
  <c r="W18" i="92"/>
  <c r="W19" i="92"/>
  <c r="G23" i="92"/>
  <c r="W17" i="92"/>
  <c r="W20" i="92"/>
  <c r="Q22" i="97"/>
  <c r="M22" i="97"/>
  <c r="K22" i="97"/>
  <c r="I22" i="97"/>
  <c r="L27" i="109"/>
  <c r="D27" i="109"/>
  <c r="F27" i="109"/>
  <c r="P27" i="109"/>
  <c r="H27" i="109"/>
  <c r="J27" i="109"/>
  <c r="N27" i="109"/>
  <c r="G25" i="96"/>
  <c r="Q25" i="96"/>
  <c r="I25" i="96"/>
  <c r="K25" i="96"/>
  <c r="M25" i="96"/>
  <c r="H23" i="148"/>
  <c r="K23" i="148"/>
  <c r="H19" i="144"/>
  <c r="F19" i="144"/>
  <c r="K19" i="144"/>
  <c r="K25" i="142"/>
  <c r="H25" i="142"/>
  <c r="F25" i="142"/>
  <c r="AV12" i="104"/>
  <c r="AX12" i="104" s="1"/>
  <c r="E24" i="53"/>
  <c r="E17" i="53"/>
  <c r="E28" i="53"/>
  <c r="AC18" i="152"/>
  <c r="AC19" i="152"/>
  <c r="AC17" i="152"/>
  <c r="K23" i="145"/>
  <c r="F23" i="145"/>
  <c r="H23" i="145"/>
  <c r="AH15" i="105"/>
  <c r="K14" i="146"/>
  <c r="F14" i="146"/>
  <c r="K26" i="143"/>
  <c r="F26" i="143"/>
  <c r="H26" i="143"/>
  <c r="Y17" i="98"/>
  <c r="Y16" i="98"/>
  <c r="K21" i="98"/>
  <c r="K24" i="144"/>
  <c r="H24" i="144"/>
  <c r="K16" i="142"/>
  <c r="F24" i="144"/>
  <c r="G12" i="108"/>
  <c r="I12" i="108"/>
  <c r="M12" i="108"/>
  <c r="K12" i="108"/>
  <c r="F28" i="144"/>
  <c r="H28" i="144"/>
  <c r="K28" i="144"/>
  <c r="F26" i="146"/>
  <c r="H26" i="146"/>
  <c r="K26" i="146"/>
  <c r="G21" i="108"/>
  <c r="I21" i="108"/>
  <c r="M21" i="108"/>
  <c r="K21" i="108"/>
  <c r="AC14" i="152"/>
  <c r="S23" i="152"/>
  <c r="AC13" i="152"/>
  <c r="Q18" i="96"/>
  <c r="G18" i="96"/>
  <c r="K18" i="96"/>
  <c r="I18" i="96"/>
  <c r="M18" i="96"/>
  <c r="Z17" i="152"/>
  <c r="Z19" i="152"/>
  <c r="Z18" i="152"/>
  <c r="L26" i="107"/>
  <c r="I26" i="107"/>
  <c r="H23" i="146"/>
  <c r="K23" i="146"/>
  <c r="O31" i="147"/>
  <c r="M31" i="147"/>
  <c r="Q27" i="96"/>
  <c r="K27" i="96"/>
  <c r="I27" i="96"/>
  <c r="M27" i="96"/>
  <c r="G27" i="96"/>
  <c r="K27" i="142"/>
  <c r="D31" i="143"/>
  <c r="Q12" i="97"/>
  <c r="G12" i="97"/>
  <c r="V14" i="98"/>
  <c r="V13" i="98"/>
  <c r="V12" i="98"/>
  <c r="L27" i="107"/>
  <c r="I27" i="107"/>
  <c r="AD12" i="68"/>
  <c r="Y18" i="98"/>
  <c r="M13" i="95"/>
  <c r="Q13" i="95"/>
  <c r="G13" i="95"/>
  <c r="K13" i="95"/>
  <c r="I13" i="95"/>
  <c r="I25" i="108"/>
  <c r="K22" i="146"/>
  <c r="H22" i="146"/>
  <c r="F22" i="146"/>
  <c r="M31" i="144"/>
  <c r="O31" i="144"/>
  <c r="D31" i="144"/>
  <c r="H31" i="144" s="1"/>
  <c r="AH26" i="105"/>
  <c r="L29" i="107"/>
  <c r="I29" i="107"/>
  <c r="V18" i="92"/>
  <c r="V17" i="92"/>
  <c r="V20" i="92"/>
  <c r="V19" i="92"/>
  <c r="H27" i="147"/>
  <c r="F27" i="147"/>
  <c r="K27" i="147"/>
  <c r="F13" i="142"/>
  <c r="K13" i="142"/>
  <c r="Q22" i="94"/>
  <c r="M22" i="94"/>
  <c r="K22" i="94"/>
  <c r="I22" i="94"/>
  <c r="K16" i="145"/>
  <c r="H16" i="145"/>
  <c r="F16" i="145"/>
  <c r="E14" i="53"/>
  <c r="X14" i="92"/>
  <c r="X13" i="92"/>
  <c r="X12" i="92"/>
  <c r="X15" i="92"/>
  <c r="I23" i="92"/>
  <c r="Q10" i="95"/>
  <c r="M10" i="95"/>
  <c r="G10" i="95"/>
  <c r="K10" i="95"/>
  <c r="I10" i="95"/>
  <c r="P27" i="111"/>
  <c r="N27" i="111"/>
  <c r="L27" i="111"/>
  <c r="F27" i="111"/>
  <c r="J27" i="111"/>
  <c r="H27" i="111"/>
  <c r="D27" i="111"/>
  <c r="Q24" i="95"/>
  <c r="I24" i="95"/>
  <c r="K24" i="95"/>
  <c r="M24" i="95"/>
  <c r="AT30" i="105"/>
  <c r="I23" i="141"/>
  <c r="K23" i="141"/>
  <c r="G23" i="141"/>
  <c r="K16" i="95"/>
  <c r="I16" i="95"/>
  <c r="M16" i="95"/>
  <c r="Q16" i="95"/>
  <c r="AB13" i="92"/>
  <c r="AB15" i="92"/>
  <c r="AB14" i="92"/>
  <c r="Q23" i="92"/>
  <c r="K10" i="108"/>
  <c r="I10" i="108"/>
  <c r="Z12" i="152"/>
  <c r="Z13" i="152"/>
  <c r="M23" i="152"/>
  <c r="Z14" i="152"/>
  <c r="I24" i="141"/>
  <c r="G24" i="141"/>
  <c r="H31" i="137"/>
  <c r="Q14" i="97"/>
  <c r="M14" i="97"/>
  <c r="I14" i="97"/>
  <c r="K14" i="97"/>
  <c r="Q15" i="94"/>
  <c r="I15" i="94"/>
  <c r="K15" i="94"/>
  <c r="M15" i="94"/>
  <c r="F12" i="147"/>
  <c r="AH16" i="103"/>
  <c r="AH12" i="103"/>
  <c r="AH14" i="103"/>
  <c r="AH11" i="103"/>
  <c r="H16" i="142"/>
  <c r="K13" i="146"/>
  <c r="H13" i="146"/>
  <c r="F13" i="146"/>
  <c r="K30" i="49"/>
  <c r="Y30" i="49"/>
  <c r="I30" i="49"/>
  <c r="Q30" i="49"/>
  <c r="M30" i="49"/>
  <c r="G30" i="49"/>
  <c r="O30" i="49"/>
  <c r="S30" i="49"/>
  <c r="Q16" i="94"/>
  <c r="M16" i="94"/>
  <c r="K16" i="94"/>
  <c r="G16" i="94"/>
  <c r="I16" i="94"/>
  <c r="M30" i="47"/>
  <c r="H14" i="145"/>
  <c r="F14" i="145"/>
  <c r="K14" i="145"/>
  <c r="AA13" i="92"/>
  <c r="AA14" i="92"/>
  <c r="AA15" i="92"/>
  <c r="I28" i="107"/>
  <c r="Q11" i="104"/>
  <c r="F21" i="146"/>
  <c r="H21" i="146"/>
  <c r="AT26" i="103"/>
  <c r="AT13" i="103"/>
  <c r="AT24" i="103"/>
  <c r="AT14" i="103"/>
  <c r="AT28" i="103"/>
  <c r="AT19" i="103"/>
  <c r="AT15" i="103"/>
  <c r="AT20" i="103"/>
  <c r="AT17" i="103"/>
  <c r="AT18" i="103"/>
  <c r="AT12" i="103"/>
  <c r="AT25" i="103"/>
  <c r="AT11" i="103"/>
  <c r="AT16" i="103"/>
  <c r="AT27" i="103"/>
  <c r="AT21" i="103"/>
  <c r="AT23" i="103"/>
  <c r="AT22" i="103"/>
  <c r="Q10" i="97"/>
  <c r="G10" i="97"/>
  <c r="K10" i="97"/>
  <c r="I10" i="97"/>
  <c r="F28" i="145"/>
  <c r="K28" i="145"/>
  <c r="H28" i="145"/>
  <c r="H17" i="142"/>
  <c r="F17" i="142"/>
  <c r="K17" i="142"/>
  <c r="F18" i="147"/>
  <c r="H18" i="147"/>
  <c r="K18" i="147"/>
  <c r="R29" i="53"/>
  <c r="E18" i="53"/>
  <c r="E11" i="53"/>
  <c r="E29" i="53"/>
  <c r="H29" i="53"/>
  <c r="O16" i="70"/>
  <c r="E15" i="53"/>
  <c r="AH20" i="103"/>
  <c r="E23" i="53"/>
  <c r="E26" i="53"/>
  <c r="AH30" i="103"/>
  <c r="K15" i="144"/>
  <c r="H15" i="144"/>
  <c r="F15" i="144"/>
  <c r="L18" i="107"/>
  <c r="I18" i="107"/>
  <c r="H21" i="148"/>
  <c r="K21" i="148"/>
  <c r="V31" i="142"/>
  <c r="D31" i="142"/>
  <c r="H31" i="142" s="1"/>
  <c r="T31" i="142"/>
  <c r="AT26" i="105"/>
  <c r="AT14" i="105"/>
  <c r="AT12" i="105"/>
  <c r="AT27" i="105"/>
  <c r="AT17" i="105"/>
  <c r="AT19" i="105"/>
  <c r="AT13" i="105"/>
  <c r="AT15" i="105"/>
  <c r="AT25" i="105"/>
  <c r="AT21" i="105"/>
  <c r="AT16" i="105"/>
  <c r="AT20" i="105"/>
  <c r="AT28" i="105"/>
  <c r="AT11" i="105"/>
  <c r="AT24" i="105"/>
  <c r="AT22" i="105"/>
  <c r="AT18" i="105"/>
  <c r="AT23" i="105"/>
  <c r="K21" i="143"/>
  <c r="F21" i="143"/>
  <c r="H21" i="143"/>
  <c r="K22" i="148"/>
  <c r="H22" i="148"/>
  <c r="F22" i="148"/>
  <c r="K13" i="144"/>
  <c r="F13" i="144"/>
  <c r="AH22" i="105"/>
  <c r="I15" i="107"/>
  <c r="F21" i="144"/>
  <c r="K21" i="144"/>
  <c r="H21" i="144"/>
  <c r="K27" i="146"/>
  <c r="F27" i="146"/>
  <c r="F14" i="144"/>
  <c r="K14" i="144"/>
  <c r="H14" i="144"/>
  <c r="L17" i="107"/>
  <c r="I17" i="107"/>
  <c r="M31" i="148"/>
  <c r="O31" i="148"/>
  <c r="V19" i="152"/>
  <c r="V17" i="152"/>
  <c r="V18" i="152"/>
  <c r="E23" i="152"/>
  <c r="K21" i="145"/>
  <c r="H21" i="145"/>
  <c r="I16" i="96"/>
  <c r="G16" i="96"/>
  <c r="M16" i="96"/>
  <c r="O16" i="96" s="1"/>
  <c r="Q16" i="96"/>
  <c r="N16" i="102"/>
  <c r="N23" i="102"/>
  <c r="N21" i="102"/>
  <c r="N27" i="102"/>
  <c r="N25" i="102"/>
  <c r="N18" i="102"/>
  <c r="N15" i="102"/>
  <c r="N24" i="102"/>
  <c r="N26" i="102"/>
  <c r="N19" i="102"/>
  <c r="N13" i="102"/>
  <c r="N12" i="102"/>
  <c r="N17" i="102"/>
  <c r="N29" i="102"/>
  <c r="N22" i="102"/>
  <c r="N20" i="102"/>
  <c r="N11" i="102"/>
  <c r="N10" i="102"/>
  <c r="N14" i="102"/>
  <c r="M21" i="94"/>
  <c r="Q21" i="94"/>
  <c r="G21" i="94"/>
  <c r="I21" i="94"/>
  <c r="K21" i="94"/>
  <c r="F20" i="146"/>
  <c r="H20" i="146"/>
  <c r="K14" i="141"/>
  <c r="G14" i="141"/>
  <c r="H24" i="142"/>
  <c r="F24" i="142"/>
  <c r="K24" i="142"/>
  <c r="Q12" i="103"/>
  <c r="H20" i="142"/>
  <c r="F20" i="142"/>
  <c r="K20" i="142"/>
  <c r="AN30" i="105"/>
  <c r="I12" i="97"/>
  <c r="K19" i="145"/>
  <c r="H29" i="148"/>
  <c r="AH28" i="105"/>
  <c r="Q24" i="97"/>
  <c r="G24" i="97"/>
  <c r="K24" i="97"/>
  <c r="M24" i="97"/>
  <c r="G19" i="108"/>
  <c r="M19" i="108"/>
  <c r="I19" i="108"/>
  <c r="K19" i="108"/>
  <c r="AH21" i="104"/>
  <c r="H27" i="146"/>
  <c r="H12" i="142"/>
  <c r="F12" i="142"/>
  <c r="K12" i="142"/>
  <c r="I17" i="141"/>
  <c r="G17" i="141"/>
  <c r="K17" i="141"/>
  <c r="K28" i="143"/>
  <c r="H28" i="143"/>
  <c r="H21" i="142"/>
  <c r="K21" i="142"/>
  <c r="F21" i="142"/>
  <c r="AH19" i="105"/>
  <c r="M29" i="53"/>
  <c r="E21" i="53"/>
  <c r="AH23" i="103"/>
  <c r="G21" i="141"/>
  <c r="K21" i="141"/>
  <c r="I21" i="141"/>
  <c r="H22" i="142"/>
  <c r="F22" i="144"/>
  <c r="K22" i="144"/>
  <c r="H22" i="144"/>
  <c r="H16" i="143"/>
  <c r="F16" i="143"/>
  <c r="K16" i="143"/>
  <c r="H15" i="147"/>
  <c r="K15" i="147"/>
  <c r="F15" i="147"/>
  <c r="E29" i="51"/>
  <c r="E25" i="51"/>
  <c r="E17" i="51"/>
  <c r="E14" i="51"/>
  <c r="M29" i="51"/>
  <c r="E18" i="51"/>
  <c r="E13" i="51"/>
  <c r="E16" i="51"/>
  <c r="E11" i="51"/>
  <c r="E27" i="51"/>
  <c r="E12" i="51"/>
  <c r="E15" i="51"/>
  <c r="H29" i="51"/>
  <c r="E23" i="51"/>
  <c r="E28" i="51"/>
  <c r="E26" i="51"/>
  <c r="E22" i="51"/>
  <c r="E19" i="51"/>
  <c r="E24" i="51"/>
  <c r="R29" i="51"/>
  <c r="E20" i="51"/>
  <c r="E21" i="51"/>
  <c r="I23" i="152"/>
  <c r="X13" i="152"/>
  <c r="X14" i="152"/>
  <c r="X12" i="152"/>
  <c r="H16" i="144"/>
  <c r="F16" i="144"/>
  <c r="F23" i="148"/>
  <c r="AA31" i="145"/>
  <c r="AC31" i="145"/>
  <c r="D31" i="145"/>
  <c r="F31" i="137"/>
  <c r="K23" i="108"/>
  <c r="I23" i="108"/>
  <c r="M23" i="108"/>
  <c r="K13" i="108"/>
  <c r="O13" i="108" s="1"/>
  <c r="AC12" i="92"/>
  <c r="AC15" i="92"/>
  <c r="S23" i="92"/>
  <c r="AC13" i="92"/>
  <c r="AC14" i="92"/>
  <c r="I14" i="107"/>
  <c r="L14" i="107"/>
  <c r="K13" i="145"/>
  <c r="F13" i="145"/>
  <c r="H13" i="145"/>
  <c r="F23" i="143"/>
  <c r="H23" i="143"/>
  <c r="K23" i="143"/>
  <c r="K20" i="144"/>
  <c r="F20" i="144"/>
  <c r="H20" i="144"/>
  <c r="Q12" i="95"/>
  <c r="G12" i="95"/>
  <c r="K12" i="95"/>
  <c r="M12" i="95"/>
  <c r="K16" i="108"/>
  <c r="M16" i="108"/>
  <c r="I11" i="95"/>
  <c r="K11" i="95"/>
  <c r="M11" i="95"/>
  <c r="Q11" i="95"/>
  <c r="G11" i="95"/>
  <c r="Q12" i="96"/>
  <c r="K12" i="96"/>
  <c r="Q27" i="95"/>
  <c r="I27" i="95"/>
  <c r="M27" i="95"/>
  <c r="K27" i="95"/>
  <c r="T31" i="144"/>
  <c r="V31" i="144"/>
  <c r="L23" i="107"/>
  <c r="I23" i="107"/>
  <c r="L25" i="107"/>
  <c r="I25" i="107"/>
  <c r="K27" i="148"/>
  <c r="F27" i="148"/>
  <c r="H27" i="148"/>
  <c r="AH25" i="105"/>
  <c r="AH11" i="105"/>
  <c r="AH16" i="105"/>
  <c r="AH18" i="105"/>
  <c r="AH20" i="105"/>
  <c r="AN11" i="105"/>
  <c r="AN27" i="105"/>
  <c r="AN15" i="105"/>
  <c r="AN24" i="105"/>
  <c r="AN19" i="105"/>
  <c r="AN28" i="105"/>
  <c r="AN13" i="105"/>
  <c r="AN12" i="105"/>
  <c r="AN20" i="105"/>
  <c r="AN21" i="105"/>
  <c r="AN26" i="105"/>
  <c r="AN23" i="105"/>
  <c r="AN18" i="105"/>
  <c r="AN22" i="105"/>
  <c r="AN25" i="105"/>
  <c r="AN14" i="105"/>
  <c r="AN17" i="105"/>
  <c r="AN16" i="105"/>
  <c r="K22" i="96"/>
  <c r="M22" i="96"/>
  <c r="Q22" i="96"/>
  <c r="Q19" i="96"/>
  <c r="M19" i="96"/>
  <c r="I19" i="96"/>
  <c r="K19" i="96"/>
  <c r="G19" i="96"/>
  <c r="R16" i="68"/>
  <c r="O16" i="68"/>
  <c r="K29" i="148"/>
  <c r="V14" i="92"/>
  <c r="V13" i="92"/>
  <c r="V15" i="92"/>
  <c r="E23" i="92"/>
  <c r="V12" i="92"/>
  <c r="K10" i="94"/>
  <c r="M10" i="94"/>
  <c r="G10" i="94"/>
  <c r="Q10" i="94"/>
  <c r="I10" i="94"/>
  <c r="M30" i="34"/>
  <c r="U30" i="34"/>
  <c r="O30" i="34"/>
  <c r="I30" i="34"/>
  <c r="S30" i="34"/>
  <c r="Y30" i="34"/>
  <c r="K30" i="34"/>
  <c r="G30" i="34"/>
  <c r="AH28" i="104"/>
  <c r="AH13" i="105"/>
  <c r="Q30" i="34"/>
  <c r="K12" i="145"/>
  <c r="F12" i="145"/>
  <c r="H12" i="145"/>
  <c r="Y31" i="137"/>
  <c r="R31" i="137"/>
  <c r="K31" i="137"/>
  <c r="W13" i="152"/>
  <c r="G23" i="152"/>
  <c r="W14" i="152"/>
  <c r="K20" i="143"/>
  <c r="F20" i="143"/>
  <c r="H20" i="143"/>
  <c r="AC14" i="98"/>
  <c r="S21" i="98"/>
  <c r="AC13" i="98"/>
  <c r="AV25" i="104"/>
  <c r="AX25" i="104" s="1"/>
  <c r="K30" i="95"/>
  <c r="O20" i="70"/>
  <c r="E27" i="53"/>
  <c r="E25" i="53"/>
  <c r="K29" i="142"/>
  <c r="F29" i="142"/>
  <c r="H29" i="142"/>
  <c r="AA13" i="98"/>
  <c r="AA14" i="98"/>
  <c r="AA12" i="98"/>
  <c r="AA31" i="142"/>
  <c r="AC31" i="142"/>
  <c r="K16" i="144"/>
  <c r="I16" i="107"/>
  <c r="L16" i="107"/>
  <c r="K25" i="143"/>
  <c r="F25" i="143"/>
  <c r="H25" i="143"/>
  <c r="K25" i="148"/>
  <c r="F25" i="148"/>
  <c r="H25" i="148"/>
  <c r="K14" i="147"/>
  <c r="H14" i="147"/>
  <c r="F26" i="145"/>
  <c r="H26" i="145"/>
  <c r="K26" i="145"/>
  <c r="F20" i="145"/>
  <c r="H20" i="145"/>
  <c r="F24" i="148"/>
  <c r="K24" i="148"/>
  <c r="H24" i="148"/>
  <c r="H26" i="144"/>
  <c r="F26" i="144"/>
  <c r="K26" i="144"/>
  <c r="I24" i="108"/>
  <c r="M24" i="108"/>
  <c r="K24" i="108"/>
  <c r="K24" i="147"/>
  <c r="F24" i="147"/>
  <c r="Q12" i="94"/>
  <c r="M12" i="94"/>
  <c r="K12" i="94"/>
  <c r="G12" i="94"/>
  <c r="I12" i="94"/>
  <c r="AH12" i="105"/>
  <c r="F19" i="142"/>
  <c r="H19" i="142"/>
  <c r="K14" i="94"/>
  <c r="M14" i="94"/>
  <c r="Q14" i="94"/>
  <c r="I14" i="94"/>
  <c r="G14" i="94"/>
  <c r="L30" i="107"/>
  <c r="I30" i="107"/>
  <c r="F27" i="143"/>
  <c r="H27" i="143"/>
  <c r="K27" i="143"/>
  <c r="AH14" i="105"/>
  <c r="F26" i="142"/>
  <c r="K26" i="142"/>
  <c r="H26" i="142"/>
  <c r="H13" i="144"/>
  <c r="H17" i="143"/>
  <c r="F17" i="143"/>
  <c r="K17" i="143"/>
  <c r="K20" i="141"/>
  <c r="G20" i="141"/>
  <c r="I20" i="141"/>
  <c r="AH25" i="103"/>
  <c r="K18" i="148"/>
  <c r="H18" i="148"/>
  <c r="F18" i="148"/>
  <c r="I17" i="108"/>
  <c r="K17" i="108"/>
  <c r="M17" i="108"/>
  <c r="H12" i="143"/>
  <c r="K12" i="143"/>
  <c r="F12" i="143"/>
  <c r="K24" i="143"/>
  <c r="F24" i="143"/>
  <c r="H24" i="143"/>
  <c r="P12" i="43"/>
  <c r="P21" i="43"/>
  <c r="H13" i="147"/>
  <c r="M31" i="146"/>
  <c r="O31" i="146"/>
  <c r="D31" i="146"/>
  <c r="F28" i="143"/>
  <c r="AH17" i="105"/>
  <c r="F12" i="144"/>
  <c r="H12" i="144"/>
  <c r="AH21" i="105"/>
  <c r="F17" i="148"/>
  <c r="H17" i="148"/>
  <c r="K17" i="148"/>
  <c r="M29" i="55"/>
  <c r="E29" i="55"/>
  <c r="E26" i="55"/>
  <c r="E15" i="55"/>
  <c r="E16" i="55"/>
  <c r="E22" i="55"/>
  <c r="E19" i="55"/>
  <c r="E25" i="55"/>
  <c r="E27" i="55"/>
  <c r="E12" i="55"/>
  <c r="E17" i="55"/>
  <c r="R29" i="55"/>
  <c r="E23" i="55"/>
  <c r="E13" i="55"/>
  <c r="E14" i="55"/>
  <c r="E20" i="55"/>
  <c r="E11" i="55"/>
  <c r="I21" i="98"/>
  <c r="X12" i="98"/>
  <c r="X14" i="98"/>
  <c r="X13" i="98"/>
  <c r="E24" i="55"/>
  <c r="G26" i="95"/>
  <c r="I26" i="95"/>
  <c r="K26" i="95"/>
  <c r="M26" i="95"/>
  <c r="Q26" i="95"/>
  <c r="AH19" i="103"/>
  <c r="I12" i="96"/>
  <c r="AH22" i="103"/>
  <c r="F17" i="144"/>
  <c r="H17" i="144"/>
  <c r="K17" i="144"/>
  <c r="I11" i="141"/>
  <c r="K11" i="141"/>
  <c r="AV14" i="104"/>
  <c r="AX14" i="104" s="1"/>
  <c r="P30" i="105"/>
  <c r="Q30" i="105" s="1"/>
  <c r="E13" i="53"/>
  <c r="M14" i="108"/>
  <c r="I14" i="108"/>
  <c r="G14" i="108"/>
  <c r="K14" i="108"/>
  <c r="Q19" i="94"/>
  <c r="G19" i="94"/>
  <c r="K19" i="94"/>
  <c r="M19" i="94"/>
  <c r="I19" i="94"/>
  <c r="K18" i="142"/>
  <c r="H18" i="142"/>
  <c r="H19" i="146"/>
  <c r="F19" i="146"/>
  <c r="K19" i="146"/>
  <c r="F21" i="148"/>
  <c r="H29" i="143"/>
  <c r="Q23" i="152"/>
  <c r="AB14" i="152"/>
  <c r="H26" i="147"/>
  <c r="F26" i="147"/>
  <c r="K26" i="147"/>
  <c r="F16" i="142"/>
  <c r="L22" i="107"/>
  <c r="H22" i="147"/>
  <c r="F22" i="147"/>
  <c r="K20" i="108"/>
  <c r="I20" i="108"/>
  <c r="O20" i="108" s="1"/>
  <c r="M31" i="36"/>
  <c r="M20" i="36"/>
  <c r="M23" i="36"/>
  <c r="M16" i="36"/>
  <c r="M11" i="36"/>
  <c r="M18" i="36"/>
  <c r="M14" i="36"/>
  <c r="M25" i="36"/>
  <c r="M12" i="36"/>
  <c r="M15" i="36"/>
  <c r="M19" i="36"/>
  <c r="M26" i="36"/>
  <c r="M17" i="36"/>
  <c r="M27" i="36"/>
  <c r="M13" i="36"/>
  <c r="M24" i="36"/>
  <c r="M21" i="36"/>
  <c r="M28" i="36"/>
  <c r="G24" i="108"/>
  <c r="AD19" i="68"/>
  <c r="K27" i="144"/>
  <c r="F27" i="144"/>
  <c r="F16" i="146"/>
  <c r="K16" i="146"/>
  <c r="H16" i="146"/>
  <c r="H18" i="143"/>
  <c r="F18" i="143"/>
  <c r="K18" i="143"/>
  <c r="L24" i="107"/>
  <c r="I24" i="107"/>
  <c r="AN11" i="104"/>
  <c r="AN18" i="104"/>
  <c r="AN23" i="104"/>
  <c r="AN16" i="104"/>
  <c r="AN25" i="104"/>
  <c r="AN28" i="104"/>
  <c r="AN22" i="104"/>
  <c r="M22" i="36"/>
  <c r="G16" i="95"/>
  <c r="F23" i="144"/>
  <c r="K23" i="144"/>
  <c r="H23" i="144"/>
  <c r="F21" i="145"/>
  <c r="G17" i="108"/>
  <c r="AN26" i="104"/>
  <c r="H17" i="146"/>
  <c r="F17" i="146"/>
  <c r="K17" i="146"/>
  <c r="L31" i="107"/>
  <c r="I31" i="107"/>
  <c r="AD14" i="79"/>
  <c r="H27" i="110"/>
  <c r="D27" i="110"/>
  <c r="N27" i="110"/>
  <c r="P27" i="110"/>
  <c r="J27" i="110"/>
  <c r="F27" i="110"/>
  <c r="L27" i="110"/>
  <c r="AB13" i="98"/>
  <c r="AB12" i="98"/>
  <c r="Q21" i="98"/>
  <c r="AB14" i="98"/>
  <c r="AH23" i="105"/>
  <c r="I24" i="97"/>
  <c r="AN21" i="104"/>
  <c r="AD14" i="68"/>
  <c r="O21" i="98"/>
  <c r="F24" i="146"/>
  <c r="H25" i="146"/>
  <c r="K25" i="146"/>
  <c r="F25" i="146"/>
  <c r="K15" i="95"/>
  <c r="Q15" i="95"/>
  <c r="M15" i="95"/>
  <c r="I15" i="95"/>
  <c r="E19" i="53"/>
  <c r="E20" i="53"/>
  <c r="F18" i="145"/>
  <c r="K18" i="145"/>
  <c r="H18" i="145"/>
  <c r="AT30" i="103"/>
  <c r="Q23" i="94"/>
  <c r="K23" i="94"/>
  <c r="I23" i="94"/>
  <c r="G23" i="94"/>
  <c r="M23" i="94"/>
  <c r="AH28" i="103"/>
  <c r="F14" i="142"/>
  <c r="K14" i="142"/>
  <c r="H14" i="142"/>
  <c r="M25" i="108"/>
  <c r="K25" i="108"/>
  <c r="Y17" i="152"/>
  <c r="Y18" i="152"/>
  <c r="Y19" i="152"/>
  <c r="K23" i="152"/>
  <c r="Q24" i="96"/>
  <c r="K24" i="96"/>
  <c r="M24" i="96"/>
  <c r="I24" i="96"/>
  <c r="G24" i="96"/>
  <c r="K16" i="141"/>
  <c r="I16" i="141"/>
  <c r="G16" i="141"/>
  <c r="W12" i="152"/>
  <c r="Q18" i="95"/>
  <c r="K18" i="95"/>
  <c r="M18" i="95"/>
  <c r="I18" i="95"/>
  <c r="G18" i="95"/>
  <c r="O10" i="108"/>
  <c r="AH27" i="103"/>
  <c r="F16" i="148"/>
  <c r="K16" i="148"/>
  <c r="K25" i="144"/>
  <c r="H25" i="144"/>
  <c r="F25" i="144"/>
  <c r="Q25" i="95"/>
  <c r="K25" i="95"/>
  <c r="M25" i="95"/>
  <c r="I25" i="95"/>
  <c r="F19" i="143"/>
  <c r="H19" i="143"/>
  <c r="K19" i="143"/>
  <c r="F28" i="148"/>
  <c r="K28" i="148"/>
  <c r="H28" i="148"/>
  <c r="F22" i="142"/>
  <c r="I21" i="107"/>
  <c r="K18" i="141"/>
  <c r="G18" i="141"/>
  <c r="I18" i="141"/>
  <c r="G22" i="94"/>
  <c r="AA31" i="146"/>
  <c r="AC31" i="146"/>
  <c r="N29" i="141"/>
  <c r="I10" i="141"/>
  <c r="K15" i="142"/>
  <c r="H15" i="142"/>
  <c r="K29" i="147"/>
  <c r="Y30" i="48"/>
  <c r="Q30" i="48"/>
  <c r="K30" i="48"/>
  <c r="M30" i="48"/>
  <c r="I30" i="48"/>
  <c r="G30" i="48"/>
  <c r="O30" i="48"/>
  <c r="S30" i="48"/>
  <c r="U30" i="48"/>
  <c r="G12" i="155"/>
  <c r="Z14" i="98"/>
  <c r="Z13" i="98"/>
  <c r="Z12" i="98"/>
  <c r="M21" i="98"/>
  <c r="P29" i="43"/>
  <c r="K24" i="145"/>
  <c r="F24" i="145"/>
  <c r="G22" i="97"/>
  <c r="AH30" i="105"/>
  <c r="F15" i="146"/>
  <c r="K15" i="146"/>
  <c r="H15" i="146"/>
  <c r="H27" i="145"/>
  <c r="F27" i="145"/>
  <c r="AV19" i="104"/>
  <c r="AX19" i="104" s="1"/>
  <c r="AV23" i="104"/>
  <c r="AX23" i="104" s="1"/>
  <c r="P20" i="70"/>
  <c r="O21" i="70"/>
  <c r="P15" i="70"/>
  <c r="P28" i="70"/>
  <c r="O28" i="70"/>
  <c r="P32" i="70"/>
  <c r="O32" i="70"/>
  <c r="P13" i="70"/>
  <c r="AW25" i="104"/>
  <c r="P19" i="70"/>
  <c r="O29" i="70"/>
  <c r="P29" i="70"/>
  <c r="P17" i="70"/>
  <c r="O17" i="70"/>
  <c r="P30" i="4" l="1"/>
  <c r="Q30" i="4" s="1"/>
  <c r="T30" i="4"/>
  <c r="P30" i="100"/>
  <c r="Q30" i="100" s="1"/>
  <c r="E25" i="57"/>
  <c r="F13" i="147"/>
  <c r="I19" i="79"/>
  <c r="G21" i="98"/>
  <c r="AD15" i="79"/>
  <c r="G13" i="97"/>
  <c r="I13" i="97"/>
  <c r="K13" i="97"/>
  <c r="Q13" i="97"/>
  <c r="G11" i="97"/>
  <c r="N30" i="96"/>
  <c r="N30" i="94"/>
  <c r="O20" i="94"/>
  <c r="Y13" i="152"/>
  <c r="Y12" i="152"/>
  <c r="Y14" i="152"/>
  <c r="F29" i="143"/>
  <c r="P16" i="43"/>
  <c r="P27" i="43"/>
  <c r="P11" i="43"/>
  <c r="P18" i="43"/>
  <c r="P28" i="43"/>
  <c r="R28" i="43" s="1"/>
  <c r="P25" i="43"/>
  <c r="R25" i="43" s="1"/>
  <c r="P17" i="43"/>
  <c r="Q17" i="43" s="1"/>
  <c r="P14" i="43"/>
  <c r="N29" i="108"/>
  <c r="I30" i="108"/>
  <c r="I22" i="106"/>
  <c r="N30" i="141"/>
  <c r="M30" i="141" s="1"/>
  <c r="G27" i="108"/>
  <c r="I27" i="108"/>
  <c r="AN30" i="103"/>
  <c r="AW24" i="104"/>
  <c r="AV28" i="104"/>
  <c r="AW28" i="104" s="1"/>
  <c r="AV16" i="104"/>
  <c r="AW16" i="104" s="1"/>
  <c r="AH30" i="104"/>
  <c r="AH27" i="104"/>
  <c r="AH12" i="104"/>
  <c r="AH14" i="104"/>
  <c r="AH19" i="104"/>
  <c r="AV27" i="104"/>
  <c r="AH16" i="104"/>
  <c r="AH24" i="104"/>
  <c r="AV26" i="104"/>
  <c r="AH18" i="104"/>
  <c r="AH26" i="104"/>
  <c r="AH15" i="104"/>
  <c r="AH25" i="104"/>
  <c r="AV22" i="104"/>
  <c r="AX22" i="104" s="1"/>
  <c r="AH17" i="104"/>
  <c r="AH13" i="104"/>
  <c r="AH23" i="104"/>
  <c r="AV17" i="104"/>
  <c r="AN13" i="103"/>
  <c r="AV13" i="104"/>
  <c r="AV11" i="104"/>
  <c r="AX11" i="104" s="1"/>
  <c r="AV29" i="104"/>
  <c r="AV21" i="104"/>
  <c r="AX21" i="104" s="1"/>
  <c r="AB25" i="105"/>
  <c r="AH22" i="104"/>
  <c r="AH20" i="104"/>
  <c r="AV15" i="104"/>
  <c r="AW15" i="104" s="1"/>
  <c r="AV18" i="104"/>
  <c r="AX18" i="104" s="1"/>
  <c r="P20" i="43"/>
  <c r="P24" i="43"/>
  <c r="P15" i="43"/>
  <c r="P19" i="43"/>
  <c r="P26" i="43"/>
  <c r="Q26" i="43" s="1"/>
  <c r="K32" i="107"/>
  <c r="L32" i="107" s="1"/>
  <c r="I30" i="96"/>
  <c r="O30" i="96" s="1"/>
  <c r="G30" i="96"/>
  <c r="K30" i="96"/>
  <c r="Q30" i="96"/>
  <c r="Q15" i="43"/>
  <c r="R15" i="43"/>
  <c r="K30" i="94"/>
  <c r="G30" i="94"/>
  <c r="M30" i="94"/>
  <c r="R21" i="79"/>
  <c r="AA21" i="79"/>
  <c r="F21" i="79"/>
  <c r="I21" i="79"/>
  <c r="X21" i="79"/>
  <c r="O21" i="79"/>
  <c r="L21" i="79"/>
  <c r="U21" i="79"/>
  <c r="M30" i="96"/>
  <c r="P23" i="70"/>
  <c r="O18" i="70"/>
  <c r="H12" i="148"/>
  <c r="F12" i="148"/>
  <c r="K12" i="148"/>
  <c r="E21" i="57"/>
  <c r="P30" i="104"/>
  <c r="Q30" i="104" s="1"/>
  <c r="AB18" i="104" s="1"/>
  <c r="Y30" i="47"/>
  <c r="K16" i="97"/>
  <c r="O16" i="97" s="1"/>
  <c r="I30" i="94"/>
  <c r="I19" i="97"/>
  <c r="E27" i="57"/>
  <c r="E19" i="57"/>
  <c r="S30" i="47"/>
  <c r="G25" i="94"/>
  <c r="Q16" i="97"/>
  <c r="M19" i="97"/>
  <c r="AH18" i="103"/>
  <c r="W26" i="34"/>
  <c r="W27" i="34"/>
  <c r="E23" i="57"/>
  <c r="E26" i="57"/>
  <c r="G20" i="95"/>
  <c r="M20" i="95"/>
  <c r="E20" i="50"/>
  <c r="E21" i="50"/>
  <c r="M29" i="50"/>
  <c r="E25" i="50"/>
  <c r="E11" i="50"/>
  <c r="E28" i="50"/>
  <c r="E17" i="50"/>
  <c r="E19" i="50"/>
  <c r="O10" i="141"/>
  <c r="I30" i="97"/>
  <c r="I30" i="47"/>
  <c r="G19" i="95"/>
  <c r="K25" i="94"/>
  <c r="M16" i="97"/>
  <c r="O26" i="108"/>
  <c r="O23" i="95"/>
  <c r="E22" i="57"/>
  <c r="E24" i="57"/>
  <c r="Q20" i="95"/>
  <c r="X19" i="79"/>
  <c r="O19" i="79"/>
  <c r="R19" i="79"/>
  <c r="L19" i="79"/>
  <c r="AA19" i="79"/>
  <c r="F19" i="79"/>
  <c r="M29" i="57"/>
  <c r="H29" i="57"/>
  <c r="F31" i="155"/>
  <c r="G31" i="155" s="1"/>
  <c r="P24" i="70"/>
  <c r="M19" i="95"/>
  <c r="I29" i="10"/>
  <c r="Q30" i="97"/>
  <c r="P30" i="103"/>
  <c r="Q30" i="103" s="1"/>
  <c r="AB30" i="103" s="1"/>
  <c r="K30" i="47"/>
  <c r="AH26" i="103"/>
  <c r="I19" i="95"/>
  <c r="O19" i="95" s="1"/>
  <c r="I25" i="94"/>
  <c r="R17" i="43"/>
  <c r="Q30" i="94"/>
  <c r="AH24" i="105"/>
  <c r="AJ18" i="105" s="1"/>
  <c r="AD17" i="79"/>
  <c r="E22" i="52"/>
  <c r="T31" i="147"/>
  <c r="E28" i="57"/>
  <c r="R29" i="57"/>
  <c r="E16" i="57"/>
  <c r="Q26" i="96"/>
  <c r="K26" i="96"/>
  <c r="I26" i="96"/>
  <c r="M26" i="96"/>
  <c r="AN28" i="103"/>
  <c r="AN25" i="103"/>
  <c r="AN11" i="103"/>
  <c r="AN24" i="103"/>
  <c r="AN15" i="103"/>
  <c r="AN12" i="103"/>
  <c r="AP14" i="103" s="1"/>
  <c r="D29" i="45"/>
  <c r="D16" i="45"/>
  <c r="D22" i="45"/>
  <c r="D18" i="45"/>
  <c r="D23" i="45"/>
  <c r="P30" i="45"/>
  <c r="D21" i="45"/>
  <c r="H30" i="45"/>
  <c r="D15" i="45"/>
  <c r="D26" i="45"/>
  <c r="D19" i="45"/>
  <c r="D17" i="45"/>
  <c r="D27" i="45"/>
  <c r="W12" i="98"/>
  <c r="W14" i="98"/>
  <c r="W13" i="98"/>
  <c r="AN22" i="103"/>
  <c r="O29" i="10"/>
  <c r="P21" i="70"/>
  <c r="O24" i="70"/>
  <c r="L29" i="10"/>
  <c r="Q30" i="47"/>
  <c r="G30" i="47"/>
  <c r="K19" i="95"/>
  <c r="M25" i="94"/>
  <c r="AH21" i="103"/>
  <c r="G21" i="96"/>
  <c r="K21" i="96"/>
  <c r="W21" i="34"/>
  <c r="D31" i="147"/>
  <c r="E29" i="10"/>
  <c r="E13" i="57"/>
  <c r="E18" i="57"/>
  <c r="X29" i="10"/>
  <c r="O23" i="92"/>
  <c r="U30" i="47"/>
  <c r="AH24" i="103"/>
  <c r="O11" i="97"/>
  <c r="Q30" i="95"/>
  <c r="AH15" i="103"/>
  <c r="E15" i="57"/>
  <c r="E29" i="57"/>
  <c r="U29" i="10"/>
  <c r="E11" i="57"/>
  <c r="P30" i="70"/>
  <c r="O30" i="70"/>
  <c r="K19" i="97"/>
  <c r="P22" i="43"/>
  <c r="Q22" i="43" s="1"/>
  <c r="E20" i="57"/>
  <c r="E12" i="57"/>
  <c r="I31" i="84"/>
  <c r="E31" i="84"/>
  <c r="G31" i="84"/>
  <c r="R22" i="43"/>
  <c r="AW12" i="104"/>
  <c r="H31" i="147"/>
  <c r="AB26" i="105"/>
  <c r="AB11" i="105"/>
  <c r="AD13" i="105" s="1"/>
  <c r="AE13" i="105" s="1"/>
  <c r="AC17" i="98"/>
  <c r="AC18" i="98"/>
  <c r="AC16" i="98"/>
  <c r="AA14" i="152"/>
  <c r="K18" i="94"/>
  <c r="I18" i="94"/>
  <c r="G18" i="94"/>
  <c r="M18" i="94"/>
  <c r="Q18" i="94"/>
  <c r="AA19" i="92"/>
  <c r="K23" i="147"/>
  <c r="H23" i="147"/>
  <c r="F23" i="147"/>
  <c r="O22" i="141"/>
  <c r="H16" i="147"/>
  <c r="K16" i="147"/>
  <c r="F16" i="147"/>
  <c r="AA19" i="152"/>
  <c r="AA18" i="152"/>
  <c r="G30" i="141"/>
  <c r="K30" i="141"/>
  <c r="Q30" i="141"/>
  <c r="I30" i="141"/>
  <c r="G11" i="96"/>
  <c r="Q11" i="96"/>
  <c r="M11" i="96"/>
  <c r="K11" i="96"/>
  <c r="K17" i="96"/>
  <c r="M17" i="96"/>
  <c r="Q17" i="96"/>
  <c r="G17" i="96"/>
  <c r="I17" i="96"/>
  <c r="AW19" i="104"/>
  <c r="P14" i="70"/>
  <c r="Y31" i="147"/>
  <c r="G30" i="108"/>
  <c r="I30" i="95"/>
  <c r="M31" i="145"/>
  <c r="M30" i="95"/>
  <c r="O30" i="95" s="1"/>
  <c r="O11" i="108"/>
  <c r="I28" i="106"/>
  <c r="Q18" i="97"/>
  <c r="G18" i="97"/>
  <c r="K18" i="97"/>
  <c r="G18" i="108"/>
  <c r="M18" i="108"/>
  <c r="K18" i="108"/>
  <c r="I18" i="108"/>
  <c r="W15" i="34"/>
  <c r="AB21" i="105"/>
  <c r="I21" i="97"/>
  <c r="M21" i="97"/>
  <c r="Q21" i="97"/>
  <c r="G21" i="97"/>
  <c r="K21" i="97"/>
  <c r="H12" i="146"/>
  <c r="F12" i="146"/>
  <c r="K12" i="146"/>
  <c r="AA31" i="148"/>
  <c r="AC31" i="148"/>
  <c r="I18" i="97"/>
  <c r="I11" i="96"/>
  <c r="G23" i="97"/>
  <c r="M23" i="97"/>
  <c r="Q23" i="97"/>
  <c r="I23" i="97"/>
  <c r="V31" i="148"/>
  <c r="T31" i="148"/>
  <c r="K20" i="147"/>
  <c r="F20" i="147"/>
  <c r="H20" i="147"/>
  <c r="O23" i="70"/>
  <c r="AB19" i="105"/>
  <c r="R31" i="147"/>
  <c r="K30" i="108"/>
  <c r="AC31" i="147"/>
  <c r="K13" i="148"/>
  <c r="H13" i="148"/>
  <c r="F13" i="148"/>
  <c r="L20" i="107"/>
  <c r="Q21" i="96"/>
  <c r="M21" i="96"/>
  <c r="O21" i="96" s="1"/>
  <c r="AB13" i="105"/>
  <c r="K12" i="141"/>
  <c r="G12" i="141"/>
  <c r="V31" i="146"/>
  <c r="T31" i="146"/>
  <c r="O14" i="70"/>
  <c r="O26" i="70"/>
  <c r="O19" i="70"/>
  <c r="AW22" i="104"/>
  <c r="AB17" i="105"/>
  <c r="O16" i="95"/>
  <c r="AD16" i="68"/>
  <c r="O16" i="108"/>
  <c r="K18" i="146"/>
  <c r="AA31" i="147"/>
  <c r="K14" i="143"/>
  <c r="H14" i="143"/>
  <c r="F14" i="143"/>
  <c r="F13" i="143"/>
  <c r="H13" i="143"/>
  <c r="K13" i="143"/>
  <c r="K14" i="148"/>
  <c r="F14" i="148"/>
  <c r="F22" i="145"/>
  <c r="K22" i="145"/>
  <c r="H22" i="145"/>
  <c r="P27" i="112"/>
  <c r="N27" i="112"/>
  <c r="L27" i="112"/>
  <c r="F27" i="112"/>
  <c r="H27" i="112"/>
  <c r="D27" i="112"/>
  <c r="J27" i="112"/>
  <c r="K25" i="141"/>
  <c r="G25" i="141"/>
  <c r="H14" i="148"/>
  <c r="K23" i="97"/>
  <c r="E21" i="54"/>
  <c r="E11" i="54"/>
  <c r="E15" i="54"/>
  <c r="E25" i="54"/>
  <c r="H29" i="54"/>
  <c r="M29" i="54"/>
  <c r="E20" i="54"/>
  <c r="E28" i="54"/>
  <c r="E27" i="54"/>
  <c r="E24" i="54"/>
  <c r="R29" i="54"/>
  <c r="E13" i="54"/>
  <c r="E29" i="54"/>
  <c r="E22" i="54"/>
  <c r="E26" i="54"/>
  <c r="E14" i="54"/>
  <c r="E16" i="54"/>
  <c r="E23" i="54"/>
  <c r="E18" i="54"/>
  <c r="E12" i="54"/>
  <c r="E19" i="54"/>
  <c r="AC20" i="92"/>
  <c r="AC17" i="92"/>
  <c r="K19" i="147"/>
  <c r="H19" i="147"/>
  <c r="O31" i="142"/>
  <c r="M31" i="142"/>
  <c r="P16" i="70"/>
  <c r="P26" i="70"/>
  <c r="O15" i="70"/>
  <c r="AW20" i="104"/>
  <c r="AB23" i="105"/>
  <c r="D31" i="148"/>
  <c r="H18" i="146"/>
  <c r="O27" i="97"/>
  <c r="O15" i="141"/>
  <c r="F15" i="143"/>
  <c r="K15" i="143"/>
  <c r="H15" i="143"/>
  <c r="G20" i="97"/>
  <c r="Q20" i="97"/>
  <c r="K20" i="97"/>
  <c r="I20" i="97"/>
  <c r="M18" i="97"/>
  <c r="K27" i="108"/>
  <c r="M27" i="108"/>
  <c r="E17" i="52"/>
  <c r="E23" i="52"/>
  <c r="E29" i="52"/>
  <c r="M29" i="52"/>
  <c r="E24" i="52"/>
  <c r="E25" i="52"/>
  <c r="E27" i="52"/>
  <c r="E20" i="52"/>
  <c r="E12" i="52"/>
  <c r="E15" i="52"/>
  <c r="E16" i="52"/>
  <c r="E26" i="52"/>
  <c r="E19" i="52"/>
  <c r="E21" i="52"/>
  <c r="R29" i="52"/>
  <c r="E28" i="52"/>
  <c r="H29" i="52"/>
  <c r="E18" i="52"/>
  <c r="E14" i="52"/>
  <c r="E13" i="52"/>
  <c r="O25" i="97"/>
  <c r="AA20" i="92"/>
  <c r="AA18" i="92"/>
  <c r="F28" i="147"/>
  <c r="H28" i="147"/>
  <c r="K28" i="147"/>
  <c r="H29" i="145"/>
  <c r="F29" i="145"/>
  <c r="K29" i="145"/>
  <c r="I25" i="106"/>
  <c r="E28" i="56"/>
  <c r="E22" i="56"/>
  <c r="E13" i="56"/>
  <c r="H29" i="56"/>
  <c r="K29" i="146"/>
  <c r="H29" i="146"/>
  <c r="F29" i="146"/>
  <c r="AB18" i="98"/>
  <c r="AB16" i="98"/>
  <c r="AB17" i="98"/>
  <c r="H29" i="55"/>
  <c r="E18" i="55"/>
  <c r="E21" i="55"/>
  <c r="E28" i="55"/>
  <c r="V13" i="152"/>
  <c r="V12" i="152"/>
  <c r="O13" i="96"/>
  <c r="F15" i="145"/>
  <c r="H15" i="145"/>
  <c r="K15" i="145"/>
  <c r="AA13" i="152"/>
  <c r="O23" i="152"/>
  <c r="O21" i="68"/>
  <c r="X21" i="68"/>
  <c r="I21" i="68"/>
  <c r="L21" i="68"/>
  <c r="AA21" i="68"/>
  <c r="F21" i="68"/>
  <c r="U21" i="68"/>
  <c r="AC23" i="68"/>
  <c r="R21" i="68"/>
  <c r="G10" i="96"/>
  <c r="Q10" i="96"/>
  <c r="K10" i="96"/>
  <c r="I10" i="96"/>
  <c r="M10" i="96"/>
  <c r="G11" i="94"/>
  <c r="M11" i="94"/>
  <c r="Q11" i="94"/>
  <c r="K11" i="94"/>
  <c r="I11" i="94"/>
  <c r="C31" i="106"/>
  <c r="I25" i="141"/>
  <c r="AC19" i="92"/>
  <c r="O13" i="94"/>
  <c r="O19" i="97"/>
  <c r="O22" i="96"/>
  <c r="O27" i="141"/>
  <c r="O10" i="97"/>
  <c r="O15" i="94"/>
  <c r="O24" i="95"/>
  <c r="O27" i="94"/>
  <c r="P18" i="70"/>
  <c r="O12" i="96"/>
  <c r="O25" i="94"/>
  <c r="O31" i="70"/>
  <c r="O26" i="141"/>
  <c r="O20" i="96"/>
  <c r="AB16" i="105"/>
  <c r="AB24" i="105"/>
  <c r="O14" i="97"/>
  <c r="O22" i="95"/>
  <c r="O15" i="97"/>
  <c r="O14" i="95"/>
  <c r="O17" i="94"/>
  <c r="O13" i="70"/>
  <c r="O13" i="95"/>
  <c r="Q24" i="43"/>
  <c r="R24" i="43"/>
  <c r="O19" i="141"/>
  <c r="O11" i="141"/>
  <c r="O24" i="94"/>
  <c r="O23" i="96"/>
  <c r="O26" i="94"/>
  <c r="O21" i="95"/>
  <c r="O15" i="96"/>
  <c r="R23" i="43"/>
  <c r="Q23" i="43"/>
  <c r="W30" i="34"/>
  <c r="O27" i="95"/>
  <c r="Q28" i="43"/>
  <c r="M30" i="108"/>
  <c r="AX15" i="104"/>
  <c r="O22" i="97"/>
  <c r="AX16" i="104"/>
  <c r="AW14" i="104"/>
  <c r="AW21" i="104"/>
  <c r="AX28" i="104"/>
  <c r="O25" i="95"/>
  <c r="O24" i="96"/>
  <c r="O24" i="108"/>
  <c r="O14" i="108"/>
  <c r="O17" i="95"/>
  <c r="O18" i="141"/>
  <c r="O26" i="95"/>
  <c r="AD15" i="125"/>
  <c r="G30" i="97"/>
  <c r="M30" i="97"/>
  <c r="O22" i="94"/>
  <c r="O25" i="108"/>
  <c r="O15" i="95"/>
  <c r="AB26" i="104"/>
  <c r="O16" i="94"/>
  <c r="O24" i="141"/>
  <c r="Q13" i="43"/>
  <c r="R13" i="43"/>
  <c r="AW23" i="104"/>
  <c r="AB14" i="105"/>
  <c r="AB12" i="105"/>
  <c r="R21" i="43"/>
  <c r="Q21" i="43"/>
  <c r="Q18" i="43"/>
  <c r="R18" i="43"/>
  <c r="I32" i="107"/>
  <c r="O10" i="95"/>
  <c r="R26" i="43"/>
  <c r="AJ17" i="105"/>
  <c r="AJ11" i="105"/>
  <c r="AJ26" i="105"/>
  <c r="AJ16" i="105"/>
  <c r="AJ20" i="105"/>
  <c r="AJ13" i="105"/>
  <c r="AJ22" i="105"/>
  <c r="AJ21" i="105"/>
  <c r="AJ27" i="105"/>
  <c r="AJ24" i="105"/>
  <c r="AJ23" i="105"/>
  <c r="AJ25" i="105"/>
  <c r="AJ15" i="105"/>
  <c r="AJ14" i="105"/>
  <c r="P25" i="102"/>
  <c r="P18" i="102"/>
  <c r="P23" i="102"/>
  <c r="P27" i="102"/>
  <c r="P11" i="102"/>
  <c r="P17" i="102"/>
  <c r="P12" i="102"/>
  <c r="P28" i="102"/>
  <c r="P26" i="102"/>
  <c r="P21" i="102"/>
  <c r="P24" i="102"/>
  <c r="P16" i="102"/>
  <c r="P10" i="102"/>
  <c r="P13" i="102"/>
  <c r="P14" i="102"/>
  <c r="P20" i="102"/>
  <c r="P15" i="102"/>
  <c r="P22" i="102"/>
  <c r="P19" i="102"/>
  <c r="R31" i="148"/>
  <c r="Y31" i="148"/>
  <c r="H31" i="148"/>
  <c r="F31" i="148"/>
  <c r="K31" i="148"/>
  <c r="O12" i="108"/>
  <c r="O16" i="141"/>
  <c r="O23" i="94"/>
  <c r="R14" i="43"/>
  <c r="Q14" i="43"/>
  <c r="O19" i="96"/>
  <c r="O17" i="141"/>
  <c r="AJ21" i="104"/>
  <c r="AJ28" i="104"/>
  <c r="AJ16" i="104"/>
  <c r="AJ20" i="104"/>
  <c r="W30" i="49"/>
  <c r="AJ27" i="103"/>
  <c r="AJ15" i="103"/>
  <c r="AJ16" i="103"/>
  <c r="AJ29" i="103"/>
  <c r="AJ28" i="103"/>
  <c r="AJ23" i="103"/>
  <c r="AJ25" i="103"/>
  <c r="AJ22" i="103"/>
  <c r="AJ26" i="103"/>
  <c r="AJ18" i="103"/>
  <c r="AJ21" i="103"/>
  <c r="AJ20" i="103"/>
  <c r="AJ17" i="103"/>
  <c r="AJ14" i="103"/>
  <c r="AJ12" i="103"/>
  <c r="O12" i="97"/>
  <c r="AB18" i="105"/>
  <c r="O18" i="95"/>
  <c r="O27" i="36"/>
  <c r="O21" i="36"/>
  <c r="O28" i="36"/>
  <c r="O17" i="36"/>
  <c r="O20" i="36"/>
  <c r="O26" i="36"/>
  <c r="O22" i="36"/>
  <c r="O16" i="36"/>
  <c r="O13" i="36"/>
  <c r="O25" i="36"/>
  <c r="O24" i="36"/>
  <c r="O14" i="36"/>
  <c r="O19" i="36"/>
  <c r="O15" i="36"/>
  <c r="O11" i="36"/>
  <c r="O23" i="36"/>
  <c r="O18" i="36"/>
  <c r="O29" i="36"/>
  <c r="O12" i="36"/>
  <c r="O19" i="94"/>
  <c r="Q12" i="43"/>
  <c r="R12" i="43"/>
  <c r="O12" i="94"/>
  <c r="O11" i="95"/>
  <c r="O19" i="108"/>
  <c r="AB28" i="105"/>
  <c r="O29" i="141"/>
  <c r="K29" i="141"/>
  <c r="G29" i="141"/>
  <c r="I29" i="141"/>
  <c r="AP27" i="104"/>
  <c r="AP21" i="104"/>
  <c r="AP12" i="104"/>
  <c r="AP13" i="104"/>
  <c r="AP16" i="104"/>
  <c r="AP24" i="104"/>
  <c r="AP29" i="104"/>
  <c r="AP28" i="104"/>
  <c r="AP14" i="104"/>
  <c r="AP15" i="104"/>
  <c r="AP11" i="104"/>
  <c r="AP20" i="104"/>
  <c r="AP19" i="104"/>
  <c r="AP23" i="104"/>
  <c r="AP26" i="104"/>
  <c r="AP25" i="104"/>
  <c r="AP22" i="104"/>
  <c r="AP17" i="104"/>
  <c r="AP18" i="104"/>
  <c r="Q16" i="43"/>
  <c r="R16" i="43"/>
  <c r="O17" i="108"/>
  <c r="O20" i="141"/>
  <c r="O14" i="94"/>
  <c r="O23" i="108"/>
  <c r="O21" i="141"/>
  <c r="O14" i="141"/>
  <c r="O21" i="94"/>
  <c r="AV11" i="103"/>
  <c r="AV13" i="103"/>
  <c r="AV26" i="103"/>
  <c r="AV25" i="103"/>
  <c r="AV15" i="103"/>
  <c r="AV23" i="103"/>
  <c r="AV19" i="103"/>
  <c r="AV17" i="103"/>
  <c r="AV29" i="103"/>
  <c r="AV12" i="103"/>
  <c r="AV20" i="103"/>
  <c r="AV14" i="103"/>
  <c r="AV21" i="103"/>
  <c r="AV16" i="103"/>
  <c r="AV22" i="103"/>
  <c r="AV18" i="103"/>
  <c r="AV24" i="103"/>
  <c r="AV27" i="103"/>
  <c r="AV28" i="103"/>
  <c r="O29" i="108"/>
  <c r="K29" i="108"/>
  <c r="G29" i="108"/>
  <c r="I29" i="108"/>
  <c r="M29" i="108"/>
  <c r="F31" i="143"/>
  <c r="H31" i="143"/>
  <c r="K31" i="143"/>
  <c r="R31" i="143"/>
  <c r="Y31" i="143"/>
  <c r="O27" i="96"/>
  <c r="Q27" i="43"/>
  <c r="R27" i="43"/>
  <c r="AP11" i="105"/>
  <c r="AP25" i="105"/>
  <c r="AP19" i="105"/>
  <c r="AP27" i="105"/>
  <c r="AP18" i="105"/>
  <c r="AP15" i="105"/>
  <c r="AP26" i="105"/>
  <c r="AP21" i="105"/>
  <c r="AP28" i="105"/>
  <c r="AP13" i="105"/>
  <c r="AP23" i="105"/>
  <c r="AP16" i="105"/>
  <c r="AP22" i="105"/>
  <c r="AP17" i="105"/>
  <c r="AP29" i="105"/>
  <c r="AP12" i="105"/>
  <c r="AP24" i="105"/>
  <c r="AP20" i="105"/>
  <c r="AP14" i="105"/>
  <c r="AB11" i="104"/>
  <c r="AB27" i="104"/>
  <c r="AB14" i="104"/>
  <c r="AB20" i="104"/>
  <c r="AB28" i="104"/>
  <c r="AB13" i="104"/>
  <c r="AB12" i="104"/>
  <c r="AB25" i="104"/>
  <c r="AB19" i="104"/>
  <c r="AB23" i="104"/>
  <c r="AB21" i="104"/>
  <c r="Y31" i="144"/>
  <c r="R31" i="144"/>
  <c r="K31" i="144"/>
  <c r="Q29" i="43"/>
  <c r="R29" i="43"/>
  <c r="O13" i="97"/>
  <c r="AB27" i="105"/>
  <c r="AB30" i="105"/>
  <c r="AB20" i="105"/>
  <c r="AB22" i="105"/>
  <c r="Y31" i="146"/>
  <c r="H31" i="146"/>
  <c r="R31" i="146"/>
  <c r="F31" i="146"/>
  <c r="K31" i="146"/>
  <c r="Q20" i="43"/>
  <c r="R20" i="43"/>
  <c r="R11" i="43"/>
  <c r="Q11" i="43"/>
  <c r="AB24" i="103"/>
  <c r="AB23" i="103"/>
  <c r="AV29" i="105"/>
  <c r="AV22" i="105"/>
  <c r="AV11" i="105"/>
  <c r="AV18" i="105"/>
  <c r="AV13" i="105"/>
  <c r="AV21" i="105"/>
  <c r="AV19" i="105"/>
  <c r="AV16" i="105"/>
  <c r="AV26" i="105"/>
  <c r="AV23" i="105"/>
  <c r="AV14" i="105"/>
  <c r="AV15" i="105"/>
  <c r="AV12" i="105"/>
  <c r="AV25" i="105"/>
  <c r="AV24" i="105"/>
  <c r="AV27" i="105"/>
  <c r="AV17" i="105"/>
  <c r="AV28" i="105"/>
  <c r="AV20" i="105"/>
  <c r="F31" i="142"/>
  <c r="Y31" i="142"/>
  <c r="K31" i="142"/>
  <c r="AB15" i="105"/>
  <c r="AB30" i="104"/>
  <c r="O23" i="141"/>
  <c r="AB13" i="103"/>
  <c r="W30" i="48"/>
  <c r="Q25" i="43"/>
  <c r="R19" i="43"/>
  <c r="Q19" i="43"/>
  <c r="O10" i="94"/>
  <c r="O12" i="95"/>
  <c r="H31" i="145"/>
  <c r="R31" i="145"/>
  <c r="K31" i="145"/>
  <c r="F31" i="145"/>
  <c r="Y31" i="145"/>
  <c r="O24" i="97"/>
  <c r="R31" i="142"/>
  <c r="O18" i="96"/>
  <c r="O21" i="108"/>
  <c r="F31" i="144"/>
  <c r="O25" i="96"/>
  <c r="AD15" i="105"/>
  <c r="AE15" i="105" s="1"/>
  <c r="AD21" i="79" l="1"/>
  <c r="O26" i="96"/>
  <c r="W30" i="47"/>
  <c r="O30" i="94"/>
  <c r="AJ25" i="104"/>
  <c r="AJ13" i="104"/>
  <c r="O27" i="108"/>
  <c r="AB11" i="103"/>
  <c r="AJ23" i="104"/>
  <c r="AJ26" i="104"/>
  <c r="AJ22" i="104"/>
  <c r="AP25" i="103"/>
  <c r="AW11" i="104"/>
  <c r="AP29" i="103"/>
  <c r="AB21" i="103"/>
  <c r="AB22" i="103"/>
  <c r="AJ17" i="104"/>
  <c r="AJ18" i="104"/>
  <c r="AJ29" i="104"/>
  <c r="AJ29" i="105"/>
  <c r="AP13" i="103"/>
  <c r="AB27" i="103"/>
  <c r="AW17" i="104"/>
  <c r="AX17" i="104"/>
  <c r="AB20" i="103"/>
  <c r="AB15" i="103"/>
  <c r="AB14" i="103"/>
  <c r="AJ14" i="104"/>
  <c r="AJ11" i="104"/>
  <c r="AJ12" i="105"/>
  <c r="AL12" i="105" s="1"/>
  <c r="AP19" i="103"/>
  <c r="AR19" i="103" s="1"/>
  <c r="AX26" i="104"/>
  <c r="AW26" i="104"/>
  <c r="AB16" i="103"/>
  <c r="AB17" i="103"/>
  <c r="AB19" i="103"/>
  <c r="AJ15" i="104"/>
  <c r="AJ27" i="104"/>
  <c r="AJ28" i="105"/>
  <c r="AK28" i="105" s="1"/>
  <c r="AP12" i="103"/>
  <c r="AW18" i="104"/>
  <c r="AX13" i="104"/>
  <c r="AW13" i="104"/>
  <c r="AB28" i="103"/>
  <c r="AB12" i="103"/>
  <c r="AB25" i="103"/>
  <c r="AJ19" i="104"/>
  <c r="AK19" i="104" s="1"/>
  <c r="AJ24" i="104"/>
  <c r="AK24" i="104" s="1"/>
  <c r="AJ19" i="105"/>
  <c r="AP24" i="103"/>
  <c r="AP20" i="103"/>
  <c r="AP21" i="103"/>
  <c r="AJ13" i="103"/>
  <c r="AB18" i="103"/>
  <c r="AB26" i="103"/>
  <c r="AJ12" i="104"/>
  <c r="AX29" i="104"/>
  <c r="AW29" i="104"/>
  <c r="AX27" i="104"/>
  <c r="AW27" i="104"/>
  <c r="P27" i="70"/>
  <c r="O27" i="70"/>
  <c r="AP18" i="103"/>
  <c r="AR18" i="103" s="1"/>
  <c r="AJ19" i="103"/>
  <c r="AB15" i="104"/>
  <c r="AB17" i="104"/>
  <c r="AJ11" i="103"/>
  <c r="AD19" i="79"/>
  <c r="O20" i="95"/>
  <c r="AF13" i="105"/>
  <c r="AB24" i="104"/>
  <c r="AB16" i="104"/>
  <c r="AJ24" i="103"/>
  <c r="AD16" i="105"/>
  <c r="AE16" i="105" s="1"/>
  <c r="AB22" i="104"/>
  <c r="O12" i="141"/>
  <c r="O30" i="141"/>
  <c r="AP11" i="103"/>
  <c r="AP26" i="103"/>
  <c r="AP22" i="103"/>
  <c r="AP23" i="103"/>
  <c r="AP27" i="103"/>
  <c r="AP17" i="103"/>
  <c r="AP16" i="103"/>
  <c r="AP15" i="103"/>
  <c r="P31" i="70"/>
  <c r="K31" i="147"/>
  <c r="F31" i="147"/>
  <c r="AP28" i="103"/>
  <c r="F31" i="106"/>
  <c r="G31" i="106" s="1"/>
  <c r="O21" i="97"/>
  <c r="O11" i="96"/>
  <c r="O30" i="108"/>
  <c r="O10" i="96"/>
  <c r="O25" i="141"/>
  <c r="O18" i="108"/>
  <c r="O18" i="94"/>
  <c r="O30" i="97"/>
  <c r="O11" i="94"/>
  <c r="R23" i="68"/>
  <c r="U23" i="68"/>
  <c r="X23" i="68"/>
  <c r="L23" i="68"/>
  <c r="F23" i="68"/>
  <c r="O23" i="68"/>
  <c r="AA23" i="68"/>
  <c r="I23" i="68"/>
  <c r="AF15" i="105"/>
  <c r="E31" i="106"/>
  <c r="I31" i="106"/>
  <c r="O18" i="97"/>
  <c r="O17" i="96"/>
  <c r="AD21" i="68"/>
  <c r="O20" i="97"/>
  <c r="P25" i="70"/>
  <c r="O25" i="70"/>
  <c r="O23" i="97"/>
  <c r="P22" i="70"/>
  <c r="O22" i="70"/>
  <c r="AD29" i="105"/>
  <c r="AF29" i="105" s="1"/>
  <c r="AD12" i="105"/>
  <c r="AD19" i="105"/>
  <c r="AR24" i="103"/>
  <c r="AQ24" i="103"/>
  <c r="AD24" i="105"/>
  <c r="AF24" i="105" s="1"/>
  <c r="AD20" i="105"/>
  <c r="AD21" i="105"/>
  <c r="AD18" i="105"/>
  <c r="AR20" i="103"/>
  <c r="AQ20" i="103"/>
  <c r="AD22" i="105"/>
  <c r="AD11" i="105"/>
  <c r="AR25" i="103"/>
  <c r="AQ25" i="103"/>
  <c r="AQ13" i="103"/>
  <c r="AR13" i="103"/>
  <c r="AR14" i="103"/>
  <c r="AQ14" i="103"/>
  <c r="AQ21" i="103"/>
  <c r="AR21" i="103"/>
  <c r="AD28" i="105"/>
  <c r="AF28" i="105" s="1"/>
  <c r="AQ29" i="103"/>
  <c r="AR29" i="103"/>
  <c r="AE28" i="105"/>
  <c r="AX15" i="105"/>
  <c r="AW15" i="105"/>
  <c r="AW18" i="105"/>
  <c r="AX18" i="105"/>
  <c r="AR20" i="105"/>
  <c r="AQ20" i="105"/>
  <c r="AR13" i="105"/>
  <c r="AQ13" i="105"/>
  <c r="AQ25" i="105"/>
  <c r="AR25" i="105"/>
  <c r="AX27" i="103"/>
  <c r="AW27" i="103"/>
  <c r="AW12" i="103"/>
  <c r="AX12" i="103"/>
  <c r="AX13" i="103"/>
  <c r="AW13" i="103"/>
  <c r="AQ19" i="104"/>
  <c r="AR19" i="104"/>
  <c r="AR16" i="104"/>
  <c r="AQ16" i="104"/>
  <c r="Q19" i="36"/>
  <c r="P19" i="36"/>
  <c r="P20" i="36"/>
  <c r="Q20" i="36"/>
  <c r="AL12" i="103"/>
  <c r="AK12" i="103"/>
  <c r="AK26" i="103"/>
  <c r="AL26" i="103"/>
  <c r="AK16" i="103"/>
  <c r="AL16" i="103"/>
  <c r="AK15" i="104"/>
  <c r="AL15" i="104"/>
  <c r="AK27" i="104"/>
  <c r="AL27" i="104"/>
  <c r="R13" i="102"/>
  <c r="Q13" i="102"/>
  <c r="R17" i="102"/>
  <c r="Q17" i="102"/>
  <c r="AK14" i="105"/>
  <c r="AL14" i="105"/>
  <c r="AK13" i="105"/>
  <c r="AL13" i="105"/>
  <c r="AL17" i="105"/>
  <c r="AK17" i="105"/>
  <c r="AX20" i="105"/>
  <c r="AW20" i="105"/>
  <c r="AX14" i="105"/>
  <c r="AW14" i="105"/>
  <c r="AW11" i="105"/>
  <c r="AX11" i="105"/>
  <c r="AQ24" i="105"/>
  <c r="AR24" i="105"/>
  <c r="AR28" i="105"/>
  <c r="AQ28" i="105"/>
  <c r="AQ11" i="105"/>
  <c r="AR11" i="105"/>
  <c r="AX24" i="103"/>
  <c r="AW24" i="103"/>
  <c r="AX29" i="103"/>
  <c r="AW29" i="103"/>
  <c r="AW11" i="103"/>
  <c r="AX11" i="103"/>
  <c r="AR20" i="104"/>
  <c r="AQ20" i="104"/>
  <c r="AR13" i="104"/>
  <c r="AQ13" i="104"/>
  <c r="P14" i="36"/>
  <c r="Q14" i="36"/>
  <c r="P17" i="36"/>
  <c r="Q17" i="36"/>
  <c r="AK14" i="103"/>
  <c r="AL14" i="103"/>
  <c r="AL11" i="103"/>
  <c r="AK11" i="103"/>
  <c r="AK15" i="103"/>
  <c r="AL15" i="103"/>
  <c r="AL24" i="104"/>
  <c r="R10" i="102"/>
  <c r="Q10" i="102"/>
  <c r="Q11" i="102"/>
  <c r="R11" i="102"/>
  <c r="AL15" i="105"/>
  <c r="AK15" i="105"/>
  <c r="AK20" i="105"/>
  <c r="AL20" i="105"/>
  <c r="AD23" i="105"/>
  <c r="AW28" i="105"/>
  <c r="AX28" i="105"/>
  <c r="AW23" i="105"/>
  <c r="AX23" i="105"/>
  <c r="AX22" i="105"/>
  <c r="AW22" i="105"/>
  <c r="AQ12" i="105"/>
  <c r="AR12" i="105"/>
  <c r="AR21" i="105"/>
  <c r="AQ21" i="105"/>
  <c r="AW18" i="103"/>
  <c r="AX18" i="103"/>
  <c r="AW17" i="103"/>
  <c r="AX17" i="103"/>
  <c r="AQ18" i="104"/>
  <c r="AR18" i="104"/>
  <c r="AR11" i="104"/>
  <c r="AQ11" i="104"/>
  <c r="AQ12" i="104"/>
  <c r="AR12" i="104"/>
  <c r="Q12" i="36"/>
  <c r="P12" i="36"/>
  <c r="Q24" i="36"/>
  <c r="P24" i="36"/>
  <c r="Q28" i="36"/>
  <c r="P28" i="36"/>
  <c r="AL17" i="103"/>
  <c r="AK17" i="103"/>
  <c r="AK22" i="103"/>
  <c r="AL22" i="103"/>
  <c r="AK27" i="103"/>
  <c r="AL27" i="103"/>
  <c r="AK12" i="104"/>
  <c r="AL12" i="104"/>
  <c r="AK25" i="104"/>
  <c r="AL25" i="104"/>
  <c r="R16" i="102"/>
  <c r="Q16" i="102"/>
  <c r="Q27" i="102"/>
  <c r="R27" i="102"/>
  <c r="AK25" i="105"/>
  <c r="AL25" i="105"/>
  <c r="AK16" i="105"/>
  <c r="AL16" i="105"/>
  <c r="AW17" i="105"/>
  <c r="AX17" i="105"/>
  <c r="AX26" i="105"/>
  <c r="AW26" i="105"/>
  <c r="AW29" i="105"/>
  <c r="AX29" i="105"/>
  <c r="AR29" i="105"/>
  <c r="AQ29" i="105"/>
  <c r="AQ26" i="105"/>
  <c r="AR26" i="105"/>
  <c r="AW22" i="103"/>
  <c r="AX22" i="103"/>
  <c r="AX19" i="103"/>
  <c r="AW19" i="103"/>
  <c r="AQ17" i="104"/>
  <c r="AR17" i="104"/>
  <c r="AR15" i="104"/>
  <c r="AQ15" i="104"/>
  <c r="AR21" i="104"/>
  <c r="AQ21" i="104"/>
  <c r="Q29" i="36"/>
  <c r="P29" i="36"/>
  <c r="P25" i="36"/>
  <c r="Q25" i="36"/>
  <c r="P21" i="36"/>
  <c r="Q21" i="36"/>
  <c r="AL24" i="103"/>
  <c r="AK24" i="103"/>
  <c r="AL25" i="103"/>
  <c r="AK25" i="103"/>
  <c r="AK20" i="104"/>
  <c r="AL20" i="104"/>
  <c r="AL21" i="104"/>
  <c r="AK21" i="104"/>
  <c r="R19" i="102"/>
  <c r="Q19" i="102"/>
  <c r="Q24" i="102"/>
  <c r="R24" i="102"/>
  <c r="R23" i="102"/>
  <c r="Q23" i="102"/>
  <c r="AK23" i="105"/>
  <c r="AL23" i="105"/>
  <c r="AL29" i="105"/>
  <c r="AK29" i="105"/>
  <c r="AX27" i="105"/>
  <c r="AW27" i="105"/>
  <c r="AX16" i="105"/>
  <c r="AW16" i="105"/>
  <c r="AD16" i="103"/>
  <c r="AD24" i="103"/>
  <c r="AD17" i="103"/>
  <c r="AD26" i="103"/>
  <c r="AD11" i="103"/>
  <c r="AD23" i="103"/>
  <c r="AD14" i="103"/>
  <c r="AD15" i="103"/>
  <c r="AD21" i="103"/>
  <c r="AD22" i="103"/>
  <c r="AQ17" i="105"/>
  <c r="AR17" i="105"/>
  <c r="AR15" i="105"/>
  <c r="AQ15" i="105"/>
  <c r="AX16" i="103"/>
  <c r="AW16" i="103"/>
  <c r="AW23" i="103"/>
  <c r="AX23" i="103"/>
  <c r="AQ22" i="104"/>
  <c r="AR22" i="104"/>
  <c r="AR14" i="104"/>
  <c r="AQ14" i="104"/>
  <c r="AR27" i="104"/>
  <c r="AQ27" i="104"/>
  <c r="P18" i="36"/>
  <c r="Q18" i="36"/>
  <c r="Q13" i="36"/>
  <c r="P13" i="36"/>
  <c r="Q27" i="36"/>
  <c r="P27" i="36"/>
  <c r="AK20" i="103"/>
  <c r="AL20" i="103"/>
  <c r="AK23" i="103"/>
  <c r="AL23" i="103"/>
  <c r="AK16" i="104"/>
  <c r="AL16" i="104"/>
  <c r="AK13" i="104"/>
  <c r="AL13" i="104"/>
  <c r="Q22" i="102"/>
  <c r="R22" i="102"/>
  <c r="Q21" i="102"/>
  <c r="R21" i="102"/>
  <c r="R18" i="102"/>
  <c r="Q18" i="102"/>
  <c r="AK24" i="105"/>
  <c r="AL24" i="105"/>
  <c r="AK12" i="105"/>
  <c r="AD25" i="105"/>
  <c r="AX24" i="105"/>
  <c r="AW24" i="105"/>
  <c r="AX19" i="105"/>
  <c r="AW19" i="105"/>
  <c r="AQ22" i="105"/>
  <c r="AR22" i="105"/>
  <c r="AR18" i="105"/>
  <c r="AQ18" i="105"/>
  <c r="AW21" i="103"/>
  <c r="AX21" i="103"/>
  <c r="AW15" i="103"/>
  <c r="AX15" i="103"/>
  <c r="AQ25" i="104"/>
  <c r="AR25" i="104"/>
  <c r="AR28" i="104"/>
  <c r="AQ28" i="104"/>
  <c r="Q23" i="36"/>
  <c r="P23" i="36"/>
  <c r="P16" i="36"/>
  <c r="Q16" i="36"/>
  <c r="AK21" i="103"/>
  <c r="AL21" i="103"/>
  <c r="AL28" i="103"/>
  <c r="AK28" i="103"/>
  <c r="AL23" i="104"/>
  <c r="AK23" i="104"/>
  <c r="AL26" i="104"/>
  <c r="AK26" i="104"/>
  <c r="AK22" i="104"/>
  <c r="AL22" i="104"/>
  <c r="Q15" i="102"/>
  <c r="R15" i="102"/>
  <c r="R26" i="102"/>
  <c r="Q26" i="102"/>
  <c r="R25" i="102"/>
  <c r="Q25" i="102"/>
  <c r="AL27" i="105"/>
  <c r="AK27" i="105"/>
  <c r="AD14" i="105"/>
  <c r="AD26" i="105"/>
  <c r="AD27" i="105"/>
  <c r="AD17" i="105"/>
  <c r="AW25" i="105"/>
  <c r="AX25" i="105"/>
  <c r="AX21" i="105"/>
  <c r="AW21" i="105"/>
  <c r="AD25" i="104"/>
  <c r="AD18" i="104"/>
  <c r="AD21" i="104"/>
  <c r="AD22" i="104"/>
  <c r="AD15" i="104"/>
  <c r="AD29" i="104"/>
  <c r="AD19" i="104"/>
  <c r="AD20" i="104"/>
  <c r="AQ16" i="105"/>
  <c r="AR16" i="105"/>
  <c r="AR27" i="105"/>
  <c r="AQ27" i="105"/>
  <c r="AX14" i="103"/>
  <c r="AW14" i="103"/>
  <c r="AW25" i="103"/>
  <c r="AX25" i="103"/>
  <c r="AR26" i="104"/>
  <c r="AQ26" i="104"/>
  <c r="AR29" i="104"/>
  <c r="AQ29" i="104"/>
  <c r="P11" i="36"/>
  <c r="Q11" i="36"/>
  <c r="Q22" i="36"/>
  <c r="P22" i="36"/>
  <c r="AL18" i="103"/>
  <c r="AK18" i="103"/>
  <c r="AK29" i="103"/>
  <c r="AL29" i="103"/>
  <c r="AL17" i="104"/>
  <c r="AK17" i="104"/>
  <c r="AL18" i="104"/>
  <c r="AK18" i="104"/>
  <c r="AK29" i="104"/>
  <c r="AL29" i="104"/>
  <c r="Q20" i="102"/>
  <c r="R20" i="102"/>
  <c r="R28" i="102"/>
  <c r="Q28" i="102"/>
  <c r="AK19" i="105"/>
  <c r="AL19" i="105"/>
  <c r="AK21" i="105"/>
  <c r="AL21" i="105"/>
  <c r="AK26" i="105"/>
  <c r="AL26" i="105"/>
  <c r="AW12" i="105"/>
  <c r="AX12" i="105"/>
  <c r="AX13" i="105"/>
  <c r="AW13" i="105"/>
  <c r="AR14" i="105"/>
  <c r="AQ14" i="105"/>
  <c r="AR23" i="105"/>
  <c r="AQ23" i="105"/>
  <c r="AQ19" i="105"/>
  <c r="AR19" i="105"/>
  <c r="AX28" i="103"/>
  <c r="AW28" i="103"/>
  <c r="AX20" i="103"/>
  <c r="AW20" i="103"/>
  <c r="AW26" i="103"/>
  <c r="AX26" i="103"/>
  <c r="AR23" i="104"/>
  <c r="AQ23" i="104"/>
  <c r="AQ24" i="104"/>
  <c r="AR24" i="104"/>
  <c r="P15" i="36"/>
  <c r="Q15" i="36"/>
  <c r="Q26" i="36"/>
  <c r="P26" i="36"/>
  <c r="AK13" i="103"/>
  <c r="AL13" i="103"/>
  <c r="AK19" i="103"/>
  <c r="AL19" i="103"/>
  <c r="AL14" i="104"/>
  <c r="AK14" i="104"/>
  <c r="AL28" i="104"/>
  <c r="AK28" i="104"/>
  <c r="AL11" i="104"/>
  <c r="AK11" i="104"/>
  <c r="Q14" i="102"/>
  <c r="R14" i="102"/>
  <c r="Q12" i="102"/>
  <c r="R12" i="102"/>
  <c r="AL18" i="105"/>
  <c r="AK18" i="105"/>
  <c r="AK22" i="105"/>
  <c r="AL22" i="105"/>
  <c r="AL11" i="105"/>
  <c r="AK11" i="105"/>
  <c r="AE29" i="105"/>
  <c r="AE24" i="105"/>
  <c r="AF16" i="105" l="1"/>
  <c r="AD26" i="104"/>
  <c r="AD13" i="103"/>
  <c r="AQ18" i="103"/>
  <c r="AD27" i="103"/>
  <c r="AD14" i="104"/>
  <c r="AE14" i="104" s="1"/>
  <c r="AD20" i="103"/>
  <c r="AD23" i="104"/>
  <c r="AE23" i="104" s="1"/>
  <c r="AD12" i="104"/>
  <c r="AD13" i="104"/>
  <c r="AE13" i="104" s="1"/>
  <c r="AD12" i="103"/>
  <c r="AD28" i="103"/>
  <c r="AF28" i="103" s="1"/>
  <c r="AL28" i="105"/>
  <c r="AD29" i="103"/>
  <c r="AD24" i="104"/>
  <c r="AD28" i="104"/>
  <c r="AF28" i="104" s="1"/>
  <c r="AD27" i="104"/>
  <c r="AE27" i="104" s="1"/>
  <c r="AD16" i="104"/>
  <c r="AD18" i="103"/>
  <c r="AD25" i="103"/>
  <c r="AF25" i="103" s="1"/>
  <c r="AL19" i="104"/>
  <c r="AD11" i="104"/>
  <c r="AD17" i="104"/>
  <c r="AE17" i="104" s="1"/>
  <c r="AD19" i="103"/>
  <c r="AE19" i="103" s="1"/>
  <c r="AQ19" i="103"/>
  <c r="AR12" i="103"/>
  <c r="AQ12" i="103"/>
  <c r="AR15" i="103"/>
  <c r="AQ15" i="103"/>
  <c r="AQ11" i="103"/>
  <c r="AR11" i="103"/>
  <c r="AR16" i="103"/>
  <c r="AQ16" i="103"/>
  <c r="AR17" i="103"/>
  <c r="AQ17" i="103"/>
  <c r="AQ28" i="103"/>
  <c r="AR28" i="103"/>
  <c r="AQ27" i="103"/>
  <c r="AR27" i="103"/>
  <c r="AQ23" i="103"/>
  <c r="AR23" i="103"/>
  <c r="AR22" i="103"/>
  <c r="AQ22" i="103"/>
  <c r="AR26" i="103"/>
  <c r="AQ26" i="103"/>
  <c r="AD23" i="68"/>
  <c r="AF12" i="105"/>
  <c r="AE12" i="105"/>
  <c r="AF18" i="105"/>
  <c r="AE18" i="105"/>
  <c r="AF21" i="105"/>
  <c r="AE21" i="105"/>
  <c r="AE20" i="105"/>
  <c r="AF20" i="105"/>
  <c r="AF11" i="105"/>
  <c r="AE11" i="105"/>
  <c r="AF22" i="105"/>
  <c r="AE22" i="105"/>
  <c r="AF19" i="105"/>
  <c r="AE19" i="105"/>
  <c r="AF26" i="104"/>
  <c r="AE26" i="104"/>
  <c r="AF27" i="104"/>
  <c r="AF16" i="104"/>
  <c r="AE16" i="104"/>
  <c r="AF21" i="103"/>
  <c r="AE21" i="103"/>
  <c r="AF18" i="103"/>
  <c r="AE18" i="103"/>
  <c r="AE20" i="104"/>
  <c r="AF20" i="104"/>
  <c r="AF17" i="104"/>
  <c r="AE15" i="103"/>
  <c r="AF15" i="103"/>
  <c r="AF19" i="103"/>
  <c r="AF15" i="104"/>
  <c r="AE15" i="104"/>
  <c r="AE14" i="103"/>
  <c r="AF14" i="103"/>
  <c r="AF13" i="103"/>
  <c r="AE13" i="103"/>
  <c r="AF19" i="104"/>
  <c r="AE19" i="104"/>
  <c r="AE22" i="104"/>
  <c r="AF22" i="104"/>
  <c r="AE17" i="105"/>
  <c r="AF17" i="105"/>
  <c r="AF23" i="103"/>
  <c r="AE23" i="103"/>
  <c r="AE24" i="103"/>
  <c r="AF24" i="103"/>
  <c r="AE11" i="104"/>
  <c r="AF11" i="104"/>
  <c r="AE24" i="104"/>
  <c r="AF24" i="104"/>
  <c r="AE21" i="104"/>
  <c r="AF21" i="104"/>
  <c r="AE27" i="105"/>
  <c r="AF27" i="105"/>
  <c r="AE11" i="103"/>
  <c r="AF11" i="103"/>
  <c r="AE27" i="103"/>
  <c r="AF27" i="103"/>
  <c r="AF14" i="104"/>
  <c r="AF18" i="104"/>
  <c r="AE18" i="104"/>
  <c r="AF26" i="105"/>
  <c r="AE26" i="105"/>
  <c r="AF26" i="103"/>
  <c r="AE26" i="103"/>
  <c r="AF20" i="103"/>
  <c r="AE20" i="103"/>
  <c r="AE23" i="105"/>
  <c r="AF23" i="105"/>
  <c r="AF12" i="104"/>
  <c r="AE12" i="104"/>
  <c r="AF13" i="104"/>
  <c r="AE25" i="104"/>
  <c r="AF25" i="104"/>
  <c r="AF14" i="105"/>
  <c r="AE14" i="105"/>
  <c r="AF22" i="103"/>
  <c r="AE22" i="103"/>
  <c r="AF12" i="103"/>
  <c r="AE12" i="103"/>
  <c r="AE29" i="104"/>
  <c r="AF29" i="104"/>
  <c r="AE25" i="105"/>
  <c r="AF25" i="105"/>
  <c r="AE29" i="103"/>
  <c r="AF29" i="103"/>
  <c r="AF17" i="103"/>
  <c r="AE17" i="103"/>
  <c r="AF16" i="103"/>
  <c r="AE16" i="103"/>
  <c r="K27" i="164"/>
  <c r="AF23" i="104" l="1"/>
  <c r="AE28" i="104"/>
  <c r="AE25" i="103"/>
  <c r="AE28" i="103"/>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P30" i="90" l="1"/>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J27" i="163" l="1"/>
  <c r="X27" i="163" s="1"/>
  <c r="Y27" i="163" l="1"/>
  <c r="AA27" i="161" l="1"/>
  <c r="AA27" i="160"/>
</calcChain>
</file>

<file path=xl/sharedStrings.xml><?xml version="1.0" encoding="utf-8"?>
<sst xmlns="http://schemas.openxmlformats.org/spreadsheetml/2006/main" count="5013" uniqueCount="501">
  <si>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</si>
  <si>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</si>
  <si>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</si>
  <si>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</si>
  <si>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</si>
  <si>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</si>
  <si>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</si>
  <si>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</si>
  <si>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</si>
  <si>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</si>
  <si>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</si>
  <si>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</si>
  <si>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</si>
  <si>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</si>
  <si>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</si>
  <si>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</si>
  <si>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</si>
  <si>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</si>
  <si>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</si>
  <si>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</si>
  <si>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</si>
  <si>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</si>
  <si>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</si>
  <si>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</si>
  <si>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</si>
  <si>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</si>
  <si>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</si>
  <si>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</si>
  <si>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</si>
  <si>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</si>
  <si>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</si>
  <si>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</si>
  <si>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</si>
  <si>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</si>
  <si>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</si>
  <si>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</si>
  <si>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</si>
  <si>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</si>
  <si>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</si>
  <si>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</si>
  <si>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</si>
  <si>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</si>
  <si>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</si>
  <si>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</si>
  <si>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</si>
  <si>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</si>
  <si>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</si>
  <si>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</si>
  <si>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</si>
  <si>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</si>
  <si>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</si>
  <si>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</si>
  <si>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</si>
  <si>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</si>
  <si>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</si>
  <si>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</si>
  <si>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</si>
  <si>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</si>
  <si>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</si>
  <si>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</si>
  <si>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</si>
  <si>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</si>
  <si>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</si>
  <si>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</si>
  <si>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</si>
  <si>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</si>
  <si>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</si>
  <si>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</si>
  <si>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</si>
  <si>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</si>
  <si>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</si>
  <si>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</si>
  <si>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</si>
  <si>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</si>
  <si>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</si>
  <si>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</si>
  <si>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</si>
  <si>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</si>
  <si>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</si>
  <si>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</si>
  <si>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</si>
  <si>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</si>
  <si>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</si>
  <si>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</si>
  <si>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</si>
  <si>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</si>
  <si>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</si>
  <si>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</si>
  <si>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</si>
  <si>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</si>
  <si>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</si>
  <si>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</si>
  <si>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</si>
  <si>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</si>
  <si>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</si>
  <si>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</si>
  <si>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</si>
  <si>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</si>
  <si>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</si>
  <si>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</si>
  <si>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</si>
  <si>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</si>
  <si>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</si>
  <si>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</si>
  <si>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</si>
  <si>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</si>
  <si>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</si>
  <si>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</si>
  <si>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</si>
  <si>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</si>
  <si>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</si>
  <si>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</si>
  <si>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</si>
  <si>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</si>
  <si>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</si>
  <si>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</si>
  <si>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</si>
  <si>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</si>
  <si>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</si>
  <si>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</si>
  <si>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</si>
  <si>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</si>
  <si>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</si>
  <si>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</si>
  <si>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</si>
  <si>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</si>
  <si>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</si>
  <si>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</si>
  <si>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</si>
  <si>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</si>
  <si>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</si>
  <si>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</si>
  <si>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</si>
  <si>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</si>
  <si>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</si>
  <si>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</si>
  <si>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</si>
  <si>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</si>
  <si>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</si>
  <si>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</si>
  <si>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</si>
  <si>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</si>
  <si>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</si>
  <si>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</si>
  <si>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</si>
  <si>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</si>
  <si>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</si>
  <si>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</si>
  <si>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</si>
  <si>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</si>
  <si>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</si>
  <si>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</si>
  <si>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</si>
  <si>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</si>
  <si>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</si>
  <si>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</si>
  <si>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</si>
  <si>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</si>
  <si>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</si>
  <si>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</si>
  <si>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</si>
  <si>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</si>
  <si>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</si>
  <si>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</si>
  <si>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</si>
  <si>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</si>
  <si>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</si>
  <si>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</si>
  <si>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</si>
  <si>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</si>
  <si>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</si>
  <si>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</si>
  <si>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</si>
  <si>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</si>
  <si>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</si>
  <si>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</si>
  <si>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</si>
  <si>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</si>
  <si>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</si>
  <si>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</si>
  <si>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</si>
  <si>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</si>
  <si>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</si>
  <si>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</si>
  <si>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</si>
  <si>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</si>
  <si>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</si>
  <si>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</si>
  <si>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</si>
  <si>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</si>
  <si>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</si>
  <si>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</si>
  <si>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</si>
  <si>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</si>
  <si>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</si>
  <si>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</si>
  <si>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</si>
  <si>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</si>
  <si>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</si>
  <si>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</si>
  <si>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</si>
  <si>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</si>
  <si>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</si>
  <si>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</si>
  <si>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</si>
  <si>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</si>
  <si>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</si>
  <si>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</si>
  <si>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</si>
  <si>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</si>
  <si>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</si>
  <si>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</si>
  <si>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</si>
  <si>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</si>
  <si>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</si>
  <si>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</si>
  <si>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</si>
  <si>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</si>
  <si>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</si>
  <si>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</si>
  <si>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</si>
  <si>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</si>
  <si>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</si>
  <si>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</si>
  <si>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</si>
  <si>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</si>
  <si>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</si>
  <si>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</si>
  <si>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</si>
  <si>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</si>
  <si>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</si>
  <si>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</si>
  <si>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</si>
  <si>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</si>
  <si>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</si>
  <si>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</si>
  <si>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</si>
  <si>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</si>
  <si>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</si>
  <si>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</si>
  <si>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</si>
  <si>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</si>
  <si>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</si>
  <si>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</si>
  <si>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</si>
  <si>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</si>
  <si>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</si>
  <si>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</si>
  <si>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</si>
  <si>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</si>
  <si>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</si>
  <si>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</si>
  <si>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</si>
  <si>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</si>
  <si>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</si>
  <si>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</si>
  <si>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</si>
  <si>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</si>
  <si>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</si>
  <si>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</si>
  <si>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</si>
  <si>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</si>
  <si>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</si>
  <si>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</si>
  <si>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</si>
  <si>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</si>
  <si>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</si>
  <si>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</si>
  <si>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</si>
  <si>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</si>
  <si>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</si>
  <si>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</si>
  <si>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</si>
  <si>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</si>
  <si>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</si>
  <si>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</si>
  <si>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</si>
  <si>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</si>
  <si>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</si>
  <si>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</si>
  <si>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</si>
  <si>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</si>
  <si>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</si>
  <si>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</si>
  <si>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</si>
  <si>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</si>
  <si>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</si>
  <si>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</si>
  <si>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</si>
  <si>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</si>
  <si>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</si>
  <si>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</si>
  <si>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</si>
  <si>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</si>
  <si>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</si>
  <si>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</si>
  <si>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</si>
  <si>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</si>
  <si>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</si>
  <si>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</si>
  <si>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</si>
  <si>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</si>
  <si>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</si>
  <si>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</si>
  <si>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</si>
  <si>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</si>
  <si>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</si>
  <si>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</si>
  <si>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</si>
  <si>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</si>
  <si>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</si>
  <si>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</si>
  <si>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</si>
  <si>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</si>
  <si>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</si>
  <si>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</si>
  <si>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</si>
  <si>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</si>
  <si>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</si>
  <si>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</si>
  <si>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</si>
  <si>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</si>
  <si>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</si>
  <si>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</si>
  <si>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</si>
  <si>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</si>
  <si>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</si>
  <si>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</si>
  <si>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</si>
  <si>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</si>
  <si>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</si>
  <si>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</si>
  <si>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</si>
  <si>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</si>
  <si>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</si>
  <si>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</si>
  <si>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</si>
  <si>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</si>
  <si>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</si>
  <si>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</si>
  <si>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</si>
  <si>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</si>
  <si>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</si>
  <si>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</si>
  <si>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</si>
  <si>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</si>
  <si>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</si>
  <si>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</si>
  <si>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</si>
  <si>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</si>
  <si>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</si>
  <si>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</si>
  <si>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</si>
  <si>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</si>
  <si>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</si>
  <si>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</si>
  <si>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</si>
  <si>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</si>
  <si>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</si>
  <si>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</si>
  <si>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</si>
  <si>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</si>
  <si>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</si>
  <si>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</si>
  <si>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</si>
  <si>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</si>
  <si>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</si>
  <si>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</si>
  <si>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</si>
  <si>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</si>
  <si>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</si>
  <si>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</si>
  <si>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</si>
  <si>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</si>
  <si>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</si>
  <si>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</si>
  <si>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</si>
  <si>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</si>
  <si>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</si>
  <si>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</si>
  <si>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</si>
  <si>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</si>
  <si>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</si>
  <si>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</si>
  <si>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</si>
  <si>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</si>
  <si>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</si>
  <si>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</si>
  <si>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</si>
  <si>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</si>
  <si>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</si>
  <si>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</si>
  <si>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</si>
  <si>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</si>
  <si>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</si>
  <si>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</si>
  <si>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</si>
  <si>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</si>
  <si>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</si>
  <si>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</si>
  <si>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</si>
  <si>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</si>
  <si>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</si>
  <si>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</si>
  <si>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</si>
  <si>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</si>
  <si>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</si>
  <si>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</si>
  <si>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</si>
  <si>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</si>
  <si>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</si>
  <si>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</si>
  <si>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</si>
  <si>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</si>
  <si>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</si>
  <si>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</si>
  <si>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</si>
  <si>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</si>
  <si>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</si>
  <si>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</si>
  <si>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</si>
  <si>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</si>
  <si>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</si>
  <si>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</si>
  <si>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</si>
  <si>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</si>
  <si>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</si>
  <si>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</si>
  <si>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</si>
  <si>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</si>
  <si>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</si>
  <si>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</si>
  <si>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</si>
  <si>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</si>
  <si>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</si>
  <si>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</si>
  <si>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</si>
  <si>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</si>
  <si>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</si>
  <si>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</si>
  <si>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</si>
  <si>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</si>
  <si>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</si>
  <si>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</si>
  <si>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</si>
  <si>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</si>
  <si>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</si>
  <si>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</si>
  <si>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</si>
  <si>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</si>
  <si>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</si>
  <si>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</si>
  <si>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</si>
  <si>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</si>
  <si>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</si>
  <si>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</si>
  <si>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</si>
  <si>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</si>
  <si>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</si>
  <si>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</si>
  <si>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</si>
  <si>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</si>
  <si>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</si>
  <si>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</si>
  <si>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</si>
  <si>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</si>
  <si>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</si>
  <si>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</si>
  <si>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</si>
  <si>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</si>
  <si>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</si>
  <si>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</si>
  <si>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</si>
  <si>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</si>
  <si>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</si>
  <si>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</si>
  <si>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</si>
  <si>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</si>
  <si>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</si>
  <si>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</si>
  <si>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</si>
  <si>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</si>
  <si>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</si>
  <si>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</si>
  <si>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</si>
  <si>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</si>
  <si>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</si>
  <si>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</si>
  <si>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</si>
  <si>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</si>
  <si>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</si>
  <si>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</si>
  <si>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</si>
  <si>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</si>
  <si>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</si>
  <si>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</si>
  <si>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</si>
  <si>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</si>
  <si>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</si>
  <si>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30 de abril de 2025</t>
  </si>
  <si>
    <t>Tiempo de resolución calculado sobre las Resoluciones realizadas entre el 1 de mayo de 2024 y el 30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</si>
</sst>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69">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5.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1373119</c:v>
                </c:pt>
                <c:pt idx="1">
                  <c:v>837508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18.900310612422473</c:v>
                </c:pt>
                <c:pt idx="1">
                  <c:v>24.94133298841442</c:v>
                </c:pt>
                <c:pt idx="2">
                  <c:v>18.60822413014008</c:v>
                </c:pt>
                <c:pt idx="3">
                  <c:v>18.901224676662469</c:v>
                </c:pt>
                <c:pt idx="4">
                  <c:v>30.089025211341362</c:v>
                </c:pt>
                <c:pt idx="5">
                  <c:v>22.903057224980401</c:v>
                </c:pt>
                <c:pt idx="6">
                  <c:v>22.066000758629411</c:v>
                </c:pt>
                <c:pt idx="7">
                  <c:v>24.366576273930466</c:v>
                </c:pt>
                <c:pt idx="8">
                  <c:v>13.797500424577024</c:v>
                </c:pt>
                <c:pt idx="9">
                  <c:v>23.129453681710213</c:v>
                </c:pt>
                <c:pt idx="10">
                  <c:v>23.030271344173158</c:v>
                </c:pt>
                <c:pt idx="11">
                  <c:v>29.985472265754584</c:v>
                </c:pt>
                <c:pt idx="12">
                  <c:v>24.793944175213195</c:v>
                </c:pt>
                <c:pt idx="13">
                  <c:v>24.998766832733192</c:v>
                </c:pt>
                <c:pt idx="14">
                  <c:v>16.277156820051289</c:v>
                </c:pt>
                <c:pt idx="15">
                  <c:v>16.663156209717506</c:v>
                </c:pt>
                <c:pt idx="16">
                  <c:v>16.2322754895341</c:v>
                </c:pt>
                <c:pt idx="17">
                  <c:v>22.635742538655158</c:v>
                </c:pt>
                <c:pt idx="18" formatCode="General">
                  <c:v>20.841314620789305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34.823750215000459</c:v>
                </c:pt>
                <c:pt idx="1">
                  <c:v>30.5548883017055</c:v>
                </c:pt>
                <c:pt idx="2">
                  <c:v>26.120650700406689</c:v>
                </c:pt>
                <c:pt idx="3">
                  <c:v>25.949410552821334</c:v>
                </c:pt>
                <c:pt idx="4">
                  <c:v>31.4580683773472</c:v>
                </c:pt>
                <c:pt idx="5">
                  <c:v>34.413378625555268</c:v>
                </c:pt>
                <c:pt idx="6">
                  <c:v>26.423062334049817</c:v>
                </c:pt>
                <c:pt idx="7">
                  <c:v>26.999433358967096</c:v>
                </c:pt>
                <c:pt idx="8">
                  <c:v>28.681639619022164</c:v>
                </c:pt>
                <c:pt idx="9">
                  <c:v>32.047038666718585</c:v>
                </c:pt>
                <c:pt idx="10">
                  <c:v>24.065457207089455</c:v>
                </c:pt>
                <c:pt idx="11">
                  <c:v>31.678468067582561</c:v>
                </c:pt>
                <c:pt idx="12">
                  <c:v>29.560840001502687</c:v>
                </c:pt>
                <c:pt idx="13">
                  <c:v>32.083723836301154</c:v>
                </c:pt>
                <c:pt idx="14">
                  <c:v>31.26239899356462</c:v>
                </c:pt>
                <c:pt idx="15">
                  <c:v>22.965128524849824</c:v>
                </c:pt>
                <c:pt idx="16">
                  <c:v>29.709655638082378</c:v>
                </c:pt>
                <c:pt idx="17">
                  <c:v>27.328299172959365</c:v>
                </c:pt>
                <c:pt idx="18" formatCode="General">
                  <c:v>29.932651953699001</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26.153667148942198</c:v>
                </c:pt>
                <c:pt idx="1">
                  <c:v>29.967294295903471</c:v>
                </c:pt>
                <c:pt idx="2">
                  <c:v>34.911884319927701</c:v>
                </c:pt>
                <c:pt idx="3">
                  <c:v>35.469840906489644</c:v>
                </c:pt>
                <c:pt idx="4">
                  <c:v>27.237226004339043</c:v>
                </c:pt>
                <c:pt idx="5">
                  <c:v>22.437069941642715</c:v>
                </c:pt>
                <c:pt idx="6">
                  <c:v>31.718927803767858</c:v>
                </c:pt>
                <c:pt idx="7">
                  <c:v>31.153114501963007</c:v>
                </c:pt>
                <c:pt idx="8">
                  <c:v>33.826956325640836</c:v>
                </c:pt>
                <c:pt idx="9">
                  <c:v>30.384330828238777</c:v>
                </c:pt>
                <c:pt idx="10">
                  <c:v>25.308028790017602</c:v>
                </c:pt>
                <c:pt idx="11">
                  <c:v>30.91090037634839</c:v>
                </c:pt>
                <c:pt idx="12">
                  <c:v>24.686502122544049</c:v>
                </c:pt>
                <c:pt idx="13">
                  <c:v>29.184958647790985</c:v>
                </c:pt>
                <c:pt idx="14">
                  <c:v>31.712391735617167</c:v>
                </c:pt>
                <c:pt idx="15">
                  <c:v>32.841869360450914</c:v>
                </c:pt>
                <c:pt idx="16">
                  <c:v>24.665766374071573</c:v>
                </c:pt>
                <c:pt idx="17">
                  <c:v>23.984178353110391</c:v>
                </c:pt>
                <c:pt idx="18" formatCode="General">
                  <c:v>29.529746148192618</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20.122272023634874</c:v>
                </c:pt>
                <c:pt idx="1">
                  <c:v>14.536484413976607</c:v>
                </c:pt>
                <c:pt idx="2">
                  <c:v>20.359240849525531</c:v>
                </c:pt>
                <c:pt idx="3">
                  <c:v>19.679523864026553</c:v>
                </c:pt>
                <c:pt idx="4">
                  <c:v>11.215680406972394</c:v>
                </c:pt>
                <c:pt idx="5">
                  <c:v>20.24649420782162</c:v>
                </c:pt>
                <c:pt idx="6">
                  <c:v>19.792009103552914</c:v>
                </c:pt>
                <c:pt idx="7">
                  <c:v>17.480875865139435</c:v>
                </c:pt>
                <c:pt idx="8">
                  <c:v>23.69390363075998</c:v>
                </c:pt>
                <c:pt idx="9">
                  <c:v>14.439176823332424</c:v>
                </c:pt>
                <c:pt idx="10">
                  <c:v>27.596242658719785</c:v>
                </c:pt>
                <c:pt idx="11">
                  <c:v>7.4251592903144621</c:v>
                </c:pt>
                <c:pt idx="12">
                  <c:v>20.958713700740073</c:v>
                </c:pt>
                <c:pt idx="13">
                  <c:v>13.732550683174665</c:v>
                </c:pt>
                <c:pt idx="14">
                  <c:v>20.748052450766924</c:v>
                </c:pt>
                <c:pt idx="15">
                  <c:v>27.529845904981759</c:v>
                </c:pt>
                <c:pt idx="16">
                  <c:v>29.392302498311953</c:v>
                </c:pt>
                <c:pt idx="17">
                  <c:v>26.051779935275082</c:v>
                </c:pt>
                <c:pt idx="18" formatCode="General">
                  <c:v>19.696287277319076</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23.661552589496349</c:v>
                </c:pt>
                <c:pt idx="1">
                  <c:v>29.18360287122719</c:v>
                </c:pt>
                <c:pt idx="2">
                  <c:v>23.365201849697865</c:v>
                </c:pt>
                <c:pt idx="3">
                  <c:v>23.532261741906066</c:v>
                </c:pt>
                <c:pt idx="4">
                  <c:v>33.890021739496788</c:v>
                </c:pt>
                <c:pt idx="5">
                  <c:v>28.717304646972096</c:v>
                </c:pt>
                <c:pt idx="6">
                  <c:v>27.510975542471606</c:v>
                </c:pt>
                <c:pt idx="7">
                  <c:v>29.528399058269571</c:v>
                </c:pt>
                <c:pt idx="8">
                  <c:v>18.081779937754717</c:v>
                </c:pt>
                <c:pt idx="9">
                  <c:v>27.032761984947349</c:v>
                </c:pt>
                <c:pt idx="10">
                  <c:v>31.808116304818753</c:v>
                </c:pt>
                <c:pt idx="11">
                  <c:v>32.390519968366945</c:v>
                </c:pt>
                <c:pt idx="12">
                  <c:v>31.368346007604561</c:v>
                </c:pt>
                <c:pt idx="13">
                  <c:v>28.978214877923268</c:v>
                </c:pt>
                <c:pt idx="14">
                  <c:v>20.538494413578363</c:v>
                </c:pt>
                <c:pt idx="15">
                  <c:v>22.993129265145264</c:v>
                </c:pt>
                <c:pt idx="16">
                  <c:v>22.989385100889358</c:v>
                </c:pt>
                <c:pt idx="17">
                  <c:v>30.610260150741553</c:v>
                </c:pt>
                <c:pt idx="18" formatCode="General">
                  <c:v>25.953114637130469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43.596320397726373</c:v>
                </c:pt>
                <c:pt idx="1">
                  <c:v>35.751967482487245</c:v>
                </c:pt>
                <c:pt idx="2">
                  <c:v>32.798093562937957</c:v>
                </c:pt>
                <c:pt idx="3">
                  <c:v>32.307341541267668</c:v>
                </c:pt>
                <c:pt idx="4">
                  <c:v>35.432009302482349</c:v>
                </c:pt>
                <c:pt idx="5">
                  <c:v>43.149675094195381</c:v>
                </c:pt>
                <c:pt idx="6">
                  <c:v>32.943179399872314</c:v>
                </c:pt>
                <c:pt idx="7">
                  <c:v>32.719001373356875</c:v>
                </c:pt>
                <c:pt idx="8">
                  <c:v>37.58761224035581</c:v>
                </c:pt>
                <c:pt idx="9">
                  <c:v>37.455271556407617</c:v>
                </c:pt>
                <c:pt idx="10">
                  <c:v>33.237856833389493</c:v>
                </c:pt>
                <c:pt idx="11">
                  <c:v>34.219306049822066</c:v>
                </c:pt>
                <c:pt idx="12">
                  <c:v>37.399239543726239</c:v>
                </c:pt>
                <c:pt idx="13">
                  <c:v>37.190996245258923</c:v>
                </c:pt>
                <c:pt idx="14">
                  <c:v>39.446852677208618</c:v>
                </c:pt>
                <c:pt idx="15">
                  <c:v>31.68908471581199</c:v>
                </c:pt>
                <c:pt idx="16">
                  <c:v>42.077077555704314</c:v>
                </c:pt>
                <c:pt idx="17">
                  <c:v>36.955993192317045</c:v>
                </c:pt>
                <c:pt idx="18" formatCode="General">
                  <c:v>37.274306428480784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32.742127012777274</c:v>
                </c:pt>
                <c:pt idx="1">
                  <c:v>35.064429646285568</c:v>
                </c:pt>
                <c:pt idx="2">
                  <c:v>43.836704587364181</c:v>
                </c:pt>
                <c:pt idx="3">
                  <c:v>44.160396716826263</c:v>
                </c:pt>
                <c:pt idx="4">
                  <c:v>30.677968958020863</c:v>
                </c:pt>
                <c:pt idx="5">
                  <c:v>28.133020258832524</c:v>
                </c:pt>
                <c:pt idx="6">
                  <c:v>39.545845057656081</c:v>
                </c:pt>
                <c:pt idx="7">
                  <c:v>37.752599568373554</c:v>
                </c:pt>
                <c:pt idx="8">
                  <c:v>44.330607821889465</c:v>
                </c:pt>
                <c:pt idx="9">
                  <c:v>35.511966458645034</c:v>
                </c:pt>
                <c:pt idx="10">
                  <c:v>34.954026861791746</c:v>
                </c:pt>
                <c:pt idx="11">
                  <c:v>33.390173981810996</c:v>
                </c:pt>
                <c:pt idx="12">
                  <c:v>31.2324144486692</c:v>
                </c:pt>
                <c:pt idx="13">
                  <c:v>33.830788876817806</c:v>
                </c:pt>
                <c:pt idx="14">
                  <c:v>40.014652909213019</c:v>
                </c:pt>
                <c:pt idx="15">
                  <c:v>45.31778601904275</c:v>
                </c:pt>
                <c:pt idx="16">
                  <c:v>34.933537343406329</c:v>
                </c:pt>
                <c:pt idx="17">
                  <c:v>32.433746656941402</c:v>
                </c:pt>
                <c:pt idx="18" formatCode="General">
                  <c:v>36.772578934388747</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Extremadura</c:v>
                </c:pt>
                <c:pt idx="1">
                  <c:v>Castilla y León</c:v>
                </c:pt>
                <c:pt idx="2">
                  <c:v>Andalucía</c:v>
                </c:pt>
                <c:pt idx="3">
                  <c:v>Balears, Illes</c:v>
                </c:pt>
                <c:pt idx="4">
                  <c:v>País Vasco</c:v>
                </c:pt>
                <c:pt idx="5">
                  <c:v>Castilla - La Mancha</c:v>
                </c:pt>
                <c:pt idx="6">
                  <c:v>Rioja, La</c:v>
                </c:pt>
                <c:pt idx="7">
                  <c:v>Cataluña</c:v>
                </c:pt>
                <c:pt idx="8">
                  <c:v>TOTAL</c:v>
                </c:pt>
                <c:pt idx="9">
                  <c:v>Madrid, Comunidad de</c:v>
                </c:pt>
                <c:pt idx="10">
                  <c:v>Comunitat Valenciana</c:v>
                </c:pt>
                <c:pt idx="11">
                  <c:v>Murcia, Región de</c:v>
                </c:pt>
                <c:pt idx="12">
                  <c:v>Aragón</c:v>
                </c:pt>
                <c:pt idx="13">
                  <c:v>Ceuta y Melilla</c:v>
                </c:pt>
                <c:pt idx="14">
                  <c:v>Canarias</c:v>
                </c:pt>
                <c:pt idx="15">
                  <c:v>Navarra, Comunidad Foral de</c:v>
                </c:pt>
                <c:pt idx="16">
                  <c:v>Asturias, Principado de</c:v>
                </c:pt>
                <c:pt idx="17">
                  <c:v>Cantabria</c:v>
                </c:pt>
                <c:pt idx="18">
                  <c:v>Galicia</c:v>
                </c:pt>
              </c:strCache>
            </c:strRef>
          </c:cat>
          <c:val>
            <c:numRef>
              <c:f>'32dictcasaadpot'!$R$11:$R$29</c:f>
              <c:numCache>
                <c:formatCode>#,##0.00</c:formatCode>
                <c:ptCount val="19"/>
                <c:pt idx="0">
                  <c:v>37.900514534442102</c:v>
                </c:pt>
                <c:pt idx="1">
                  <c:v>37.865295491975949</c:v>
                </c:pt>
                <c:pt idx="2">
                  <c:v>37.300746396098475</c:v>
                </c:pt>
                <c:pt idx="3">
                  <c:v>35.457164887788643</c:v>
                </c:pt>
                <c:pt idx="4">
                  <c:v>35.209191119759836</c:v>
                </c:pt>
                <c:pt idx="5">
                  <c:v>34.504332767734319</c:v>
                </c:pt>
                <c:pt idx="6">
                  <c:v>33.805067336224603</c:v>
                </c:pt>
                <c:pt idx="7">
                  <c:v>33.016601095709085</c:v>
                </c:pt>
                <c:pt idx="8">
                  <c:v>31.888432706847304</c:v>
                </c:pt>
                <c:pt idx="9">
                  <c:v>31.881294606445245</c:v>
                </c:pt>
                <c:pt idx="10">
                  <c:v>31.323306321896034</c:v>
                </c:pt>
                <c:pt idx="11">
                  <c:v>30.499167552604657</c:v>
                </c:pt>
                <c:pt idx="12">
                  <c:v>29.118310116808978</c:v>
                </c:pt>
                <c:pt idx="13">
                  <c:v>25.962750315081923</c:v>
                </c:pt>
                <c:pt idx="14">
                  <c:v>25.507302794029531</c:v>
                </c:pt>
                <c:pt idx="15">
                  <c:v>24.494802839771015</c:v>
                </c:pt>
                <c:pt idx="16">
                  <c:v>23.565868359121257</c:v>
                </c:pt>
                <c:pt idx="17">
                  <c:v>22.440044563454059</c:v>
                </c:pt>
                <c:pt idx="18">
                  <c:v>18.120631472468432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EB1-43C1-B8F1-20BDB775DB48}"/>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EB1-43C1-B8F1-20BDB775DB4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Andalucía</c:v>
                </c:pt>
                <c:pt idx="5">
                  <c:v>Rioja, La</c:v>
                </c:pt>
                <c:pt idx="6">
                  <c:v>Cataluña</c:v>
                </c:pt>
                <c:pt idx="7">
                  <c:v>Asturias, Principado de</c:v>
                </c:pt>
                <c:pt idx="8">
                  <c:v>TOTAL</c:v>
                </c:pt>
                <c:pt idx="9">
                  <c:v>Aragón</c:v>
                </c:pt>
                <c:pt idx="10">
                  <c:v>Cantabria</c:v>
                </c:pt>
                <c:pt idx="11">
                  <c:v>Murcia, Región de</c:v>
                </c:pt>
                <c:pt idx="12">
                  <c:v>Comunitat Valenciana</c:v>
                </c:pt>
                <c:pt idx="13">
                  <c:v>Madrid, Comunidad de</c:v>
                </c:pt>
                <c:pt idx="14">
                  <c:v>Balears, Illes</c:v>
                </c:pt>
                <c:pt idx="15">
                  <c:v>Ceuta y Melilla</c:v>
                </c:pt>
                <c:pt idx="16">
                  <c:v>Galicia</c:v>
                </c:pt>
                <c:pt idx="17">
                  <c:v>Navarra, Comunidad Foral de</c:v>
                </c:pt>
                <c:pt idx="18">
                  <c:v>Canarias</c:v>
                </c:pt>
              </c:strCache>
            </c:strRef>
          </c:cat>
          <c:val>
            <c:numRef>
              <c:f>'34bdictcasaad'!$AF$11:$AF$29</c:f>
              <c:numCache>
                <c:formatCode>0.00</c:formatCode>
                <c:ptCount val="19"/>
                <c:pt idx="0">
                  <c:v>6.613755507630195</c:v>
                </c:pt>
                <c:pt idx="1">
                  <c:v>5.4406024191200943</c:v>
                </c:pt>
                <c:pt idx="2">
                  <c:v>5.3280896213286981</c:v>
                </c:pt>
                <c:pt idx="3">
                  <c:v>4.6961818218969196</c:v>
                </c:pt>
                <c:pt idx="4">
                  <c:v>4.5801010257114863</c:v>
                </c:pt>
                <c:pt idx="5">
                  <c:v>4.5683932581496931</c:v>
                </c:pt>
                <c:pt idx="6">
                  <c:v>4.4829086929720328</c:v>
                </c:pt>
                <c:pt idx="7">
                  <c:v>4.3839187637864141</c:v>
                </c:pt>
                <c:pt idx="8">
                  <c:v>4.2788976771656015</c:v>
                </c:pt>
                <c:pt idx="9">
                  <c:v>4.0040959136306764</c:v>
                </c:pt>
                <c:pt idx="10">
                  <c:v>3.8862589722281928</c:v>
                </c:pt>
                <c:pt idx="11">
                  <c:v>3.8775460761036715</c:v>
                </c:pt>
                <c:pt idx="12">
                  <c:v>3.8623236017622671</c:v>
                </c:pt>
                <c:pt idx="13">
                  <c:v>3.7976861492526752</c:v>
                </c:pt>
                <c:pt idx="14">
                  <c:v>3.5465282423313482</c:v>
                </c:pt>
                <c:pt idx="15">
                  <c:v>3.287933602894233</c:v>
                </c:pt>
                <c:pt idx="16">
                  <c:v>3.2307611001861534</c:v>
                </c:pt>
                <c:pt idx="17">
                  <c:v>3.0467336838986161</c:v>
                </c:pt>
                <c:pt idx="18">
                  <c:v>2.9853659669619796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E4AB-4949-BD31-7B970F8B051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Extremadura</c:v>
                </c:pt>
                <c:pt idx="4">
                  <c:v>Murcia, Región de</c:v>
                </c:pt>
                <c:pt idx="5">
                  <c:v>Andalucía</c:v>
                </c:pt>
                <c:pt idx="6">
                  <c:v>Cantabria</c:v>
                </c:pt>
                <c:pt idx="7">
                  <c:v>Cataluña</c:v>
                </c:pt>
                <c:pt idx="8">
                  <c:v>TOTAL</c:v>
                </c:pt>
                <c:pt idx="9">
                  <c:v>Asturias, Principado de</c:v>
                </c:pt>
                <c:pt idx="10">
                  <c:v>Castilla - La Mancha</c:v>
                </c:pt>
                <c:pt idx="11">
                  <c:v>Rioja, La</c:v>
                </c:pt>
                <c:pt idx="12">
                  <c:v>Comunitat Valenciana</c:v>
                </c:pt>
                <c:pt idx="13">
                  <c:v>Galicia</c:v>
                </c:pt>
                <c:pt idx="14">
                  <c:v>Canarias</c:v>
                </c:pt>
                <c:pt idx="15">
                  <c:v>Balears, Illes</c:v>
                </c:pt>
                <c:pt idx="16">
                  <c:v>Madrid, Comunidad de</c:v>
                </c:pt>
                <c:pt idx="17">
                  <c:v>Aragón</c:v>
                </c:pt>
                <c:pt idx="18">
                  <c:v>Navarra, Comunidad Foral de</c:v>
                </c:pt>
              </c:strCache>
            </c:strRef>
          </c:cat>
          <c:val>
            <c:numRef>
              <c:f>'34bdictcasaad'!$AL$11:$AL$29</c:f>
              <c:numCache>
                <c:formatCode>0.00</c:formatCode>
                <c:ptCount val="19"/>
                <c:pt idx="0">
                  <c:v>2.0154545269844708</c:v>
                </c:pt>
                <c:pt idx="1">
                  <c:v>1.8484463809883236</c:v>
                </c:pt>
                <c:pt idx="2">
                  <c:v>1.8386880470251612</c:v>
                </c:pt>
                <c:pt idx="3">
                  <c:v>1.6542734583402547</c:v>
                </c:pt>
                <c:pt idx="4">
                  <c:v>1.6357256749022957</c:v>
                </c:pt>
                <c:pt idx="5">
                  <c:v>1.6291881813722271</c:v>
                </c:pt>
                <c:pt idx="6">
                  <c:v>1.4311808076983048</c:v>
                </c:pt>
                <c:pt idx="7">
                  <c:v>1.416500419669932</c:v>
                </c:pt>
                <c:pt idx="8">
                  <c:v>1.4113912402125675</c:v>
                </c:pt>
                <c:pt idx="9">
                  <c:v>1.3782261990884259</c:v>
                </c:pt>
                <c:pt idx="10">
                  <c:v>1.3711768108254352</c:v>
                </c:pt>
                <c:pt idx="11">
                  <c:v>1.354915877190203</c:v>
                </c:pt>
                <c:pt idx="12">
                  <c:v>1.3108545417627153</c:v>
                </c:pt>
                <c:pt idx="13">
                  <c:v>1.291830275002996</c:v>
                </c:pt>
                <c:pt idx="14">
                  <c:v>1.2868971558176359</c:v>
                </c:pt>
                <c:pt idx="15">
                  <c:v>1.2342227192842308</c:v>
                </c:pt>
                <c:pt idx="16">
                  <c:v>1.096477042018881</c:v>
                </c:pt>
                <c:pt idx="17">
                  <c:v>1.0158672051067918</c:v>
                </c:pt>
                <c:pt idx="18">
                  <c:v>0.94932942567894252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Castilla - La Mancha</c:v>
                </c:pt>
                <c:pt idx="5">
                  <c:v>Castilla y León</c:v>
                </c:pt>
                <c:pt idx="6">
                  <c:v>Balears, Illes</c:v>
                </c:pt>
                <c:pt idx="7">
                  <c:v>País Vasco</c:v>
                </c:pt>
                <c:pt idx="8">
                  <c:v>TOTAL</c:v>
                </c:pt>
                <c:pt idx="9">
                  <c:v>Ceuta y Melilla</c:v>
                </c:pt>
                <c:pt idx="10">
                  <c:v>Madrid, Comunidad de</c:v>
                </c:pt>
                <c:pt idx="11">
                  <c:v>Comunitat Valenciana</c:v>
                </c:pt>
                <c:pt idx="12">
                  <c:v>Rioja, La</c:v>
                </c:pt>
                <c:pt idx="13">
                  <c:v>Canarias</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7.8944258989601215</c:v>
                </c:pt>
                <c:pt idx="1">
                  <c:v>7.5500359614096872</c:v>
                </c:pt>
                <c:pt idx="2">
                  <c:v>7.3374572196037615</c:v>
                </c:pt>
                <c:pt idx="3">
                  <c:v>7.2204533674645903</c:v>
                </c:pt>
                <c:pt idx="4">
                  <c:v>6.9233576513022932</c:v>
                </c:pt>
                <c:pt idx="5">
                  <c:v>6.7561418393997279</c:v>
                </c:pt>
                <c:pt idx="6">
                  <c:v>6.6903159500049734</c:v>
                </c:pt>
                <c:pt idx="7">
                  <c:v>6.4741647949444463</c:v>
                </c:pt>
                <c:pt idx="8">
                  <c:v>6.3156659263329233</c:v>
                </c:pt>
                <c:pt idx="9">
                  <c:v>6.086537302639508</c:v>
                </c:pt>
                <c:pt idx="10">
                  <c:v>5.7119662389566681</c:v>
                </c:pt>
                <c:pt idx="11">
                  <c:v>5.7096074952016842</c:v>
                </c:pt>
                <c:pt idx="12">
                  <c:v>5.6570010980519747</c:v>
                </c:pt>
                <c:pt idx="13">
                  <c:v>5.1043849071348211</c:v>
                </c:pt>
                <c:pt idx="14">
                  <c:v>5.0892604965084685</c:v>
                </c:pt>
                <c:pt idx="15">
                  <c:v>4.9643126706482477</c:v>
                </c:pt>
                <c:pt idx="16">
                  <c:v>4.8544364818256813</c:v>
                </c:pt>
                <c:pt idx="17">
                  <c:v>3.8349350609475268</c:v>
                </c:pt>
                <c:pt idx="18">
                  <c:v>3.1815836259900014</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País Vasco</c:v>
                </c:pt>
                <c:pt idx="6">
                  <c:v>Madrid, Comunidad de</c:v>
                </c:pt>
                <c:pt idx="7">
                  <c:v>Balears, Illes</c:v>
                </c:pt>
                <c:pt idx="8">
                  <c:v>Rioja, La</c:v>
                </c:pt>
                <c:pt idx="9">
                  <c:v>TOTAL</c:v>
                </c:pt>
                <c:pt idx="10">
                  <c:v>Murcia, Región de</c:v>
                </c:pt>
                <c:pt idx="11">
                  <c:v>Comunitat Valenciana</c:v>
                </c:pt>
                <c:pt idx="12">
                  <c:v>Aragón</c:v>
                </c:pt>
                <c:pt idx="13">
                  <c:v>Ceuta y Melilla</c:v>
                </c:pt>
                <c:pt idx="14">
                  <c:v>Asturias, Principado de</c:v>
                </c:pt>
                <c:pt idx="15">
                  <c:v>Cantabria</c:v>
                </c:pt>
                <c:pt idx="16">
                  <c:v>Canarias</c:v>
                </c:pt>
                <c:pt idx="17">
                  <c:v>Navarra, Comunidad Foral de</c:v>
                </c:pt>
                <c:pt idx="18">
                  <c:v>Galicia</c:v>
                </c:pt>
              </c:strCache>
            </c:strRef>
          </c:cat>
          <c:val>
            <c:numRef>
              <c:f>'34bdictcasaad'!$AX$11:$AX$29</c:f>
              <c:numCache>
                <c:formatCode>0.00</c:formatCode>
                <c:ptCount val="19"/>
                <c:pt idx="0">
                  <c:v>44.064367191743621</c:v>
                </c:pt>
                <c:pt idx="1">
                  <c:v>43.06794925210496</c:v>
                </c:pt>
                <c:pt idx="2">
                  <c:v>42.400460699888846</c:v>
                </c:pt>
                <c:pt idx="3">
                  <c:v>42.179503558357823</c:v>
                </c:pt>
                <c:pt idx="4">
                  <c:v>40.211171823129632</c:v>
                </c:pt>
                <c:pt idx="5">
                  <c:v>39.115825941669328</c:v>
                </c:pt>
                <c:pt idx="6">
                  <c:v>38.626982568945344</c:v>
                </c:pt>
                <c:pt idx="7">
                  <c:v>38.41254107237917</c:v>
                </c:pt>
                <c:pt idx="8">
                  <c:v>38.222755129229952</c:v>
                </c:pt>
                <c:pt idx="9">
                  <c:v>37.065665593604194</c:v>
                </c:pt>
                <c:pt idx="10">
                  <c:v>35.611898251719282</c:v>
                </c:pt>
                <c:pt idx="11">
                  <c:v>35.118048469175768</c:v>
                </c:pt>
                <c:pt idx="12">
                  <c:v>33.934684059579979</c:v>
                </c:pt>
                <c:pt idx="13">
                  <c:v>32.091223783343516</c:v>
                </c:pt>
                <c:pt idx="14">
                  <c:v>28.719328758108489</c:v>
                </c:pt>
                <c:pt idx="15">
                  <c:v>28.207300542215336</c:v>
                </c:pt>
                <c:pt idx="16">
                  <c:v>27.569568899304802</c:v>
                </c:pt>
                <c:pt idx="17">
                  <c:v>27.554923270674937</c:v>
                </c:pt>
                <c:pt idx="18">
                  <c:v>19.290718401525513</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'35ResolGraAltaBaj'!$AB$11:$AB$60</c:f>
              <c:numCache>
                <c:formatCode>0</c:formatCode>
                <c:ptCount val="50"/>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'35ResolGraAltaBaj'!$AC$11:$AC$60</c:f>
              <c:numCache>
                <c:formatCode>0</c:formatCode>
                <c:ptCount val="50"/>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5429</c:v>
                </c:pt>
                <c:pt idx="1">
                  <c:v>139461</c:v>
                </c:pt>
                <c:pt idx="2">
                  <c:v>70965</c:v>
                </c:pt>
                <c:pt idx="3">
                  <c:v>83737</c:v>
                </c:pt>
                <c:pt idx="4">
                  <c:v>94130</c:v>
                </c:pt>
                <c:pt idx="5">
                  <c:v>152364</c:v>
                </c:pt>
                <c:pt idx="6">
                  <c:v>440703</c:v>
                </c:pt>
                <c:pt idx="7">
                  <c:v>1093598</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424084</c:v>
                </c:pt>
                <c:pt idx="1">
                  <c:v>58693</c:v>
                </c:pt>
                <c:pt idx="2">
                  <c:v>52063</c:v>
                </c:pt>
                <c:pt idx="3">
                  <c:v>47287</c:v>
                </c:pt>
                <c:pt idx="4">
                  <c:v>76325</c:v>
                </c:pt>
                <c:pt idx="5">
                  <c:v>23380</c:v>
                </c:pt>
                <c:pt idx="6">
                  <c:v>161076</c:v>
                </c:pt>
                <c:pt idx="7">
                  <c:v>102256</c:v>
                </c:pt>
                <c:pt idx="8">
                  <c:v>395271</c:v>
                </c:pt>
                <c:pt idx="9">
                  <c:v>226297</c:v>
                </c:pt>
                <c:pt idx="10">
                  <c:v>60562</c:v>
                </c:pt>
                <c:pt idx="11">
                  <c:v>87481</c:v>
                </c:pt>
                <c:pt idx="12">
                  <c:v>266456</c:v>
                </c:pt>
                <c:pt idx="13">
                  <c:v>69263</c:v>
                </c:pt>
                <c:pt idx="14">
                  <c:v>20737</c:v>
                </c:pt>
                <c:pt idx="15">
                  <c:v>118843</c:v>
                </c:pt>
                <c:pt idx="16">
                  <c:v>14818</c:v>
                </c:pt>
                <c:pt idx="17">
                  <c:v>5735</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1298278</c:v>
                </c:pt>
                <c:pt idx="1">
                  <c:v>782109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566</c:v>
                </c:pt>
                <c:pt idx="1">
                  <c:v>10674</c:v>
                </c:pt>
                <c:pt idx="2">
                  <c:v>6274</c:v>
                </c:pt>
                <c:pt idx="3">
                  <c:v>8881</c:v>
                </c:pt>
                <c:pt idx="4">
                  <c:v>8634</c:v>
                </c:pt>
                <c:pt idx="5">
                  <c:v>11842</c:v>
                </c:pt>
                <c:pt idx="6">
                  <c:v>40024</c:v>
                </c:pt>
                <c:pt idx="7">
                  <c:v>188161</c:v>
                </c:pt>
              </c:numCache>
            </c:numRef>
          </c:val>
          <c:extLst>
            <c:ext xmlns:c15="http://schemas.microsoft.com/office/drawing/2012/chart" uri="{02D57815-91ED-43cb-92C2-25804820EDAC}">
              <c15:datalabelsRange>
                <c15:f>'36aperfresol_graf'!$V$12:$AC$12</c15:f>
                <c15:dlblRangeCache>
                  <c:ptCount val="8"/>
                  <c:pt idx="0">
                    <c:v>24%</c:v>
                  </c:pt>
                  <c:pt idx="1">
                    <c:v>24%</c:v>
                  </c:pt>
                  <c:pt idx="2">
                    <c:v>23%</c:v>
                  </c:pt>
                  <c:pt idx="3">
                    <c:v>24%</c:v>
                  </c:pt>
                  <c:pt idx="4">
                    <c:v>19%</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829</c:v>
                </c:pt>
                <c:pt idx="1">
                  <c:v>12969</c:v>
                </c:pt>
                <c:pt idx="2">
                  <c:v>8111</c:v>
                </c:pt>
                <c:pt idx="3">
                  <c:v>11703</c:v>
                </c:pt>
                <c:pt idx="4">
                  <c:v>13270</c:v>
                </c:pt>
                <c:pt idx="5">
                  <c:v>21765</c:v>
                </c:pt>
                <c:pt idx="6">
                  <c:v>70014</c:v>
                </c:pt>
                <c:pt idx="7">
                  <c:v>248231</c:v>
                </c:pt>
              </c:numCache>
            </c:numRef>
          </c:val>
          <c:extLst>
            <c:ext xmlns:c15="http://schemas.microsoft.com/office/drawing/2012/chart" uri="{02D57815-91ED-43cb-92C2-25804820EDAC}">
              <c15:datalabelsRange>
                <c15:f>'36aperfresol_graf'!$V$13:$AC$13</c15:f>
                <c15:dlblRangeCache>
                  <c:ptCount val="8"/>
                  <c:pt idx="0">
                    <c:v>35%</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413</c:v>
                </c:pt>
                <c:pt idx="1">
                  <c:v>10080</c:v>
                </c:pt>
                <c:pt idx="2">
                  <c:v>7609</c:v>
                </c:pt>
                <c:pt idx="3">
                  <c:v>10211</c:v>
                </c:pt>
                <c:pt idx="4">
                  <c:v>13965</c:v>
                </c:pt>
                <c:pt idx="5">
                  <c:v>25044</c:v>
                </c:pt>
                <c:pt idx="6">
                  <c:v>91084</c:v>
                </c:pt>
                <c:pt idx="7">
                  <c:v>226301</c:v>
                </c:pt>
              </c:numCache>
            </c:numRef>
          </c:val>
          <c:extLst>
            <c:ext xmlns:c15="http://schemas.microsoft.com/office/drawing/2012/chart" uri="{02D57815-91ED-43cb-92C2-25804820EDAC}">
              <c15:datalabelsRange>
                <c15:f>'36aperfresol_graf'!$V$14:$AC$14</c15:f>
                <c15:dlblRangeCache>
                  <c:ptCount val="8"/>
                  <c:pt idx="0">
                    <c:v>17%</c:v>
                  </c:pt>
                  <c:pt idx="1">
                    <c:v>22%</c:v>
                  </c:pt>
                  <c:pt idx="2">
                    <c:v>28%</c:v>
                  </c:pt>
                  <c:pt idx="3">
                    <c:v>28%</c:v>
                  </c:pt>
                  <c:pt idx="4">
                    <c:v>31%</c:v>
                  </c:pt>
                  <c:pt idx="5">
                    <c:v>33%</c:v>
                  </c:pt>
                  <c:pt idx="6">
                    <c:v>33%</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582</c:v>
                </c:pt>
                <c:pt idx="1">
                  <c:v>11303</c:v>
                </c:pt>
                <c:pt idx="2">
                  <c:v>5092</c:v>
                </c:pt>
                <c:pt idx="3">
                  <c:v>5571</c:v>
                </c:pt>
                <c:pt idx="4">
                  <c:v>8604</c:v>
                </c:pt>
                <c:pt idx="5">
                  <c:v>17478</c:v>
                </c:pt>
                <c:pt idx="6">
                  <c:v>73987</c:v>
                </c:pt>
                <c:pt idx="7">
                  <c:v>129006</c:v>
                </c:pt>
              </c:numCache>
            </c:numRef>
          </c:val>
          <c:extLst>
            <c:ext xmlns:c15="http://schemas.microsoft.com/office/drawing/2012/chart" uri="{02D57815-91ED-43cb-92C2-25804820EDAC}">
              <c15:datalabelsRange>
                <c15:f>'36aperfresol_graf'!$V$15:$AC$15</c15:f>
                <c15:dlblRangeCache>
                  <c:ptCount val="8"/>
                  <c:pt idx="0">
                    <c:v>24%</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750</c:v>
                </c:pt>
                <c:pt idx="1">
                  <c:v>22950</c:v>
                </c:pt>
                <c:pt idx="2">
                  <c:v>9852</c:v>
                </c:pt>
                <c:pt idx="3">
                  <c:v>10994</c:v>
                </c:pt>
                <c:pt idx="4">
                  <c:v>9779</c:v>
                </c:pt>
                <c:pt idx="5">
                  <c:v>13081</c:v>
                </c:pt>
                <c:pt idx="6">
                  <c:v>30250</c:v>
                </c:pt>
                <c:pt idx="7">
                  <c:v>60868</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1095</c:v>
                </c:pt>
                <c:pt idx="1">
                  <c:v>32222</c:v>
                </c:pt>
                <c:pt idx="2">
                  <c:v>12898</c:v>
                </c:pt>
                <c:pt idx="3">
                  <c:v>15440</c:v>
                </c:pt>
                <c:pt idx="4">
                  <c:v>15895</c:v>
                </c:pt>
                <c:pt idx="5">
                  <c:v>23682</c:v>
                </c:pt>
                <c:pt idx="6">
                  <c:v>48329</c:v>
                </c:pt>
                <c:pt idx="7">
                  <c:v>86262</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462</c:v>
                </c:pt>
                <c:pt idx="1">
                  <c:v>23128</c:v>
                </c:pt>
                <c:pt idx="2">
                  <c:v>13086</c:v>
                </c:pt>
                <c:pt idx="3">
                  <c:v>14228</c:v>
                </c:pt>
                <c:pt idx="4">
                  <c:v>15912</c:v>
                </c:pt>
                <c:pt idx="5">
                  <c:v>24479</c:v>
                </c:pt>
                <c:pt idx="6">
                  <c:v>48968</c:v>
                </c:pt>
                <c:pt idx="7">
                  <c:v>89363</c:v>
                </c:pt>
              </c:numCache>
            </c:numRef>
          </c:val>
          <c:extLst>
            <c:ext xmlns:c15="http://schemas.microsoft.com/office/drawing/2012/chart" uri="{02D57815-91ED-43cb-92C2-25804820EDAC}">
              <c15:datalabelsRange>
                <c15:f>'36aperfresol_graf'!$V$19:$AC$19</c15:f>
                <c15:dlblRangeCache>
                  <c:ptCount val="8"/>
                  <c:pt idx="0">
                    <c:v>15%</c:v>
                  </c:pt>
                  <c:pt idx="1">
                    <c:v>24%</c:v>
                  </c:pt>
                  <c:pt idx="2">
                    <c:v>30%</c:v>
                  </c:pt>
                  <c:pt idx="3">
                    <c:v>30%</c:v>
                  </c:pt>
                  <c:pt idx="4">
                    <c:v>32%</c:v>
                  </c:pt>
                  <c:pt idx="5">
                    <c:v>32%</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732</c:v>
                </c:pt>
                <c:pt idx="1">
                  <c:v>16135</c:v>
                </c:pt>
                <c:pt idx="2">
                  <c:v>8043</c:v>
                </c:pt>
                <c:pt idx="3">
                  <c:v>6709</c:v>
                </c:pt>
                <c:pt idx="4">
                  <c:v>8071</c:v>
                </c:pt>
                <c:pt idx="5">
                  <c:v>14993</c:v>
                </c:pt>
                <c:pt idx="6">
                  <c:v>38047</c:v>
                </c:pt>
                <c:pt idx="7">
                  <c:v>65406</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566</c:v>
                </c:pt>
                <c:pt idx="1">
                  <c:v>10674</c:v>
                </c:pt>
                <c:pt idx="2">
                  <c:v>6274</c:v>
                </c:pt>
                <c:pt idx="3">
                  <c:v>8881</c:v>
                </c:pt>
                <c:pt idx="4">
                  <c:v>8634</c:v>
                </c:pt>
                <c:pt idx="5">
                  <c:v>11842</c:v>
                </c:pt>
                <c:pt idx="6">
                  <c:v>40024</c:v>
                </c:pt>
                <c:pt idx="7">
                  <c:v>188161</c:v>
                </c:pt>
              </c:numCache>
            </c:numRef>
          </c:val>
          <c:extLst>
            <c:ext xmlns:c15="http://schemas.microsoft.com/office/drawing/2012/chart" uri="{02D57815-91ED-43cb-92C2-25804820EDAC}">
              <c15:datalabelsRange>
                <c15:f>'36bperfresol_graf'!$V$12:$AC$12</c15:f>
                <c15:dlblRangeCache>
                  <c:ptCount val="8"/>
                  <c:pt idx="0">
                    <c:v>31%</c:v>
                  </c:pt>
                  <c:pt idx="1">
                    <c:v>32%</c:v>
                  </c:pt>
                  <c:pt idx="2">
                    <c:v>29%</c:v>
                  </c:pt>
                  <c:pt idx="3">
                    <c:v>29%</c:v>
                  </c:pt>
                  <c:pt idx="4">
                    <c:v>24%</c:v>
                  </c:pt>
                  <c:pt idx="5">
                    <c:v>20%</c:v>
                  </c:pt>
                  <c:pt idx="6">
                    <c:v>20%</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829</c:v>
                </c:pt>
                <c:pt idx="1">
                  <c:v>12969</c:v>
                </c:pt>
                <c:pt idx="2">
                  <c:v>8111</c:v>
                </c:pt>
                <c:pt idx="3">
                  <c:v>11703</c:v>
                </c:pt>
                <c:pt idx="4">
                  <c:v>13270</c:v>
                </c:pt>
                <c:pt idx="5">
                  <c:v>21765</c:v>
                </c:pt>
                <c:pt idx="6">
                  <c:v>70014</c:v>
                </c:pt>
                <c:pt idx="7">
                  <c:v>248231</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413</c:v>
                </c:pt>
                <c:pt idx="1">
                  <c:v>10080</c:v>
                </c:pt>
                <c:pt idx="2">
                  <c:v>7609</c:v>
                </c:pt>
                <c:pt idx="3">
                  <c:v>10211</c:v>
                </c:pt>
                <c:pt idx="4">
                  <c:v>13965</c:v>
                </c:pt>
                <c:pt idx="5">
                  <c:v>25044</c:v>
                </c:pt>
                <c:pt idx="6">
                  <c:v>91084</c:v>
                </c:pt>
                <c:pt idx="7">
                  <c:v>226301</c:v>
                </c:pt>
              </c:numCache>
            </c:numRef>
          </c:val>
          <c:extLst>
            <c:ext xmlns:c15="http://schemas.microsoft.com/office/drawing/2012/chart" uri="{02D57815-91ED-43cb-92C2-25804820EDAC}">
              <c15:datalabelsRange>
                <c15:f>'36bperfresol_graf'!$V$14:$AC$14</c15:f>
                <c15:dlblRangeCache>
                  <c:ptCount val="8"/>
                  <c:pt idx="0">
                    <c:v>23%</c:v>
                  </c:pt>
                  <c:pt idx="1">
                    <c:v>30%</c:v>
                  </c:pt>
                  <c:pt idx="2">
                    <c:v>35%</c:v>
                  </c:pt>
                  <c:pt idx="3">
                    <c:v>33%</c:v>
                  </c:pt>
                  <c:pt idx="4">
                    <c:v>39%</c:v>
                  </c:pt>
                  <c:pt idx="5">
                    <c:v>43%</c:v>
                  </c:pt>
                  <c:pt idx="6">
                    <c:v>45%</c:v>
                  </c:pt>
                  <c:pt idx="7">
                    <c:v>34%</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750</c:v>
                </c:pt>
                <c:pt idx="1">
                  <c:v>22950</c:v>
                </c:pt>
                <c:pt idx="2">
                  <c:v>9852</c:v>
                </c:pt>
                <c:pt idx="3">
                  <c:v>10994</c:v>
                </c:pt>
                <c:pt idx="4">
                  <c:v>9779</c:v>
                </c:pt>
                <c:pt idx="5">
                  <c:v>13081</c:v>
                </c:pt>
                <c:pt idx="6">
                  <c:v>30250</c:v>
                </c:pt>
                <c:pt idx="7">
                  <c:v>60868</c:v>
                </c:pt>
              </c:numCache>
            </c:numRef>
          </c:val>
          <c:extLst>
            <c:ext xmlns:c15="http://schemas.microsoft.com/office/drawing/2012/chart" uri="{02D57815-91ED-43cb-92C2-25804820EDAC}">
              <c15:datalabelsRange>
                <c15:f>'36bperfresol_graf'!$V$17:$AC$17</c15:f>
                <c15:dlblRangeCache>
                  <c:ptCount val="8"/>
                  <c:pt idx="0">
                    <c:v>33%</c:v>
                  </c:pt>
                  <c:pt idx="1">
                    <c:v>29%</c:v>
                  </c:pt>
                  <c:pt idx="2">
                    <c:v>27%</c:v>
                  </c:pt>
                  <c:pt idx="3">
                    <c:v>27%</c:v>
                  </c:pt>
                  <c:pt idx="4">
                    <c:v>24%</c:v>
                  </c:pt>
                  <c:pt idx="5">
                    <c:v>21%</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1095</c:v>
                </c:pt>
                <c:pt idx="1">
                  <c:v>32222</c:v>
                </c:pt>
                <c:pt idx="2">
                  <c:v>12898</c:v>
                </c:pt>
                <c:pt idx="3">
                  <c:v>15440</c:v>
                </c:pt>
                <c:pt idx="4">
                  <c:v>15895</c:v>
                </c:pt>
                <c:pt idx="5">
                  <c:v>23682</c:v>
                </c:pt>
                <c:pt idx="6">
                  <c:v>48329</c:v>
                </c:pt>
                <c:pt idx="7">
                  <c:v>86262</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38%</c:v>
                  </c:pt>
                  <c:pt idx="5">
                    <c:v>39%</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462</c:v>
                </c:pt>
                <c:pt idx="1">
                  <c:v>23128</c:v>
                </c:pt>
                <c:pt idx="2">
                  <c:v>13086</c:v>
                </c:pt>
                <c:pt idx="3">
                  <c:v>14228</c:v>
                </c:pt>
                <c:pt idx="4">
                  <c:v>15912</c:v>
                </c:pt>
                <c:pt idx="5">
                  <c:v>24479</c:v>
                </c:pt>
                <c:pt idx="6">
                  <c:v>48968</c:v>
                </c:pt>
                <c:pt idx="7">
                  <c:v>89363</c:v>
                </c:pt>
              </c:numCache>
            </c:numRef>
          </c:val>
          <c:extLst>
            <c:ext xmlns:c15="http://schemas.microsoft.com/office/drawing/2012/chart" uri="{02D57815-91ED-43cb-92C2-25804820EDAC}">
              <c15:datalabelsRange>
                <c15:f>'36bperfresol_graf'!$V$19:$AC$19</c15:f>
                <c15:dlblRangeCache>
                  <c:ptCount val="8"/>
                  <c:pt idx="0">
                    <c:v>20%</c:v>
                  </c:pt>
                  <c:pt idx="1">
                    <c:v>30%</c:v>
                  </c:pt>
                  <c:pt idx="2">
                    <c:v>37%</c:v>
                  </c:pt>
                  <c:pt idx="3">
                    <c:v>35%</c:v>
                  </c:pt>
                  <c:pt idx="4">
                    <c:v>38%</c:v>
                  </c:pt>
                  <c:pt idx="5">
                    <c:v>40%</c:v>
                  </c:pt>
                  <c:pt idx="6">
                    <c:v>38%</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79.468267543323094</c:v>
                </c:pt>
                <c:pt idx="1">
                  <c:v>43.865976001573671</c:v>
                </c:pt>
                <c:pt idx="2">
                  <c:v>61.624913155421147</c:v>
                </c:pt>
                <c:pt idx="3">
                  <c:v>52.957279457125232</c:v>
                </c:pt>
                <c:pt idx="4">
                  <c:v>29.816565173534578</c:v>
                </c:pt>
                <c:pt idx="5">
                  <c:v>65.769831626453737</c:v>
                </c:pt>
                <c:pt idx="6">
                  <c:v>49.645803116932569</c:v>
                </c:pt>
                <c:pt idx="7">
                  <c:v>70.383050190556162</c:v>
                </c:pt>
                <c:pt idx="8">
                  <c:v>42.662875424528139</c:v>
                </c:pt>
                <c:pt idx="9">
                  <c:v>43.6565375486677</c:v>
                </c:pt>
                <c:pt idx="10">
                  <c:v>38.922989161437535</c:v>
                </c:pt>
                <c:pt idx="11">
                  <c:v>63.732286630941246</c:v>
                </c:pt>
                <c:pt idx="12">
                  <c:v>69.249667314975937</c:v>
                </c:pt>
                <c:pt idx="13">
                  <c:v>51.545052378837966</c:v>
                </c:pt>
                <c:pt idx="14">
                  <c:v>45.398336372937145</c:v>
                </c:pt>
                <c:pt idx="15">
                  <c:v>54.243238263331946</c:v>
                </c:pt>
                <c:pt idx="16">
                  <c:v>83.910143910143915</c:v>
                </c:pt>
                <c:pt idx="17">
                  <c:v>61.833903076613716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1.015598760640321</c:v>
                </c:pt>
                <c:pt idx="1">
                  <c:v>16.466133368303719</c:v>
                </c:pt>
                <c:pt idx="2">
                  <c:v>11.109975887858106</c:v>
                </c:pt>
                <c:pt idx="3">
                  <c:v>1.4477945712523135</c:v>
                </c:pt>
                <c:pt idx="4">
                  <c:v>30.057533530093025</c:v>
                </c:pt>
                <c:pt idx="5">
                  <c:v>1.3400451310536365</c:v>
                </c:pt>
                <c:pt idx="6">
                  <c:v>27.744395849316525</c:v>
                </c:pt>
                <c:pt idx="7">
                  <c:v>10.942445578451004</c:v>
                </c:pt>
                <c:pt idx="8">
                  <c:v>8.0016860201976936</c:v>
                </c:pt>
                <c:pt idx="9">
                  <c:v>10.060525279924548</c:v>
                </c:pt>
                <c:pt idx="10">
                  <c:v>45.193382772390187</c:v>
                </c:pt>
                <c:pt idx="11">
                  <c:v>14.852567072584382</c:v>
                </c:pt>
                <c:pt idx="12">
                  <c:v>10.980433733530264</c:v>
                </c:pt>
                <c:pt idx="13">
                  <c:v>2.4125511865410232</c:v>
                </c:pt>
                <c:pt idx="14">
                  <c:v>12.423824562964281</c:v>
                </c:pt>
                <c:pt idx="15">
                  <c:v>1.3247088258967969</c:v>
                </c:pt>
                <c:pt idx="16">
                  <c:v>7.5324675324675328</c:v>
                </c:pt>
                <c:pt idx="17">
                  <c:v>0.10054293183189222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19.51346457971427</c:v>
                </c:pt>
                <c:pt idx="1">
                  <c:v>39.667890630122614</c:v>
                </c:pt>
                <c:pt idx="2">
                  <c:v>27.201765499203074</c:v>
                </c:pt>
                <c:pt idx="3">
                  <c:v>45.594925971622452</c:v>
                </c:pt>
                <c:pt idx="4">
                  <c:v>40.125901296372398</c:v>
                </c:pt>
                <c:pt idx="5">
                  <c:v>32.890123242492621</c:v>
                </c:pt>
                <c:pt idx="6">
                  <c:v>21.046294792605824</c:v>
                </c:pt>
                <c:pt idx="7">
                  <c:v>18.657894008323566</c:v>
                </c:pt>
                <c:pt idx="8">
                  <c:v>49.304689416422804</c:v>
                </c:pt>
                <c:pt idx="9">
                  <c:v>45.94504008387019</c:v>
                </c:pt>
                <c:pt idx="10">
                  <c:v>15.883628066172276</c:v>
                </c:pt>
                <c:pt idx="11">
                  <c:v>21.287513877840041</c:v>
                </c:pt>
                <c:pt idx="12">
                  <c:v>19.739920740534927</c:v>
                </c:pt>
                <c:pt idx="13">
                  <c:v>46.035818244609999</c:v>
                </c:pt>
                <c:pt idx="14">
                  <c:v>41.999911035985946</c:v>
                </c:pt>
                <c:pt idx="15">
                  <c:v>37.438055800692418</c:v>
                </c:pt>
                <c:pt idx="16">
                  <c:v>8.557388557388558</c:v>
                </c:pt>
                <c:pt idx="17">
                  <c:v>38.065553991554395</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2.6691163223135899E-3</c:v>
                </c:pt>
                <c:pt idx="1">
                  <c:v>0</c:v>
                </c:pt>
                <c:pt idx="2">
                  <c:v>6.3345457517675424E-2</c:v>
                </c:pt>
                <c:pt idx="3">
                  <c:v>0</c:v>
                </c:pt>
                <c:pt idx="4">
                  <c:v>0</c:v>
                </c:pt>
                <c:pt idx="5">
                  <c:v>0</c:v>
                </c:pt>
                <c:pt idx="6">
                  <c:v>1.563506241145078</c:v>
                </c:pt>
                <c:pt idx="7">
                  <c:v>1.6610222669262781E-2</c:v>
                </c:pt>
                <c:pt idx="8">
                  <c:v>3.074913885136419E-2</c:v>
                </c:pt>
                <c:pt idx="9">
                  <c:v>0.33789708753756037</c:v>
                </c:pt>
                <c:pt idx="10">
                  <c:v>0</c:v>
                </c:pt>
                <c:pt idx="11">
                  <c:v>0.12763241863433311</c:v>
                </c:pt>
                <c:pt idx="12">
                  <c:v>2.9978210958864045E-2</c:v>
                </c:pt>
                <c:pt idx="13">
                  <c:v>6.5781900110184685E-3</c:v>
                </c:pt>
                <c:pt idx="14">
                  <c:v>0.17792802811262845</c:v>
                </c:pt>
                <c:pt idx="15">
                  <c:v>6.9939971100788423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71.616007856616747</c:v>
                </c:pt>
                <c:pt idx="1">
                  <c:v>46.353811149032992</c:v>
                </c:pt>
                <c:pt idx="2">
                  <c:v>58.415233415233416</c:v>
                </c:pt>
                <c:pt idx="3">
                  <c:v>56.71423344310282</c:v>
                </c:pt>
                <c:pt idx="4">
                  <c:v>33.692765324551154</c:v>
                </c:pt>
                <c:pt idx="5">
                  <c:v>71.340613382899633</c:v>
                </c:pt>
                <c:pt idx="6">
                  <c:v>45.041529279185276</c:v>
                </c:pt>
                <c:pt idx="7">
                  <c:v>62.894840847596754</c:v>
                </c:pt>
                <c:pt idx="8">
                  <c:v>50.228334655734812</c:v>
                </c:pt>
                <c:pt idx="9">
                  <c:v>43.114403677783962</c:v>
                </c:pt>
                <c:pt idx="10">
                  <c:v>41.914477968309093</c:v>
                </c:pt>
                <c:pt idx="11">
                  <c:v>65.632812285376772</c:v>
                </c:pt>
                <c:pt idx="12">
                  <c:v>65.638415031578006</c:v>
                </c:pt>
                <c:pt idx="13">
                  <c:v>49.537225682519356</c:v>
                </c:pt>
                <c:pt idx="14">
                  <c:v>50.713606089438628</c:v>
                </c:pt>
                <c:pt idx="15">
                  <c:v>58.982870256536351</c:v>
                </c:pt>
                <c:pt idx="16">
                  <c:v>73.322053017484492</c:v>
                </c:pt>
                <c:pt idx="17">
                  <c:v>56.983606557377051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2.2312791554136999</c:v>
                </c:pt>
                <c:pt idx="1">
                  <c:v>23.646188850967008</c:v>
                </c:pt>
                <c:pt idx="2">
                  <c:v>16.093366093366093</c:v>
                </c:pt>
                <c:pt idx="3">
                  <c:v>3.0918404683497989</c:v>
                </c:pt>
                <c:pt idx="4">
                  <c:v>26.245617762668651</c:v>
                </c:pt>
                <c:pt idx="5">
                  <c:v>2.1026951672862455</c:v>
                </c:pt>
                <c:pt idx="6">
                  <c:v>33.830710797612589</c:v>
                </c:pt>
                <c:pt idx="7">
                  <c:v>12.267047700118566</c:v>
                </c:pt>
                <c:pt idx="8">
                  <c:v>11.397337565018073</c:v>
                </c:pt>
                <c:pt idx="9">
                  <c:v>11.386196597464203</c:v>
                </c:pt>
                <c:pt idx="10">
                  <c:v>43.571376890239492</c:v>
                </c:pt>
                <c:pt idx="11">
                  <c:v>16.66987170682124</c:v>
                </c:pt>
                <c:pt idx="12">
                  <c:v>15.487829546220754</c:v>
                </c:pt>
                <c:pt idx="13">
                  <c:v>4.8081960533209154</c:v>
                </c:pt>
                <c:pt idx="14">
                  <c:v>17.435775451950523</c:v>
                </c:pt>
                <c:pt idx="15">
                  <c:v>2.7456765838865667</c:v>
                </c:pt>
                <c:pt idx="16">
                  <c:v>13.14156796390299</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26.144856371225142</c:v>
                </c:pt>
                <c:pt idx="1">
                  <c:v>30</c:v>
                </c:pt>
                <c:pt idx="2">
                  <c:v>25.377325377325377</c:v>
                </c:pt>
                <c:pt idx="3">
                  <c:v>40.193926088547386</c:v>
                </c:pt>
                <c:pt idx="4">
                  <c:v>40.061616912780195</c:v>
                </c:pt>
                <c:pt idx="5">
                  <c:v>26.556691449814128</c:v>
                </c:pt>
                <c:pt idx="6">
                  <c:v>19.867273258483241</c:v>
                </c:pt>
                <c:pt idx="7">
                  <c:v>24.795549204998025</c:v>
                </c:pt>
                <c:pt idx="8">
                  <c:v>38.259719650886012</c:v>
                </c:pt>
                <c:pt idx="9">
                  <c:v>45.041140815788701</c:v>
                </c:pt>
                <c:pt idx="10">
                  <c:v>14.514145141451415</c:v>
                </c:pt>
                <c:pt idx="11">
                  <c:v>17.452817230295871</c:v>
                </c:pt>
                <c:pt idx="12">
                  <c:v>18.80183399635898</c:v>
                </c:pt>
                <c:pt idx="13">
                  <c:v>45.642936142965247</c:v>
                </c:pt>
                <c:pt idx="14">
                  <c:v>31.588962892483348</c:v>
                </c:pt>
                <c:pt idx="15">
                  <c:v>30.132776001967052</c:v>
                </c:pt>
                <c:pt idx="16">
                  <c:v>13.536379018612521</c:v>
                </c:pt>
                <c:pt idx="17">
                  <c:v>43.016393442622949</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7.8566167444144366E-3</c:v>
                </c:pt>
                <c:pt idx="1">
                  <c:v>0</c:v>
                </c:pt>
                <c:pt idx="2">
                  <c:v>0.11407511407511407</c:v>
                </c:pt>
                <c:pt idx="3">
                  <c:v>0</c:v>
                </c:pt>
                <c:pt idx="4">
                  <c:v>0</c:v>
                </c:pt>
                <c:pt idx="5">
                  <c:v>0</c:v>
                </c:pt>
                <c:pt idx="6">
                  <c:v>1.2604866647188948</c:v>
                </c:pt>
                <c:pt idx="7">
                  <c:v>4.2562247286656738E-2</c:v>
                </c:pt>
                <c:pt idx="8">
                  <c:v>0.11460812836110376</c:v>
                </c:pt>
                <c:pt idx="9">
                  <c:v>0.45825890896313431</c:v>
                </c:pt>
                <c:pt idx="10">
                  <c:v>0</c:v>
                </c:pt>
                <c:pt idx="11">
                  <c:v>0.24449877750611246</c:v>
                </c:pt>
                <c:pt idx="12">
                  <c:v>7.1921425842267322E-2</c:v>
                </c:pt>
                <c:pt idx="13">
                  <c:v>1.1642121194481634E-2</c:v>
                </c:pt>
                <c:pt idx="14">
                  <c:v>0.26165556612749763</c:v>
                </c:pt>
                <c:pt idx="15">
                  <c:v>8.1386771576100312</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78.536464119225528</c:v>
                </c:pt>
                <c:pt idx="1">
                  <c:v>39.449755187689441</c:v>
                </c:pt>
                <c:pt idx="2">
                  <c:v>60.33652380662074</c:v>
                </c:pt>
                <c:pt idx="3">
                  <c:v>52.111111111111114</c:v>
                </c:pt>
                <c:pt idx="4">
                  <c:v>29.470582043995368</c:v>
                </c:pt>
                <c:pt idx="5">
                  <c:v>70.804953560371516</c:v>
                </c:pt>
                <c:pt idx="6">
                  <c:v>47.867226119897396</c:v>
                </c:pt>
                <c:pt idx="7">
                  <c:v>64.495709663806437</c:v>
                </c:pt>
                <c:pt idx="8">
                  <c:v>46.892850661527696</c:v>
                </c:pt>
                <c:pt idx="9">
                  <c:v>44.605671014583201</c:v>
                </c:pt>
                <c:pt idx="10">
                  <c:v>37.746743655163151</c:v>
                </c:pt>
                <c:pt idx="11">
                  <c:v>64.579724910850743</c:v>
                </c:pt>
                <c:pt idx="12">
                  <c:v>69.217029443341289</c:v>
                </c:pt>
                <c:pt idx="13">
                  <c:v>53.528117042855293</c:v>
                </c:pt>
                <c:pt idx="14">
                  <c:v>46.857875714119153</c:v>
                </c:pt>
                <c:pt idx="15">
                  <c:v>55.02393707967628</c:v>
                </c:pt>
                <c:pt idx="16">
                  <c:v>79.80813863530868</c:v>
                </c:pt>
                <c:pt idx="17">
                  <c:v>59.694156198798474</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1.1022679429235209</c:v>
                </c:pt>
                <c:pt idx="1">
                  <c:v>19.165306598274658</c:v>
                </c:pt>
                <c:pt idx="2">
                  <c:v>11.827104797902823</c:v>
                </c:pt>
                <c:pt idx="3">
                  <c:v>2.1461988304093569</c:v>
                </c:pt>
                <c:pt idx="4">
                  <c:v>28.354910009472686</c:v>
                </c:pt>
                <c:pt idx="5">
                  <c:v>1.5866873065015479</c:v>
                </c:pt>
                <c:pt idx="6">
                  <c:v>27.2104914468208</c:v>
                </c:pt>
                <c:pt idx="7">
                  <c:v>12.491208327472219</c:v>
                </c:pt>
                <c:pt idx="8">
                  <c:v>9.9380384904551615</c:v>
                </c:pt>
                <c:pt idx="9">
                  <c:v>10.17079614720506</c:v>
                </c:pt>
                <c:pt idx="10">
                  <c:v>44.480999060024168</c:v>
                </c:pt>
                <c:pt idx="11">
                  <c:v>14.01171676006113</c:v>
                </c:pt>
                <c:pt idx="12">
                  <c:v>10.336047428576858</c:v>
                </c:pt>
                <c:pt idx="13">
                  <c:v>1.9377670363816839</c:v>
                </c:pt>
                <c:pt idx="14">
                  <c:v>15.914655473941938</c:v>
                </c:pt>
                <c:pt idx="15">
                  <c:v>1.8864698506782172</c:v>
                </c:pt>
                <c:pt idx="16">
                  <c:v>8.8039610088194333</c:v>
                </c:pt>
                <c:pt idx="17">
                  <c:v>0.2184598580010923</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20.359238912645392</c:v>
                </c:pt>
                <c:pt idx="1">
                  <c:v>41.384938214035905</c:v>
                </c:pt>
                <c:pt idx="2">
                  <c:v>27.799792720843747</c:v>
                </c:pt>
                <c:pt idx="3">
                  <c:v>45.742690058479532</c:v>
                </c:pt>
                <c:pt idx="4">
                  <c:v>42.174507946531946</c:v>
                </c:pt>
                <c:pt idx="5">
                  <c:v>27.608359133126935</c:v>
                </c:pt>
                <c:pt idx="6">
                  <c:v>23.340751184874378</c:v>
                </c:pt>
                <c:pt idx="7">
                  <c:v>23.00464200309467</c:v>
                </c:pt>
                <c:pt idx="8">
                  <c:v>43.155284011856509</c:v>
                </c:pt>
                <c:pt idx="9">
                  <c:v>44.816825812893967</c:v>
                </c:pt>
                <c:pt idx="10">
                  <c:v>17.772257284812675</c:v>
                </c:pt>
                <c:pt idx="11">
                  <c:v>21.268466632705042</c:v>
                </c:pt>
                <c:pt idx="12">
                  <c:v>20.430771569456454</c:v>
                </c:pt>
                <c:pt idx="13">
                  <c:v>44.529800181261059</c:v>
                </c:pt>
                <c:pt idx="14">
                  <c:v>37.029264311530838</c:v>
                </c:pt>
                <c:pt idx="15">
                  <c:v>35.751738287928873</c:v>
                </c:pt>
                <c:pt idx="16">
                  <c:v>11.387900355871887</c:v>
                </c:pt>
                <c:pt idx="17">
                  <c:v>40.087383943200436</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2.029025205565616E-3</c:v>
                </c:pt>
                <c:pt idx="1">
                  <c:v>0</c:v>
                </c:pt>
                <c:pt idx="2">
                  <c:v>3.6578674632689143E-2</c:v>
                </c:pt>
                <c:pt idx="3">
                  <c:v>0</c:v>
                </c:pt>
                <c:pt idx="4">
                  <c:v>0</c:v>
                </c:pt>
                <c:pt idx="5">
                  <c:v>0</c:v>
                </c:pt>
                <c:pt idx="6">
                  <c:v>1.5815312484074269</c:v>
                </c:pt>
                <c:pt idx="7">
                  <c:v>8.4400056266704174E-3</c:v>
                </c:pt>
                <c:pt idx="8">
                  <c:v>1.3826836160633269E-2</c:v>
                </c:pt>
                <c:pt idx="9">
                  <c:v>0.40670702531777236</c:v>
                </c:pt>
                <c:pt idx="10">
                  <c:v>0</c:v>
                </c:pt>
                <c:pt idx="11">
                  <c:v>0.14009169638308711</c:v>
                </c:pt>
                <c:pt idx="12">
                  <c:v>1.6151558625407351E-2</c:v>
                </c:pt>
                <c:pt idx="13">
                  <c:v>4.3157395019636615E-3</c:v>
                </c:pt>
                <c:pt idx="14">
                  <c:v>0.19820450040806809</c:v>
                </c:pt>
                <c:pt idx="15">
                  <c:v>7.3378547817166302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85.996162604648688</c:v>
                </c:pt>
                <c:pt idx="1">
                  <c:v>46.184994767732839</c:v>
                </c:pt>
                <c:pt idx="2">
                  <c:v>64.354983679455032</c:v>
                </c:pt>
                <c:pt idx="3">
                  <c:v>51.841442953020135</c:v>
                </c:pt>
                <c:pt idx="4">
                  <c:v>25.588946899274163</c:v>
                </c:pt>
                <c:pt idx="5">
                  <c:v>50.240483715816957</c:v>
                </c:pt>
                <c:pt idx="6">
                  <c:v>54.177578425363571</c:v>
                </c:pt>
                <c:pt idx="7">
                  <c:v>81.792682010568754</c:v>
                </c:pt>
                <c:pt idx="8">
                  <c:v>34.812447118548462</c:v>
                </c:pt>
                <c:pt idx="9">
                  <c:v>43.068141122337138</c:v>
                </c:pt>
                <c:pt idx="10">
                  <c:v>37.346128391793513</c:v>
                </c:pt>
                <c:pt idx="11">
                  <c:v>61.087012651691197</c:v>
                </c:pt>
                <c:pt idx="12">
                  <c:v>73.345692557981153</c:v>
                </c:pt>
                <c:pt idx="13">
                  <c:v>50.984992911961676</c:v>
                </c:pt>
                <c:pt idx="14">
                  <c:v>41.804123711340203</c:v>
                </c:pt>
                <c:pt idx="15">
                  <c:v>50.963941040276922</c:v>
                </c:pt>
                <c:pt idx="16">
                  <c:v>99.032105760151083</c:v>
                </c:pt>
                <c:pt idx="17">
                  <c:v>68.831168831168824</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8.0333016869933549E-2</c:v>
                </c:pt>
                <c:pt idx="1">
                  <c:v>8.0895400154693125</c:v>
                </c:pt>
                <c:pt idx="2">
                  <c:v>7.8669757320592266</c:v>
                </c:pt>
                <c:pt idx="3">
                  <c:v>0.19295302013422819</c:v>
                </c:pt>
                <c:pt idx="4">
                  <c:v>36.686616579651087</c:v>
                </c:pt>
                <c:pt idx="5">
                  <c:v>0</c:v>
                </c:pt>
                <c:pt idx="6">
                  <c:v>24.11963002173065</c:v>
                </c:pt>
                <c:pt idx="7">
                  <c:v>8.472538756292419</c:v>
                </c:pt>
                <c:pt idx="8">
                  <c:v>4.4407599545326351</c:v>
                </c:pt>
                <c:pt idx="9">
                  <c:v>8.9628528329734021</c:v>
                </c:pt>
                <c:pt idx="10">
                  <c:v>47.379219060225019</c:v>
                </c:pt>
                <c:pt idx="11">
                  <c:v>13.996901626646011</c:v>
                </c:pt>
                <c:pt idx="12">
                  <c:v>6.7773952303482021</c:v>
                </c:pt>
                <c:pt idx="13">
                  <c:v>0.93855404018184485</c:v>
                </c:pt>
                <c:pt idx="14">
                  <c:v>7.1649484536082477</c:v>
                </c:pt>
                <c:pt idx="15">
                  <c:v>7.7940535955803136E-2</c:v>
                </c:pt>
                <c:pt idx="16">
                  <c:v>0.89707271010387157</c:v>
                </c:pt>
                <c:pt idx="17">
                  <c:v>6.1842918985776131E-2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13.923504378481374</c:v>
                </c:pt>
                <c:pt idx="1">
                  <c:v>45.725465216797851</c:v>
                </c:pt>
                <c:pt idx="2">
                  <c:v>27.721273475566488</c:v>
                </c:pt>
                <c:pt idx="3">
                  <c:v>47.965604026845639</c:v>
                </c:pt>
                <c:pt idx="4">
                  <c:v>37.72443652107475</c:v>
                </c:pt>
                <c:pt idx="5">
                  <c:v>49.759516284183043</c:v>
                </c:pt>
                <c:pt idx="6">
                  <c:v>19.951802529670697</c:v>
                </c:pt>
                <c:pt idx="7">
                  <c:v>9.7322747877482527</c:v>
                </c:pt>
                <c:pt idx="8">
                  <c:v>60.739955729144413</c:v>
                </c:pt>
                <c:pt idx="9">
                  <c:v>47.79211477313423</c:v>
                </c:pt>
                <c:pt idx="10">
                  <c:v>15.27465254798147</c:v>
                </c:pt>
                <c:pt idx="11">
                  <c:v>24.910921766072811</c:v>
                </c:pt>
                <c:pt idx="12">
                  <c:v>19.875651066298413</c:v>
                </c:pt>
                <c:pt idx="13">
                  <c:v>48.071564745563869</c:v>
                </c:pt>
                <c:pt idx="14">
                  <c:v>50.907216494845358</c:v>
                </c:pt>
                <c:pt idx="15">
                  <c:v>42.881048987919215</c:v>
                </c:pt>
                <c:pt idx="16">
                  <c:v>7.0821529745042494E-2</c:v>
                </c:pt>
                <c:pt idx="17">
                  <c:v>31.106988249845394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5.6767112919248783E-2</c:v>
                </c:pt>
                <c:pt idx="3">
                  <c:v>0</c:v>
                </c:pt>
                <c:pt idx="4">
                  <c:v>0</c:v>
                </c:pt>
                <c:pt idx="5">
                  <c:v>0</c:v>
                </c:pt>
                <c:pt idx="6">
                  <c:v>1.7509890232350811</c:v>
                </c:pt>
                <c:pt idx="7">
                  <c:v>2.5044453905682588E-3</c:v>
                </c:pt>
                <c:pt idx="8">
                  <c:v>6.8371977744921247E-3</c:v>
                </c:pt>
                <c:pt idx="9">
                  <c:v>0.1768912715552324</c:v>
                </c:pt>
                <c:pt idx="10">
                  <c:v>0</c:v>
                </c:pt>
                <c:pt idx="11">
                  <c:v>5.1639555899819257E-3</c:v>
                </c:pt>
                <c:pt idx="12">
                  <c:v>1.2611453722270567E-3</c:v>
                </c:pt>
                <c:pt idx="13">
                  <c:v>4.888302292613775E-3</c:v>
                </c:pt>
                <c:pt idx="14">
                  <c:v>0.12371134020618557</c:v>
                </c:pt>
                <c:pt idx="15">
                  <c:v>6.0770694358480615</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Comunitat Valenciana</c:v>
                </c:pt>
                <c:pt idx="4">
                  <c:v>Balears, Illes</c:v>
                </c:pt>
                <c:pt idx="5">
                  <c:v>Aragón</c:v>
                </c:pt>
                <c:pt idx="6">
                  <c:v>Extremadura</c:v>
                </c:pt>
                <c:pt idx="7">
                  <c:v>TOTAL</c:v>
                </c:pt>
                <c:pt idx="8">
                  <c:v>Madrid, Comunidad de</c:v>
                </c:pt>
                <c:pt idx="9">
                  <c:v>Murcia, Región de</c:v>
                </c:pt>
                <c:pt idx="10">
                  <c:v>Cataluña</c:v>
                </c:pt>
                <c:pt idx="11">
                  <c:v>País Vasco</c:v>
                </c:pt>
                <c:pt idx="12">
                  <c:v>Rioja, La</c:v>
                </c:pt>
                <c:pt idx="13">
                  <c:v>Navarra, Comunidad Foral de</c:v>
                </c:pt>
                <c:pt idx="14">
                  <c:v>Asturias, Principado de</c:v>
                </c:pt>
                <c:pt idx="15">
                  <c:v>Canarias</c:v>
                </c:pt>
                <c:pt idx="16">
                  <c:v>Cantabria</c:v>
                </c:pt>
                <c:pt idx="17">
                  <c:v>Ceuta y Melilla</c:v>
                </c:pt>
                <c:pt idx="18">
                  <c:v>Galicia</c:v>
                </c:pt>
              </c:strCache>
            </c:strRef>
          </c:cat>
          <c:val>
            <c:numRef>
              <c:f>'42pbpcasaadpot'!$Q$11:$Q$29</c:f>
              <c:numCache>
                <c:formatCode>#,##0.00</c:formatCode>
                <c:ptCount val="19"/>
                <c:pt idx="0">
                  <c:v>30.332691792102342</c:v>
                </c:pt>
                <c:pt idx="1">
                  <c:v>28.294742959902557</c:v>
                </c:pt>
                <c:pt idx="2">
                  <c:v>27.129550104391424</c:v>
                </c:pt>
                <c:pt idx="3">
                  <c:v>25.683989053125881</c:v>
                </c:pt>
                <c:pt idx="4">
                  <c:v>25.527373077391339</c:v>
                </c:pt>
                <c:pt idx="5">
                  <c:v>24.819352304704104</c:v>
                </c:pt>
                <c:pt idx="6">
                  <c:v>24.150753967991861</c:v>
                </c:pt>
                <c:pt idx="7">
                  <c:v>23.665077395536908</c:v>
                </c:pt>
                <c:pt idx="8">
                  <c:v>23.499744293309348</c:v>
                </c:pt>
                <c:pt idx="9">
                  <c:v>23.158586243556055</c:v>
                </c:pt>
                <c:pt idx="10">
                  <c:v>21.55439938228481</c:v>
                </c:pt>
                <c:pt idx="11">
                  <c:v>21.384244811751724</c:v>
                </c:pt>
                <c:pt idx="12">
                  <c:v>21.223464962337367</c:v>
                </c:pt>
                <c:pt idx="13">
                  <c:v>18.90415180211679</c:v>
                </c:pt>
                <c:pt idx="14">
                  <c:v>18.535359451372102</c:v>
                </c:pt>
                <c:pt idx="15">
                  <c:v>17.725924823393367</c:v>
                </c:pt>
                <c:pt idx="16">
                  <c:v>17.68758673259973</c:v>
                </c:pt>
                <c:pt idx="17">
                  <c:v>17.392522055734492</c:v>
                </c:pt>
                <c:pt idx="18">
                  <c:v>16.518112547364581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Castilla - La Mancha</c:v>
                </c:pt>
                <c:pt idx="6">
                  <c:v>País Vasco</c:v>
                </c:pt>
                <c:pt idx="7">
                  <c:v>Murcia, Región de</c:v>
                </c:pt>
                <c:pt idx="8">
                  <c:v>Comunitat Valenciana</c:v>
                </c:pt>
                <c:pt idx="9">
                  <c:v>TOTAL</c:v>
                </c:pt>
                <c:pt idx="10">
                  <c:v>Rioja, La</c:v>
                </c:pt>
                <c:pt idx="11">
                  <c:v>Madrid, Comunidad de</c:v>
                </c:pt>
                <c:pt idx="12">
                  <c:v>Aragón</c:v>
                </c:pt>
                <c:pt idx="13">
                  <c:v>Canarias</c:v>
                </c:pt>
                <c:pt idx="14">
                  <c:v>Asturias, Principado de</c:v>
                </c:pt>
                <c:pt idx="15">
                  <c:v>Ceuta y Melilla</c:v>
                </c:pt>
                <c:pt idx="16">
                  <c:v>Navarra, Comunidad Foral de</c:v>
                </c:pt>
                <c:pt idx="17">
                  <c:v>Cantabria</c:v>
                </c:pt>
                <c:pt idx="18">
                  <c:v>Galicia</c:v>
                </c:pt>
              </c:strCache>
            </c:strRef>
          </c:cat>
          <c:val>
            <c:numRef>
              <c:f>'22solcasaadpot'!$R$10:$R$28</c:f>
              <c:numCache>
                <c:formatCode>0.00</c:formatCode>
                <c:ptCount val="19"/>
                <c:pt idx="0">
                  <c:v>40.011963471784419</c:v>
                </c:pt>
                <c:pt idx="1">
                  <c:v>40.001585215225994</c:v>
                </c:pt>
                <c:pt idx="2">
                  <c:v>38.55854303113869</c:v>
                </c:pt>
                <c:pt idx="3">
                  <c:v>38.380747534596807</c:v>
                </c:pt>
                <c:pt idx="4">
                  <c:v>36.334062580431663</c:v>
                </c:pt>
                <c:pt idx="5">
                  <c:v>35.701168206352861</c:v>
                </c:pt>
                <c:pt idx="6">
                  <c:v>35.253687245630481</c:v>
                </c:pt>
                <c:pt idx="7">
                  <c:v>34.733616833490458</c:v>
                </c:pt>
                <c:pt idx="8">
                  <c:v>34.502016328833122</c:v>
                </c:pt>
                <c:pt idx="9">
                  <c:v>33.884767752076769</c:v>
                </c:pt>
                <c:pt idx="10">
                  <c:v>33.823328007304269</c:v>
                </c:pt>
                <c:pt idx="11">
                  <c:v>31.913153144952759</c:v>
                </c:pt>
                <c:pt idx="12">
                  <c:v>31.579315502612197</c:v>
                </c:pt>
                <c:pt idx="13">
                  <c:v>29.129122252626679</c:v>
                </c:pt>
                <c:pt idx="14">
                  <c:v>27.720510718050839</c:v>
                </c:pt>
                <c:pt idx="15">
                  <c:v>26.77029360967185</c:v>
                </c:pt>
                <c:pt idx="16">
                  <c:v>24.577767769310089</c:v>
                </c:pt>
                <c:pt idx="17">
                  <c:v>22.848542892324531</c:v>
                </c:pt>
                <c:pt idx="18">
                  <c:v>18.13348313116154</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AF85-4972-9493-02DDB089E0A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AF85-4972-9493-02DDB089E0A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AF85-4972-9493-02DDB089E0A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Aragón</c:v>
                </c:pt>
                <c:pt idx="6">
                  <c:v>País Vasco</c:v>
                </c:pt>
                <c:pt idx="7">
                  <c:v>TOTAL</c:v>
                </c:pt>
                <c:pt idx="8">
                  <c:v>Comunitat Valenciana</c:v>
                </c:pt>
                <c:pt idx="9">
                  <c:v>Cantabria</c:v>
                </c:pt>
                <c:pt idx="10">
                  <c:v>Galicia</c:v>
                </c:pt>
                <c:pt idx="11">
                  <c:v>Murcia, Región de</c:v>
                </c:pt>
                <c:pt idx="12">
                  <c:v>Cataluña</c:v>
                </c:pt>
                <c:pt idx="13">
                  <c:v>Rioja, La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5.2980705628925584</c:v>
                </c:pt>
                <c:pt idx="1">
                  <c:v>3.6924435227921251</c:v>
                </c:pt>
                <c:pt idx="2">
                  <c:v>3.4742677767554673</c:v>
                </c:pt>
                <c:pt idx="3">
                  <c:v>3.4668302548353482</c:v>
                </c:pt>
                <c:pt idx="4">
                  <c:v>3.448101672049992</c:v>
                </c:pt>
                <c:pt idx="5">
                  <c:v>3.4129407490875567</c:v>
                </c:pt>
                <c:pt idx="6">
                  <c:v>3.2360065431183238</c:v>
                </c:pt>
                <c:pt idx="7">
                  <c:v>3.1754600681884164</c:v>
                </c:pt>
                <c:pt idx="8">
                  <c:v>3.1669669889844219</c:v>
                </c:pt>
                <c:pt idx="9">
                  <c:v>3.0632088292987572</c:v>
                </c:pt>
                <c:pt idx="10">
                  <c:v>2.9450450194080715</c:v>
                </c:pt>
                <c:pt idx="11">
                  <c:v>2.9442929896996604</c:v>
                </c:pt>
                <c:pt idx="12">
                  <c:v>2.9266005935175858</c:v>
                </c:pt>
                <c:pt idx="13">
                  <c:v>2.8681242751030278</c:v>
                </c:pt>
                <c:pt idx="14">
                  <c:v>2.7992794682697251</c:v>
                </c:pt>
                <c:pt idx="15">
                  <c:v>2.5533217294165786</c:v>
                </c:pt>
                <c:pt idx="16">
                  <c:v>2.3513525068071286</c:v>
                </c:pt>
                <c:pt idx="17">
                  <c:v>2.2025962970844861</c:v>
                </c:pt>
                <c:pt idx="18">
                  <c:v>2.0746361592207094</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747-4A11-B333-2B1E52EE1C0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Asturias, Principado de</c:v>
                </c:pt>
                <c:pt idx="6">
                  <c:v>Extremadura</c:v>
                </c:pt>
                <c:pt idx="7">
                  <c:v>TOTAL</c:v>
                </c:pt>
                <c:pt idx="8">
                  <c:v>País Vasco</c:v>
                </c:pt>
                <c:pt idx="9">
                  <c:v>Castilla - La Mancha</c:v>
                </c:pt>
                <c:pt idx="10">
                  <c:v>Comunitat Valenciana</c:v>
                </c:pt>
                <c:pt idx="11">
                  <c:v>Cantabria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1.5090175089488913</c:v>
                </c:pt>
                <c:pt idx="1">
                  <c:v>1.4127144298688195</c:v>
                </c:pt>
                <c:pt idx="2">
                  <c:v>1.2836800928497778</c:v>
                </c:pt>
                <c:pt idx="3">
                  <c:v>1.277042763449844</c:v>
                </c:pt>
                <c:pt idx="4">
                  <c:v>1.1403152760755348</c:v>
                </c:pt>
                <c:pt idx="5">
                  <c:v>1.1207629274894306</c:v>
                </c:pt>
                <c:pt idx="6">
                  <c:v>1.1098924184833059</c:v>
                </c:pt>
                <c:pt idx="7">
                  <c:v>1.06913107425858</c:v>
                </c:pt>
                <c:pt idx="8">
                  <c:v>1.0613775930480445</c:v>
                </c:pt>
                <c:pt idx="9">
                  <c:v>1.0503021372502934</c:v>
                </c:pt>
                <c:pt idx="10">
                  <c:v>1.0416593054913661</c:v>
                </c:pt>
                <c:pt idx="11">
                  <c:v>1.0389147528567928</c:v>
                </c:pt>
                <c:pt idx="12">
                  <c:v>1.0084670149398094</c:v>
                </c:pt>
                <c:pt idx="13">
                  <c:v>0.94984544884982824</c:v>
                </c:pt>
                <c:pt idx="14">
                  <c:v>0.90057113365446129</c:v>
                </c:pt>
                <c:pt idx="15">
                  <c:v>0.86342992461075585</c:v>
                </c:pt>
                <c:pt idx="16">
                  <c:v>0.84570900829634599</c:v>
                </c:pt>
                <c:pt idx="17">
                  <c:v>0.63579966824609302</c:v>
                </c:pt>
                <c:pt idx="18">
                  <c:v>0.61587085326827418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Cataluña</c:v>
                </c:pt>
                <c:pt idx="8">
                  <c:v>Aragón</c:v>
                </c:pt>
                <c:pt idx="9">
                  <c:v>Extremadura</c:v>
                </c:pt>
                <c:pt idx="10">
                  <c:v>Cantabria</c:v>
                </c:pt>
                <c:pt idx="11">
                  <c:v>Madrid, Comunidad de</c:v>
                </c:pt>
                <c:pt idx="12">
                  <c:v>Asturias, Principado de</c:v>
                </c:pt>
                <c:pt idx="13">
                  <c:v>País Vasco</c:v>
                </c:pt>
                <c:pt idx="14">
                  <c:v>Ceuta y Melilla</c:v>
                </c:pt>
                <c:pt idx="15">
                  <c:v>Rioja, La</c:v>
                </c:pt>
                <c:pt idx="16">
                  <c:v>Canarias</c:v>
                </c:pt>
                <c:pt idx="17">
                  <c:v>Galicia</c:v>
                </c:pt>
                <c:pt idx="18">
                  <c:v>Navarra, Comunidad Foral de</c:v>
                </c:pt>
              </c:strCache>
            </c:strRef>
          </c:cat>
          <c:val>
            <c:numRef>
              <c:f>'44bpbpcasaad'!$AR$11:$AR$29</c:f>
              <c:numCache>
                <c:formatCode>0.00</c:formatCode>
                <c:ptCount val="19"/>
                <c:pt idx="0">
                  <c:v>5.3280085550078331</c:v>
                </c:pt>
                <c:pt idx="1">
                  <c:v>5.168482872053505</c:v>
                </c:pt>
                <c:pt idx="2">
                  <c:v>4.9292605754819601</c:v>
                </c:pt>
                <c:pt idx="3">
                  <c:v>4.8081703460020941</c:v>
                </c:pt>
                <c:pt idx="4">
                  <c:v>4.4770082551470347</c:v>
                </c:pt>
                <c:pt idx="5">
                  <c:v>4.4579067445433713</c:v>
                </c:pt>
                <c:pt idx="6">
                  <c:v>4.2703613992336411</c:v>
                </c:pt>
                <c:pt idx="7">
                  <c:v>4.2644498884187279</c:v>
                </c:pt>
                <c:pt idx="8">
                  <c:v>4.1372459265463544</c:v>
                </c:pt>
                <c:pt idx="9">
                  <c:v>4.1268817737655317</c:v>
                </c:pt>
                <c:pt idx="10">
                  <c:v>3.8485622558618018</c:v>
                </c:pt>
                <c:pt idx="11">
                  <c:v>3.8113737554340203</c:v>
                </c:pt>
                <c:pt idx="12">
                  <c:v>3.7075310649463802</c:v>
                </c:pt>
                <c:pt idx="13">
                  <c:v>3.60050468519717</c:v>
                </c:pt>
                <c:pt idx="14">
                  <c:v>3.4590815957575027</c:v>
                </c:pt>
                <c:pt idx="15">
                  <c:v>3.3754931066737157</c:v>
                </c:pt>
                <c:pt idx="16">
                  <c:v>3.1170633450327068</c:v>
                </c:pt>
                <c:pt idx="17">
                  <c:v>2.8926526288960246</c:v>
                </c:pt>
                <c:pt idx="18">
                  <c:v>2.7162844013223206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Comunitat Valenciana</c:v>
                </c:pt>
                <c:pt idx="4">
                  <c:v>Balears, Illes</c:v>
                </c:pt>
                <c:pt idx="5">
                  <c:v>Aragón</c:v>
                </c:pt>
                <c:pt idx="6">
                  <c:v>TOTAL</c:v>
                </c:pt>
                <c:pt idx="7">
                  <c:v>Murcia, Región de</c:v>
                </c:pt>
                <c:pt idx="8">
                  <c:v>Madrid, Comunidad de</c:v>
                </c:pt>
                <c:pt idx="9">
                  <c:v>Extremadura</c:v>
                </c:pt>
                <c:pt idx="10">
                  <c:v>Cataluña</c:v>
                </c:pt>
                <c:pt idx="11">
                  <c:v>Rioja, La</c:v>
                </c:pt>
                <c:pt idx="12">
                  <c:v>País Vasco</c:v>
                </c:pt>
                <c:pt idx="13">
                  <c:v>Cantabria</c:v>
                </c:pt>
                <c:pt idx="14">
                  <c:v>Navarra, Comunidad Foral de</c:v>
                </c:pt>
                <c:pt idx="15">
                  <c:v>Asturias, Principado de</c:v>
                </c:pt>
                <c:pt idx="16">
                  <c:v>Ceuta y Melilla</c:v>
                </c:pt>
                <c:pt idx="17">
                  <c:v>Canarias</c:v>
                </c:pt>
                <c:pt idx="18">
                  <c:v>Galicia</c:v>
                </c:pt>
              </c:strCache>
            </c:strRef>
          </c:cat>
          <c:val>
            <c:numRef>
              <c:f>'44bpbpcasaad'!$AX$11:$AX$29</c:f>
              <c:numCache>
                <c:formatCode>0.00</c:formatCode>
                <c:ptCount val="19"/>
                <c:pt idx="0">
                  <c:v>35.540014484881404</c:v>
                </c:pt>
                <c:pt idx="1">
                  <c:v>34.608129739153959</c:v>
                </c:pt>
                <c:pt idx="2">
                  <c:v>33.679085036147114</c:v>
                </c:pt>
                <c:pt idx="3">
                  <c:v>29.839023303894621</c:v>
                </c:pt>
                <c:pt idx="4">
                  <c:v>29.403234392495914</c:v>
                </c:pt>
                <c:pt idx="5">
                  <c:v>29.374698039699428</c:v>
                </c:pt>
                <c:pt idx="6">
                  <c:v>28.207883992660062</c:v>
                </c:pt>
                <c:pt idx="7">
                  <c:v>28.169967133427239</c:v>
                </c:pt>
                <c:pt idx="8">
                  <c:v>28.057190788081513</c:v>
                </c:pt>
                <c:pt idx="9">
                  <c:v>27.884396469753177</c:v>
                </c:pt>
                <c:pt idx="10">
                  <c:v>27.146150755366854</c:v>
                </c:pt>
                <c:pt idx="11">
                  <c:v>27.013944400035527</c:v>
                </c:pt>
                <c:pt idx="12">
                  <c:v>25.082925870414506</c:v>
                </c:pt>
                <c:pt idx="13">
                  <c:v>23.14823780015492</c:v>
                </c:pt>
                <c:pt idx="14">
                  <c:v>23.035122906851999</c:v>
                </c:pt>
                <c:pt idx="15">
                  <c:v>22.731973300742691</c:v>
                </c:pt>
                <c:pt idx="16">
                  <c:v>21.706373447363063</c:v>
                </c:pt>
                <c:pt idx="17">
                  <c:v>18.347874037457903</c:v>
                </c:pt>
                <c:pt idx="18">
                  <c:v>17.906562202047837</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'45ResolPIAAltaBaj'!$AD$11:$AD$60</c:f>
              <c:numCache>
                <c:formatCode>0</c:formatCode>
                <c:ptCount val="50"/>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'45ResolPIAAltaBaj'!$AE$11:$AE$60</c:f>
              <c:numCache>
                <c:formatCode>0</c:formatCode>
                <c:ptCount val="50"/>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3492</c:v>
                </c:pt>
                <c:pt idx="1">
                  <c:v>106404</c:v>
                </c:pt>
                <c:pt idx="2">
                  <c:v>55349</c:v>
                </c:pt>
                <c:pt idx="3">
                  <c:v>67125</c:v>
                </c:pt>
                <c:pt idx="4">
                  <c:v>71563</c:v>
                </c:pt>
                <c:pt idx="5">
                  <c:v>109728</c:v>
                </c:pt>
                <c:pt idx="6">
                  <c:v>297983</c:v>
                </c:pt>
                <c:pt idx="7">
                  <c:v>832255</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971173</c:v>
                </c:pt>
                <c:pt idx="1">
                  <c:v>572726</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488</c:v>
                </c:pt>
                <c:pt idx="1">
                  <c:v>10379</c:v>
                </c:pt>
                <c:pt idx="2">
                  <c:v>6190</c:v>
                </c:pt>
                <c:pt idx="3">
                  <c:v>8695</c:v>
                </c:pt>
                <c:pt idx="4">
                  <c:v>8395</c:v>
                </c:pt>
                <c:pt idx="5">
                  <c:v>11378</c:v>
                </c:pt>
                <c:pt idx="6">
                  <c:v>37859</c:v>
                </c:pt>
                <c:pt idx="7">
                  <c:v>179855</c:v>
                </c:pt>
              </c:numCache>
            </c:numRef>
          </c:val>
          <c:extLst>
            <c:ext xmlns:c15="http://schemas.microsoft.com/office/drawing/2012/chart" uri="{02D57815-91ED-43cb-92C2-25804820EDAC}">
              <c15:datalabelsRange>
                <c15:f>'46aperfpb_graf'!$V$12:$AC$12</c15:f>
                <c15:dlblRangeCache>
                  <c:ptCount val="8"/>
                  <c:pt idx="0">
                    <c:v>31%</c:v>
                  </c:pt>
                  <c:pt idx="1">
                    <c:v>32%</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713</c:v>
                </c:pt>
                <c:pt idx="1">
                  <c:v>12379</c:v>
                </c:pt>
                <c:pt idx="2">
                  <c:v>7864</c:v>
                </c:pt>
                <c:pt idx="3">
                  <c:v>11229</c:v>
                </c:pt>
                <c:pt idx="4">
                  <c:v>12594</c:v>
                </c:pt>
                <c:pt idx="5">
                  <c:v>20595</c:v>
                </c:pt>
                <c:pt idx="6">
                  <c:v>65228</c:v>
                </c:pt>
                <c:pt idx="7">
                  <c:v>234151</c:v>
                </c:pt>
              </c:numCache>
            </c:numRef>
          </c:val>
          <c:extLst>
            <c:ext xmlns:c15="http://schemas.microsoft.com/office/drawing/2012/chart" uri="{02D57815-91ED-43cb-92C2-25804820EDAC}">
              <c15:datalabelsRange>
                <c15:f>'46aperfpb_graf'!$V$13:$AC$13</c15:f>
                <c15:dlblRangeCache>
                  <c:ptCount val="8"/>
                  <c:pt idx="0">
                    <c:v>46%</c:v>
                  </c:pt>
                  <c:pt idx="1">
                    <c:v>39%</c:v>
                  </c:pt>
                  <c:pt idx="2">
                    <c:v>37%</c:v>
                  </c:pt>
                  <c:pt idx="3">
                    <c:v>39%</c:v>
                  </c:pt>
                  <c:pt idx="4">
                    <c:v>38%</c:v>
                  </c:pt>
                  <c:pt idx="5">
                    <c:v>38%</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359</c:v>
                </c:pt>
                <c:pt idx="1">
                  <c:v>9313</c:v>
                </c:pt>
                <c:pt idx="2">
                  <c:v>7027</c:v>
                </c:pt>
                <c:pt idx="3">
                  <c:v>9079</c:v>
                </c:pt>
                <c:pt idx="4">
                  <c:v>12262</c:v>
                </c:pt>
                <c:pt idx="5">
                  <c:v>22006</c:v>
                </c:pt>
                <c:pt idx="6">
                  <c:v>79814</c:v>
                </c:pt>
                <c:pt idx="7">
                  <c:v>203321</c:v>
                </c:pt>
              </c:numCache>
            </c:numRef>
          </c:val>
          <c:extLst>
            <c:ext xmlns:c15="http://schemas.microsoft.com/office/drawing/2012/chart" uri="{02D57815-91ED-43cb-92C2-25804820EDAC}">
              <c15:datalabelsRange>
                <c15:f>'46aperfpb_graf'!$V$14:$AC$14</c15:f>
                <c15:dlblRangeCache>
                  <c:ptCount val="8"/>
                  <c:pt idx="0">
                    <c:v>23%</c:v>
                  </c:pt>
                  <c:pt idx="1">
                    <c:v>29%</c:v>
                  </c:pt>
                  <c:pt idx="2">
                    <c:v>33%</c:v>
                  </c:pt>
                  <c:pt idx="3">
                    <c:v>31%</c:v>
                  </c:pt>
                  <c:pt idx="4">
                    <c:v>37%</c:v>
                  </c:pt>
                  <c:pt idx="5">
                    <c:v>41%</c:v>
                  </c:pt>
                  <c:pt idx="6">
                    <c:v>44%</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622</c:v>
                </c:pt>
                <c:pt idx="1">
                  <c:v>22222</c:v>
                </c:pt>
                <c:pt idx="2">
                  <c:v>9696</c:v>
                </c:pt>
                <c:pt idx="3">
                  <c:v>10761</c:v>
                </c:pt>
                <c:pt idx="4">
                  <c:v>9455</c:v>
                </c:pt>
                <c:pt idx="5">
                  <c:v>12499</c:v>
                </c:pt>
                <c:pt idx="6">
                  <c:v>28500</c:v>
                </c:pt>
                <c:pt idx="7">
                  <c:v>57128</c:v>
                </c:pt>
              </c:numCache>
            </c:numRef>
          </c:val>
          <c:extLst>
            <c:ext xmlns:c15="http://schemas.microsoft.com/office/drawing/2012/chart" uri="{02D57815-91ED-43cb-92C2-25804820EDAC}">
              <c15:datalabelsRange>
                <c15:f>'46aperfpb_graf'!$V$16:$AC$16</c15:f>
                <c15:dlblRangeCache>
                  <c:ptCount val="8"/>
                  <c:pt idx="0">
                    <c:v>32%</c:v>
                  </c:pt>
                  <c:pt idx="1">
                    <c:v>30%</c:v>
                  </c:pt>
                  <c:pt idx="2">
                    <c:v>28%</c:v>
                  </c:pt>
                  <c:pt idx="3">
                    <c:v>28%</c:v>
                  </c:pt>
                  <c:pt idx="4">
                    <c:v>25%</c:v>
                  </c:pt>
                  <c:pt idx="5">
                    <c:v>22%</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918</c:v>
                </c:pt>
                <c:pt idx="1">
                  <c:v>30659</c:v>
                </c:pt>
                <c:pt idx="2">
                  <c:v>12511</c:v>
                </c:pt>
                <c:pt idx="3">
                  <c:v>14688</c:v>
                </c:pt>
                <c:pt idx="4">
                  <c:v>14993</c:v>
                </c:pt>
                <c:pt idx="5">
                  <c:v>22079</c:v>
                </c:pt>
                <c:pt idx="6">
                  <c:v>44627</c:v>
                </c:pt>
                <c:pt idx="7">
                  <c:v>79553</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392</c:v>
                </c:pt>
                <c:pt idx="1">
                  <c:v>21452</c:v>
                </c:pt>
                <c:pt idx="2">
                  <c:v>12061</c:v>
                </c:pt>
                <c:pt idx="3">
                  <c:v>12673</c:v>
                </c:pt>
                <c:pt idx="4">
                  <c:v>13864</c:v>
                </c:pt>
                <c:pt idx="5">
                  <c:v>21171</c:v>
                </c:pt>
                <c:pt idx="6">
                  <c:v>41955</c:v>
                </c:pt>
                <c:pt idx="7">
                  <c:v>78247</c:v>
                </c:pt>
              </c:numCache>
            </c:numRef>
          </c:val>
          <c:extLst>
            <c:ext xmlns:c15="http://schemas.microsoft.com/office/drawing/2012/chart" uri="{02D57815-91ED-43cb-92C2-25804820EDAC}">
              <c15:datalabelsRange>
                <c15:f>'46aperfpb_graf'!$V$18:$AC$18</c15:f>
                <c15:dlblRangeCache>
                  <c:ptCount val="8"/>
                  <c:pt idx="0">
                    <c:v>20%</c:v>
                  </c:pt>
                  <c:pt idx="1">
                    <c:v>29%</c:v>
                  </c:pt>
                  <c:pt idx="2">
                    <c:v>35%</c:v>
                  </c:pt>
                  <c:pt idx="3">
                    <c:v>33%</c:v>
                  </c:pt>
                  <c:pt idx="4">
                    <c:v>36%</c:v>
                  </c:pt>
                  <c:pt idx="5">
                    <c:v>38%</c:v>
                  </c:pt>
                  <c:pt idx="6">
                    <c:v>36%</c:v>
                  </c:pt>
                  <c:pt idx="7">
                    <c:v>36%</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0.35784932249322493</c:v>
                </c:pt>
                <c:pt idx="1">
                  <c:v>0.23324733514001808</c:v>
                </c:pt>
                <c:pt idx="2">
                  <c:v>0.2006070460704607</c:v>
                </c:pt>
                <c:pt idx="3">
                  <c:v>4.2851671183378501E-2</c:v>
                </c:pt>
                <c:pt idx="4">
                  <c:v>3.2708220415537489E-2</c:v>
                </c:pt>
                <c:pt idx="5">
                  <c:v>1.6959710930442639E-2</c:v>
                </c:pt>
                <c:pt idx="6">
                  <c:v>1.7556639566395665E-2</c:v>
                </c:pt>
                <c:pt idx="7">
                  <c:v>1.2765311653116531E-2</c:v>
                </c:pt>
                <c:pt idx="8">
                  <c:v>8.545474254742548E-2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A8C5-4792-9455-536EACE712C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A8C5-4792-9455-536EACE712C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A8C5-4792-9455-536EACE712C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Cataluña</c:v>
                </c:pt>
                <c:pt idx="5">
                  <c:v>Andalucía</c:v>
                </c:pt>
                <c:pt idx="6">
                  <c:v>Castilla - La Mancha</c:v>
                </c:pt>
                <c:pt idx="7">
                  <c:v>Rioja, La</c:v>
                </c:pt>
                <c:pt idx="8">
                  <c:v>TOTAL</c:v>
                </c:pt>
                <c:pt idx="9">
                  <c:v>Murcia, Región de</c:v>
                </c:pt>
                <c:pt idx="10">
                  <c:v>Aragón</c:v>
                </c:pt>
                <c:pt idx="11">
                  <c:v>Comunitat Valenciana</c:v>
                </c:pt>
                <c:pt idx="12">
                  <c:v>Cantabria</c:v>
                </c:pt>
                <c:pt idx="13">
                  <c:v>Balears, Illes</c:v>
                </c:pt>
                <c:pt idx="14">
                  <c:v>Madrid, Comunidad de</c:v>
                </c:pt>
                <c:pt idx="15">
                  <c:v>Canarias</c:v>
                </c:pt>
                <c:pt idx="16">
                  <c:v>Ceuta y Melilla</c:v>
                </c:pt>
                <c:pt idx="17">
                  <c:v>Galicia</c:v>
                </c:pt>
                <c:pt idx="18">
                  <c:v>Navarra, Comunidad Foral de</c:v>
                </c:pt>
              </c:strCache>
            </c:strRef>
          </c:cat>
          <c:val>
            <c:numRef>
              <c:f>'24asolcasaad_pobl'!$AF$11:$AF$29</c:f>
              <c:numCache>
                <c:formatCode>0.00</c:formatCode>
                <c:ptCount val="19"/>
                <c:pt idx="0">
                  <c:v>6.7348418393415175</c:v>
                </c:pt>
                <c:pt idx="1">
                  <c:v>5.7422102038436265</c:v>
                </c:pt>
                <c:pt idx="2">
                  <c:v>5.3348230718539975</c:v>
                </c:pt>
                <c:pt idx="3">
                  <c:v>5.1567998779713529</c:v>
                </c:pt>
                <c:pt idx="4">
                  <c:v>4.9333450321140271</c:v>
                </c:pt>
                <c:pt idx="5">
                  <c:v>4.91300718199619</c:v>
                </c:pt>
                <c:pt idx="6">
                  <c:v>4.8590760551654535</c:v>
                </c:pt>
                <c:pt idx="7">
                  <c:v>4.570860992522765</c:v>
                </c:pt>
                <c:pt idx="8">
                  <c:v>4.5467726607499284</c:v>
                </c:pt>
                <c:pt idx="9">
                  <c:v>4.4158975627545436</c:v>
                </c:pt>
                <c:pt idx="10">
                  <c:v>4.3425118989398417</c:v>
                </c:pt>
                <c:pt idx="11">
                  <c:v>4.2542747756512389</c:v>
                </c:pt>
                <c:pt idx="12">
                  <c:v>3.9570043885852777</c:v>
                </c:pt>
                <c:pt idx="13">
                  <c:v>3.8389534392840212</c:v>
                </c:pt>
                <c:pt idx="14">
                  <c:v>3.8014811247051759</c:v>
                </c:pt>
                <c:pt idx="15">
                  <c:v>3.4092624736795556</c:v>
                </c:pt>
                <c:pt idx="16">
                  <c:v>3.3902012248468942</c:v>
                </c:pt>
                <c:pt idx="17">
                  <c:v>3.2330524463261407</c:v>
                </c:pt>
                <c:pt idx="18">
                  <c:v>3.0570530992889924</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0.27666308570734549</c:v>
                </c:pt>
                <c:pt idx="1">
                  <c:v>0.47490171640248052</c:v>
                </c:pt>
                <c:pt idx="2">
                  <c:v>0.17614705163666228</c:v>
                </c:pt>
                <c:pt idx="3">
                  <c:v>6.3439369249921565E-2</c:v>
                </c:pt>
                <c:pt idx="4">
                  <c:v>8.8487770035901164E-3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0.27518357268178567</c:v>
                </c:pt>
                <c:pt idx="1">
                  <c:v>0.72481642731821427</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0.18371821104940075</c:v>
                </c:pt>
                <c:pt idx="1">
                  <c:v>0.30501789199739754</c:v>
                </c:pt>
                <c:pt idx="2">
                  <c:v>0.26017106731126816</c:v>
                </c:pt>
                <c:pt idx="3">
                  <c:v>0.29439885268106125</c:v>
                </c:pt>
                <c:pt idx="4">
                  <c:v>0.25594316422260677</c:v>
                </c:pt>
                <c:pt idx="5">
                  <c:v>0.2808091286307054</c:v>
                </c:pt>
                <c:pt idx="6">
                  <c:v>0.25174880974545844</c:v>
                </c:pt>
                <c:pt idx="7">
                  <c:v>0.23654467168998924</c:v>
                </c:pt>
                <c:pt idx="8">
                  <c:v>0.34800878181616818</c:v>
                </c:pt>
                <c:pt idx="9">
                  <c:v>0.27135178180370295</c:v>
                </c:pt>
                <c:pt idx="10">
                  <c:v>0.18955811989867719</c:v>
                </c:pt>
                <c:pt idx="11">
                  <c:v>0.1788805306155464</c:v>
                </c:pt>
                <c:pt idx="12">
                  <c:v>0.25536565265684902</c:v>
                </c:pt>
                <c:pt idx="13">
                  <c:v>0.28651820334214045</c:v>
                </c:pt>
                <c:pt idx="14">
                  <c:v>0.28382502543234994</c:v>
                </c:pt>
                <c:pt idx="15">
                  <c:v>0.33696736852609521</c:v>
                </c:pt>
                <c:pt idx="16">
                  <c:v>0.28442622950819674</c:v>
                </c:pt>
                <c:pt idx="17">
                  <c:v>0.16589327146171692</c:v>
                </c:pt>
                <c:pt idx="18">
                  <c:v>0.10787992495309569</c:v>
                </c:pt>
                <c:pt idx="19">
                  <c:v>0.27518357268178567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0.81628178895059922</c:v>
                </c:pt>
                <c:pt idx="1">
                  <c:v>0.69498210800260252</c:v>
                </c:pt>
                <c:pt idx="2">
                  <c:v>0.73982893268873184</c:v>
                </c:pt>
                <c:pt idx="3">
                  <c:v>0.70560114731893875</c:v>
                </c:pt>
                <c:pt idx="4">
                  <c:v>0.74405683577739323</c:v>
                </c:pt>
                <c:pt idx="5">
                  <c:v>0.7191908713692946</c:v>
                </c:pt>
                <c:pt idx="6">
                  <c:v>0.74825119025454156</c:v>
                </c:pt>
                <c:pt idx="7">
                  <c:v>0.76345532831001073</c:v>
                </c:pt>
                <c:pt idx="8">
                  <c:v>0.65199121818383177</c:v>
                </c:pt>
                <c:pt idx="9">
                  <c:v>0.72864821819629699</c:v>
                </c:pt>
                <c:pt idx="10">
                  <c:v>0.81044188010132279</c:v>
                </c:pt>
                <c:pt idx="11">
                  <c:v>0.82111946938445357</c:v>
                </c:pt>
                <c:pt idx="12">
                  <c:v>0.74463434734315093</c:v>
                </c:pt>
                <c:pt idx="13">
                  <c:v>0.71348179665785949</c:v>
                </c:pt>
                <c:pt idx="14">
                  <c:v>0.71617497456765</c:v>
                </c:pt>
                <c:pt idx="15">
                  <c:v>0.66303263147390479</c:v>
                </c:pt>
                <c:pt idx="16">
                  <c:v>0.71557377049180326</c:v>
                </c:pt>
                <c:pt idx="17">
                  <c:v>0.83410672853828305</c:v>
                </c:pt>
                <c:pt idx="18">
                  <c:v>0.89212007504690427</c:v>
                </c:pt>
                <c:pt idx="19">
                  <c:v>0.72481642731821427</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0.27518357268178567</c:v>
                </c:pt>
                <c:pt idx="1">
                  <c:v>0.27518357268178567</c:v>
                </c:pt>
                <c:pt idx="2">
                  <c:v>0.27518357268178567</c:v>
                </c:pt>
                <c:pt idx="3">
                  <c:v>0.27518357268178567</c:v>
                </c:pt>
                <c:pt idx="4">
                  <c:v>0.27518357268178567</c:v>
                </c:pt>
                <c:pt idx="5">
                  <c:v>0.27518357268178567</c:v>
                </c:pt>
                <c:pt idx="6">
                  <c:v>0.27518357268178567</c:v>
                </c:pt>
                <c:pt idx="7">
                  <c:v>0.27518357268178567</c:v>
                </c:pt>
                <c:pt idx="8">
                  <c:v>0.27518357268178567</c:v>
                </c:pt>
                <c:pt idx="9">
                  <c:v>0.27518357268178567</c:v>
                </c:pt>
                <c:pt idx="10">
                  <c:v>0.27518357268178567</c:v>
                </c:pt>
                <c:pt idx="11">
                  <c:v>0.27518357268178567</c:v>
                </c:pt>
                <c:pt idx="12">
                  <c:v>0.27518357268178567</c:v>
                </c:pt>
                <c:pt idx="13">
                  <c:v>0.27518357268178567</c:v>
                </c:pt>
                <c:pt idx="14">
                  <c:v>0.27518357268178567</c:v>
                </c:pt>
                <c:pt idx="15">
                  <c:v>0.27518357268178567</c:v>
                </c:pt>
                <c:pt idx="16">
                  <c:v>0.27518357268178567</c:v>
                </c:pt>
                <c:pt idx="17">
                  <c:v>0.27518357268178567</c:v>
                </c:pt>
                <c:pt idx="18">
                  <c:v>0.27518357268178567</c:v>
                </c:pt>
                <c:pt idx="19">
                  <c:v>0.27518357268178567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2.6462215320910971E-3</c:v>
                </c:pt>
                <c:pt idx="1">
                  <c:v>0.31008669772256731</c:v>
                </c:pt>
                <c:pt idx="2">
                  <c:v>5.3487318840579709E-2</c:v>
                </c:pt>
                <c:pt idx="3">
                  <c:v>0.46500388198757764</c:v>
                </c:pt>
                <c:pt idx="4">
                  <c:v>0.12978131469979295</c:v>
                </c:pt>
                <c:pt idx="5">
                  <c:v>3.6846532091097312E-2</c:v>
                </c:pt>
                <c:pt idx="6">
                  <c:v>5.8229813664596275E-4</c:v>
                </c:pt>
                <c:pt idx="7">
                  <c:v>7.6345755693581782E-4</c:v>
                </c:pt>
                <c:pt idx="8">
                  <c:v>1.9409937888198756E-4</c:v>
                </c:pt>
                <c:pt idx="9">
                  <c:v>6.0817805383022773E-4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4.7761194029850748E-4</c:v>
                </c:pt>
                <c:pt idx="1">
                  <c:v>1.7611940298507461E-2</c:v>
                </c:pt>
                <c:pt idx="2">
                  <c:v>5.9761194029850744E-2</c:v>
                </c:pt>
                <c:pt idx="3">
                  <c:v>0.66808955223880595</c:v>
                </c:pt>
                <c:pt idx="4">
                  <c:v>0.15283582089552239</c:v>
                </c:pt>
                <c:pt idx="5">
                  <c:v>8.6776119402985075E-2</c:v>
                </c:pt>
                <c:pt idx="6">
                  <c:v>5.9701492537313435E-5</c:v>
                </c:pt>
                <c:pt idx="7">
                  <c:v>5.0149253731343281E-3</c:v>
                </c:pt>
                <c:pt idx="8">
                  <c:v>1.7910447761194031E-4</c:v>
                </c:pt>
                <c:pt idx="9">
                  <c:v>9.194029850746268E-3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2.2597368071248171E-3</c:v>
                </c:pt>
                <c:pt idx="1">
                  <c:v>0.25796623687358766</c:v>
                </c:pt>
                <c:pt idx="2">
                  <c:v>5.4600558287917052E-2</c:v>
                </c:pt>
                <c:pt idx="3">
                  <c:v>0.50114050245912534</c:v>
                </c:pt>
                <c:pt idx="4">
                  <c:v>0.13387744250963712</c:v>
                </c:pt>
                <c:pt idx="5">
                  <c:v>4.57370729762063E-2</c:v>
                </c:pt>
                <c:pt idx="6">
                  <c:v>4.891665558952546E-4</c:v>
                </c:pt>
                <c:pt idx="7">
                  <c:v>1.5206699455004653E-3</c:v>
                </c:pt>
                <c:pt idx="8">
                  <c:v>1.9141300013292569E-4</c:v>
                </c:pt>
                <c:pt idx="9">
                  <c:v>2.2172005848730561E-3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1.7472506497129517E-3</c:v>
                </c:pt>
                <c:pt idx="1">
                  <c:v>1.7993745136329599E-2</c:v>
                </c:pt>
                <c:pt idx="2">
                  <c:v>4.9033139031230272E-2</c:v>
                </c:pt>
                <c:pt idx="3">
                  <c:v>2.5687521106494193E-2</c:v>
                </c:pt>
                <c:pt idx="4">
                  <c:v>0.13478056587428605</c:v>
                </c:pt>
                <c:pt idx="5">
                  <c:v>0.55326912064839151</c:v>
                </c:pt>
                <c:pt idx="6">
                  <c:v>0.11748425271998474</c:v>
                </c:pt>
                <c:pt idx="7">
                  <c:v>9.7567063591113987E-2</c:v>
                </c:pt>
                <c:pt idx="8">
                  <c:v>4.625075249240166E-4</c:v>
                </c:pt>
                <c:pt idx="9">
                  <c:v>1.9748337175327061E-3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5.2817831299846831E-4</c:v>
                </c:pt>
                <c:pt idx="2">
                  <c:v>1.1091744572967834E-3</c:v>
                </c:pt>
                <c:pt idx="3">
                  <c:v>3.977182696878466E-2</c:v>
                </c:pt>
                <c:pt idx="4">
                  <c:v>4.7694501663761685E-2</c:v>
                </c:pt>
                <c:pt idx="5">
                  <c:v>0.65335657317910523</c:v>
                </c:pt>
                <c:pt idx="6">
                  <c:v>0.10711456187608936</c:v>
                </c:pt>
                <c:pt idx="7">
                  <c:v>0.11604077536576349</c:v>
                </c:pt>
                <c:pt idx="8">
                  <c:v>3.1690698779908097E-4</c:v>
                </c:pt>
                <c:pt idx="9">
                  <c:v>3.4067501188401204E-2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1.5339301481724962E-3</c:v>
                </c:pt>
                <c:pt idx="1">
                  <c:v>1.5861353338876106E-2</c:v>
                </c:pt>
                <c:pt idx="2">
                  <c:v>4.3182067196452623E-2</c:v>
                </c:pt>
                <c:pt idx="3">
                  <c:v>2.740449995810695E-2</c:v>
                </c:pt>
                <c:pt idx="4">
                  <c:v>0.1241452206474732</c:v>
                </c:pt>
                <c:pt idx="5">
                  <c:v>0.56544661214125047</c:v>
                </c:pt>
                <c:pt idx="6">
                  <c:v>0.11621132143570706</c:v>
                </c:pt>
                <c:pt idx="7">
                  <c:v>9.9815026070367435E-2</c:v>
                </c:pt>
                <c:pt idx="8">
                  <c:v>4.4471084127690016E-4</c:v>
                </c:pt>
                <c:pt idx="9">
                  <c:v>5.9552582223167498E-3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1.3717223056486081E-3</c:v>
                </c:pt>
                <c:pt idx="1">
                  <c:v>6.5553887027838742E-3</c:v>
                </c:pt>
                <c:pt idx="2">
                  <c:v>1.4641330715028301E-2</c:v>
                </c:pt>
                <c:pt idx="3">
                  <c:v>3.3989834815756036E-2</c:v>
                </c:pt>
                <c:pt idx="4">
                  <c:v>0.16138673905509993</c:v>
                </c:pt>
                <c:pt idx="5">
                  <c:v>2.9513688344692156E-2</c:v>
                </c:pt>
                <c:pt idx="6">
                  <c:v>6.7257710523275963E-2</c:v>
                </c:pt>
                <c:pt idx="7">
                  <c:v>8.9522929421277583E-2</c:v>
                </c:pt>
                <c:pt idx="8">
                  <c:v>0.32600785491509759</c:v>
                </c:pt>
                <c:pt idx="9">
                  <c:v>0.26975280120133993</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2.5938094414663671E-4</c:v>
                </c:pt>
                <c:pt idx="3">
                  <c:v>2.2998443714335119E-2</c:v>
                </c:pt>
                <c:pt idx="4">
                  <c:v>6.8303648625280995E-3</c:v>
                </c:pt>
                <c:pt idx="5">
                  <c:v>1.910772955213557E-2</c:v>
                </c:pt>
                <c:pt idx="6">
                  <c:v>2.1009856475877574E-2</c:v>
                </c:pt>
                <c:pt idx="7">
                  <c:v>0.20197129517551443</c:v>
                </c:pt>
                <c:pt idx="8">
                  <c:v>0.44129344630814454</c:v>
                </c:pt>
                <c:pt idx="9">
                  <c:v>0.28652948296731801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1.1752771179730801E-3</c:v>
                </c:pt>
                <c:pt idx="1">
                  <c:v>5.6165874901029297E-3</c:v>
                </c:pt>
                <c:pt idx="2">
                  <c:v>1.258165083135392E-2</c:v>
                </c:pt>
                <c:pt idx="3">
                  <c:v>3.2412905779889152E-2</c:v>
                </c:pt>
                <c:pt idx="4">
                  <c:v>0.13925178147268408</c:v>
                </c:pt>
                <c:pt idx="5">
                  <c:v>2.8021080760095012E-2</c:v>
                </c:pt>
                <c:pt idx="6">
                  <c:v>6.0631927949327001E-2</c:v>
                </c:pt>
                <c:pt idx="7">
                  <c:v>0.10560174188440222</c:v>
                </c:pt>
                <c:pt idx="8">
                  <c:v>0.34246338083927158</c:v>
                </c:pt>
                <c:pt idx="9">
                  <c:v>0.27224366587490101</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4.4092215719733841E-3</c:v>
                </c:pt>
                <c:pt idx="1">
                  <c:v>4.8482349752434616E-4</c:v>
                </c:pt>
                <c:pt idx="2">
                  <c:v>3.7182526503048278E-3</c:v>
                </c:pt>
                <c:pt idx="3">
                  <c:v>0.95953441674206241</c:v>
                </c:pt>
                <c:pt idx="4">
                  <c:v>3.1914365663807355E-3</c:v>
                </c:pt>
                <c:pt idx="5">
                  <c:v>2.6913430374382995E-3</c:v>
                </c:pt>
                <c:pt idx="6">
                  <c:v>2.5836893159407674E-2</c:v>
                </c:pt>
                <c:pt idx="7">
                  <c:v>7.2532649235925806E-5</c:v>
                </c:pt>
                <c:pt idx="8">
                  <c:v>6.1080125672358565E-5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1.2156576707999028E-3</c:v>
                </c:pt>
                <c:pt idx="2">
                  <c:v>6.3214198881594939E-3</c:v>
                </c:pt>
                <c:pt idx="3">
                  <c:v>0.13007537077558959</c:v>
                </c:pt>
                <c:pt idx="4">
                  <c:v>0.17165086311694627</c:v>
                </c:pt>
                <c:pt idx="5">
                  <c:v>0.59713104789691218</c:v>
                </c:pt>
                <c:pt idx="6">
                  <c:v>8.3637247751033303E-2</c:v>
                </c:pt>
                <c:pt idx="7">
                  <c:v>4.133236080719669E-3</c:v>
                </c:pt>
                <c:pt idx="8">
                  <c:v>5.8351568198395333E-3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2.5018206092972447E-2</c:v>
                </c:pt>
                <c:pt idx="1">
                  <c:v>6.3721325403568391E-3</c:v>
                </c:pt>
                <c:pt idx="2">
                  <c:v>1.6870979487801918E-2</c:v>
                </c:pt>
                <c:pt idx="3">
                  <c:v>0.26917708459764533</c:v>
                </c:pt>
                <c:pt idx="4">
                  <c:v>0.24343063478577498</c:v>
                </c:pt>
                <c:pt idx="5">
                  <c:v>0.37926326010438161</c:v>
                </c:pt>
                <c:pt idx="6">
                  <c:v>4.5970384755431484E-2</c:v>
                </c:pt>
                <c:pt idx="7">
                  <c:v>3.2770967350406605E-3</c:v>
                </c:pt>
                <c:pt idx="8">
                  <c:v>1.0620220900594732E-2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4.602275254884357E-3</c:v>
                </c:pt>
                <c:pt idx="1">
                  <c:v>2.4669489503334425E-4</c:v>
                </c:pt>
                <c:pt idx="2">
                  <c:v>2.5316558080471065E-3</c:v>
                </c:pt>
                <c:pt idx="3">
                  <c:v>0.15014821914595036</c:v>
                </c:pt>
                <c:pt idx="4">
                  <c:v>0.2626127820309056</c:v>
                </c:pt>
                <c:pt idx="5">
                  <c:v>0.55340944477471898</c:v>
                </c:pt>
                <c:pt idx="6">
                  <c:v>2.6036421872535579E-2</c:v>
                </c:pt>
                <c:pt idx="7">
                  <c:v>3.5184353881804835E-4</c:v>
                </c:pt>
                <c:pt idx="8">
                  <c:v>6.0662679106560065E-5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2.6852846401718581E-4</c:v>
                </c:pt>
                <c:pt idx="1">
                  <c:v>2.6852846401718581E-4</c:v>
                </c:pt>
                <c:pt idx="2">
                  <c:v>1.3426423200859291E-3</c:v>
                </c:pt>
                <c:pt idx="3">
                  <c:v>5.7733619763694954E-2</c:v>
                </c:pt>
                <c:pt idx="4">
                  <c:v>5.0751879699248117E-2</c:v>
                </c:pt>
                <c:pt idx="5">
                  <c:v>0.13050483351235231</c:v>
                </c:pt>
                <c:pt idx="6">
                  <c:v>0.10982814178302901</c:v>
                </c:pt>
                <c:pt idx="7">
                  <c:v>0.41809881847475833</c:v>
                </c:pt>
                <c:pt idx="8">
                  <c:v>0.23120300751879699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1.4340803528527603E-2</c:v>
                </c:pt>
                <c:pt idx="1">
                  <c:v>1.5646752990747471E-3</c:v>
                </c:pt>
                <c:pt idx="2">
                  <c:v>9.58517624157601E-3</c:v>
                </c:pt>
                <c:pt idx="3">
                  <c:v>0.14034028607685389</c:v>
                </c:pt>
                <c:pt idx="4">
                  <c:v>0.10450059753348036</c:v>
                </c:pt>
                <c:pt idx="5">
                  <c:v>0.17765840797368387</c:v>
                </c:pt>
                <c:pt idx="6">
                  <c:v>0.22526396195498172</c:v>
                </c:pt>
                <c:pt idx="7">
                  <c:v>0.11519459879014871</c:v>
                </c:pt>
                <c:pt idx="8">
                  <c:v>0.21155149260167308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5.3323598625841734E-3</c:v>
                </c:pt>
                <c:pt idx="1">
                  <c:v>1.5645065611493908E-4</c:v>
                </c:pt>
                <c:pt idx="2">
                  <c:v>1.1016733701426961E-3</c:v>
                </c:pt>
                <c:pt idx="3">
                  <c:v>6.9490166424385439E-3</c:v>
                </c:pt>
                <c:pt idx="4">
                  <c:v>0.19154775330339041</c:v>
                </c:pt>
                <c:pt idx="5">
                  <c:v>0.24376315978175134</c:v>
                </c:pt>
                <c:pt idx="6">
                  <c:v>0.51965085428577018</c:v>
                </c:pt>
                <c:pt idx="7">
                  <c:v>3.1348800219030921E-2</c:v>
                </c:pt>
                <c:pt idx="8">
                  <c:v>1.4993187877681663E-4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1.0207553589656345E-3</c:v>
                </c:pt>
                <c:pt idx="1">
                  <c:v>3.4025178632187818E-4</c:v>
                </c:pt>
                <c:pt idx="2">
                  <c:v>3.4025178632187818E-4</c:v>
                </c:pt>
                <c:pt idx="3">
                  <c:v>2.3817625042531474E-3</c:v>
                </c:pt>
                <c:pt idx="4">
                  <c:v>5.8863559033684926E-2</c:v>
                </c:pt>
                <c:pt idx="5">
                  <c:v>4.2531473290234774E-2</c:v>
                </c:pt>
                <c:pt idx="6">
                  <c:v>4.4232732221844165E-2</c:v>
                </c:pt>
                <c:pt idx="7">
                  <c:v>0.16570261993875468</c:v>
                </c:pt>
                <c:pt idx="8">
                  <c:v>0.68458659407961897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1.0007366533698417E-2</c:v>
                </c:pt>
                <c:pt idx="1">
                  <c:v>3.7527624501369061E-4</c:v>
                </c:pt>
                <c:pt idx="2">
                  <c:v>7.2414416167456601E-3</c:v>
                </c:pt>
                <c:pt idx="3">
                  <c:v>1.5316830444632855E-2</c:v>
                </c:pt>
                <c:pt idx="4">
                  <c:v>0.17892337415041629</c:v>
                </c:pt>
                <c:pt idx="5">
                  <c:v>7.9780949865873488E-2</c:v>
                </c:pt>
                <c:pt idx="6">
                  <c:v>0.14904026575117796</c:v>
                </c:pt>
                <c:pt idx="7">
                  <c:v>0.19594979637788928</c:v>
                </c:pt>
                <c:pt idx="8">
                  <c:v>0.36336469901455237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0C7D-47A9-AD4A-CDA3DBD987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chemeClr val="accent1">
                  <a:lumMod val="40000"/>
                  <a:lumOff val="60000"/>
                </a:schemeClr>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0C7D-47A9-AD4A-CDA3DBD987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0C7D-47A9-AD4A-CDA3DBD987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0C7D-47A9-AD4A-CDA3DBD9879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0C7D-47A9-AD4A-CDA3DBD9879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0C7D-47A9-AD4A-CDA3DBD987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0C7D-47A9-AD4A-CDA3DBD987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0C7D-47A9-AD4A-CDA3DBD987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0C7D-47A9-AD4A-CDA3DBD987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0C7D-47A9-AD4A-CDA3DBD9879D}"/>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0C7D-47A9-AD4A-CDA3DBD9879D}"/>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Murcia, Región de</c:v>
                </c:pt>
                <c:pt idx="2">
                  <c:v>Canarias</c:v>
                </c:pt>
                <c:pt idx="3">
                  <c:v>Galicia</c:v>
                </c:pt>
                <c:pt idx="4">
                  <c:v>TOTAL</c:v>
                </c:pt>
                <c:pt idx="5">
                  <c:v>Asturias, Principado de</c:v>
                </c:pt>
                <c:pt idx="6">
                  <c:v>Madrid, Comunidad de*</c:v>
                </c:pt>
                <c:pt idx="7">
                  <c:v>Comunitat Valenciana</c:v>
                </c:pt>
                <c:pt idx="8">
                  <c:v>Extremadura</c:v>
                </c:pt>
                <c:pt idx="9">
                  <c:v>Cataluña</c:v>
                </c:pt>
                <c:pt idx="10">
                  <c:v>Melilla</c:v>
                </c:pt>
                <c:pt idx="11">
                  <c:v>Balears, Illes</c:v>
                </c:pt>
                <c:pt idx="12">
                  <c:v>Rioja, La</c:v>
                </c:pt>
                <c:pt idx="13">
                  <c:v>Cantabria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584.28</c:v>
                </c:pt>
                <c:pt idx="1">
                  <c:v>548.86</c:v>
                </c:pt>
                <c:pt idx="2">
                  <c:v>542.74</c:v>
                </c:pt>
                <c:pt idx="3">
                  <c:v>409.05</c:v>
                </c:pt>
                <c:pt idx="4">
                  <c:v>339.76</c:v>
                </c:pt>
                <c:pt idx="5">
                  <c:v>339.14</c:v>
                </c:pt>
                <c:pt idx="6">
                  <c:v>324.95</c:v>
                </c:pt>
                <c:pt idx="7">
                  <c:v>309.89999999999998</c:v>
                </c:pt>
                <c:pt idx="8">
                  <c:v>269.05</c:v>
                </c:pt>
                <c:pt idx="9">
                  <c:v>263.60000000000002</c:v>
                </c:pt>
                <c:pt idx="10">
                  <c:v>247.93</c:v>
                </c:pt>
                <c:pt idx="11">
                  <c:v>244.75</c:v>
                </c:pt>
                <c:pt idx="12">
                  <c:v>225.67</c:v>
                </c:pt>
                <c:pt idx="13">
                  <c:v>206.6</c:v>
                </c:pt>
                <c:pt idx="14">
                  <c:v>198.15</c:v>
                </c:pt>
                <c:pt idx="15">
                  <c:v>179.54</c:v>
                </c:pt>
                <c:pt idx="16">
                  <c:v>175.41</c:v>
                </c:pt>
                <c:pt idx="17">
                  <c:v>130.36000000000001</c:v>
                </c:pt>
                <c:pt idx="18">
                  <c:v>114.86</c:v>
                </c:pt>
                <c:pt idx="19">
                  <c:v>54.14</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B7B-45F0-9B60-2248F9F89A8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Extremadura</c:v>
                </c:pt>
                <c:pt idx="5">
                  <c:v>Andalucía</c:v>
                </c:pt>
                <c:pt idx="6">
                  <c:v>Cataluña</c:v>
                </c:pt>
                <c:pt idx="7">
                  <c:v>Asturias, Principado de</c:v>
                </c:pt>
                <c:pt idx="8">
                  <c:v>TOTAL</c:v>
                </c:pt>
                <c:pt idx="9">
                  <c:v>Cantabria</c:v>
                </c:pt>
                <c:pt idx="10">
                  <c:v>Comunitat Valenciana</c:v>
                </c:pt>
                <c:pt idx="11">
                  <c:v>Castilla - La Mancha</c:v>
                </c:pt>
                <c:pt idx="12">
                  <c:v>Canarias</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2.0716651203109868</c:v>
                </c:pt>
                <c:pt idx="1">
                  <c:v>1.8607975663590306</c:v>
                </c:pt>
                <c:pt idx="2">
                  <c:v>1.8422823418775418</c:v>
                </c:pt>
                <c:pt idx="3">
                  <c:v>1.8045086319552197</c:v>
                </c:pt>
                <c:pt idx="4">
                  <c:v>1.7254814785862949</c:v>
                </c:pt>
                <c:pt idx="5">
                  <c:v>1.7235225753560266</c:v>
                </c:pt>
                <c:pt idx="6">
                  <c:v>1.5456511073128048</c:v>
                </c:pt>
                <c:pt idx="7">
                  <c:v>1.5077830376815102</c:v>
                </c:pt>
                <c:pt idx="8">
                  <c:v>1.4837614641648242</c:v>
                </c:pt>
                <c:pt idx="9">
                  <c:v>1.4588020404071904</c:v>
                </c:pt>
                <c:pt idx="10">
                  <c:v>1.4111314161770603</c:v>
                </c:pt>
                <c:pt idx="11">
                  <c:v>1.4083556475422598</c:v>
                </c:pt>
                <c:pt idx="12">
                  <c:v>1.403453098866609</c:v>
                </c:pt>
                <c:pt idx="13">
                  <c:v>1.3565001108963595</c:v>
                </c:pt>
                <c:pt idx="14">
                  <c:v>1.3442106780869694</c:v>
                </c:pt>
                <c:pt idx="15">
                  <c:v>1.292434522256944</c:v>
                </c:pt>
                <c:pt idx="16">
                  <c:v>1.0976691316626197</c:v>
                </c:pt>
                <c:pt idx="17">
                  <c:v>1.0699209499731162</c:v>
                </c:pt>
                <c:pt idx="18">
                  <c:v>0.95472228627535571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D9E324-E9F5-47CA-8D8A-D502D596F380}" type="CELLRANGE">
                      <a:rPr lang="en-US" baseline="0"/>
                      <a:pPr>
                        <a:defRPr b="1">
                          <a:solidFill>
                            <a:srgbClr val="000000"/>
                          </a:solidFill>
                        </a:defRPr>
                      </a:pPr>
                      <a:t>[CELLRANGE]</a:t>
                    </a:fld>
                    <a:r>
                      <a:rPr lang="en-US" baseline="0"/>
                      <a:t>
</a:t>
                    </a:r>
                    <a:fld id="{316D3A8F-FD37-492B-98CB-0B8793F7D1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3BEBB6F-2B63-4F7C-8F71-F7C52B033485}" type="CELLRANGE">
                      <a:rPr lang="en-US" baseline="0"/>
                      <a:pPr>
                        <a:defRPr b="1">
                          <a:solidFill>
                            <a:srgbClr val="000000"/>
                          </a:solidFill>
                        </a:defRPr>
                      </a:pPr>
                      <a:t>[CELLRANGE]</a:t>
                    </a:fld>
                    <a:r>
                      <a:rPr lang="en-US" baseline="0"/>
                      <a:t>
</a:t>
                    </a:r>
                    <a:fld id="{E9EF3636-8B18-4C03-81C4-19BAF38F12D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C71161E-D59E-444A-9081-B131A22D357E}" type="CELLRANGE">
                      <a:rPr lang="en-US" baseline="0"/>
                      <a:pPr>
                        <a:defRPr b="1">
                          <a:solidFill>
                            <a:srgbClr val="000000"/>
                          </a:solidFill>
                        </a:defRPr>
                      </a:pPr>
                      <a:t>[CELLRANGE]</a:t>
                    </a:fld>
                    <a:r>
                      <a:rPr lang="en-US" baseline="0"/>
                      <a:t>
</a:t>
                    </a:r>
                    <a:fld id="{A5EE5DAA-FCC1-4156-933A-DA4D40934A2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BFA81F-1E3E-49E7-9659-4D5112A0ABC8}" type="CELLRANGE">
                      <a:rPr lang="en-US" baseline="0"/>
                      <a:pPr>
                        <a:defRPr b="1">
                          <a:solidFill>
                            <a:srgbClr val="000000"/>
                          </a:solidFill>
                        </a:defRPr>
                      </a:pPr>
                      <a:t>[CELLRANGE]</a:t>
                    </a:fld>
                    <a:r>
                      <a:rPr lang="en-US" baseline="0"/>
                      <a:t>
</a:t>
                    </a:r>
                    <a:fld id="{18B3F9C0-3984-4E50-B66D-3A34025740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FEB738-A474-4285-9E9E-118D739816D5}" type="CELLRANGE">
                      <a:rPr lang="en-US" baseline="0"/>
                      <a:pPr>
                        <a:defRPr b="1">
                          <a:solidFill>
                            <a:srgbClr val="000000"/>
                          </a:solidFill>
                        </a:defRPr>
                      </a:pPr>
                      <a:t>[CELLRANGE]</a:t>
                    </a:fld>
                    <a:r>
                      <a:rPr lang="en-US" baseline="0"/>
                      <a:t>
</a:t>
                    </a:r>
                    <a:fld id="{5D1C27AB-6946-444C-B66B-175E39C9E8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F880DD-03B7-41BA-8971-99032935449D}" type="CELLRANGE">
                      <a:rPr lang="en-US" baseline="0"/>
                      <a:pPr>
                        <a:defRPr b="1">
                          <a:solidFill>
                            <a:srgbClr val="000000"/>
                          </a:solidFill>
                        </a:defRPr>
                      </a:pPr>
                      <a:t>[CELLRANGE]</a:t>
                    </a:fld>
                    <a:r>
                      <a:rPr lang="en-US" baseline="0"/>
                      <a:t>
</a:t>
                    </a:r>
                    <a:fld id="{803B103D-A4FF-48DE-BFD0-718278F2DAA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4E4A8AB-BAF6-48A3-A2EC-08AE3F0077F8}" type="CELLRANGE">
                      <a:rPr lang="en-US" baseline="0"/>
                      <a:pPr>
                        <a:defRPr b="1">
                          <a:solidFill>
                            <a:srgbClr val="000000"/>
                          </a:solidFill>
                        </a:defRPr>
                      </a:pPr>
                      <a:t>[CELLRANGE]</a:t>
                    </a:fld>
                    <a:r>
                      <a:rPr lang="en-US" baseline="0"/>
                      <a:t>
</a:t>
                    </a:r>
                    <a:fld id="{6D4A890D-E721-4CDE-93FB-BD6A113783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FA8253A-392C-4B87-A92B-FA1E693D5CF6}" type="CELLRANGE">
                      <a:rPr lang="en-US" baseline="0"/>
                      <a:pPr>
                        <a:defRPr b="1">
                          <a:solidFill>
                            <a:srgbClr val="000000"/>
                          </a:solidFill>
                        </a:defRPr>
                      </a:pPr>
                      <a:t>[CELLRANGE]</a:t>
                    </a:fld>
                    <a:r>
                      <a:rPr lang="en-US" baseline="0"/>
                      <a:t>
</a:t>
                    </a:r>
                    <a:fld id="{57E07584-8EC9-4718-A968-4533514174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81B2EF-441B-4138-A824-4EA5D371FD42}" type="CELLRANGE">
                      <a:rPr lang="en-US" baseline="0"/>
                      <a:pPr>
                        <a:defRPr b="1">
                          <a:solidFill>
                            <a:srgbClr val="000000"/>
                          </a:solidFill>
                        </a:defRPr>
                      </a:pPr>
                      <a:t>[CELLRANGE]</a:t>
                    </a:fld>
                    <a:r>
                      <a:rPr lang="en-US" baseline="0"/>
                      <a:t>
</a:t>
                    </a:r>
                    <a:fld id="{58AE49F7-94CB-443B-B59A-1BF63F79B8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0AB325-B314-4804-98BE-F1AB4B05D7A0}" type="CELLRANGE">
                      <a:rPr lang="en-US" baseline="0"/>
                      <a:pPr>
                        <a:defRPr b="1">
                          <a:solidFill>
                            <a:srgbClr val="000000"/>
                          </a:solidFill>
                        </a:defRPr>
                      </a:pPr>
                      <a:t>[CELLRANGE]</a:t>
                    </a:fld>
                    <a:r>
                      <a:rPr lang="en-US" baseline="0"/>
                      <a:t>
</a:t>
                    </a:r>
                    <a:fld id="{8EB1F308-8A4F-4E32-A4BE-6BE9B04EB37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B85FE5C-7AF0-4623-972A-FCAB34DC2E7C}" type="CELLRANGE">
                      <a:rPr lang="en-US" baseline="0"/>
                      <a:pPr>
                        <a:defRPr b="1">
                          <a:solidFill>
                            <a:srgbClr val="000000"/>
                          </a:solidFill>
                        </a:defRPr>
                      </a:pPr>
                      <a:t>[CELLRANGE]</a:t>
                    </a:fld>
                    <a:r>
                      <a:rPr lang="en-US" baseline="0"/>
                      <a:t>
</a:t>
                    </a:r>
                    <a:fld id="{C060F478-19AF-4DD7-92F9-359F01A09A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FE974501-D44E-48C6-874F-6DAD7332B2C5}" type="CELLRANGE">
                      <a:rPr lang="en-US" baseline="0"/>
                      <a:pPr>
                        <a:defRPr b="1">
                          <a:solidFill>
                            <a:srgbClr val="FFFFFF"/>
                          </a:solidFill>
                        </a:defRPr>
                      </a:pPr>
                      <a:t>[CELLRANGE]</a:t>
                    </a:fld>
                    <a:r>
                      <a:rPr lang="en-US" baseline="0"/>
                      <a:t>
</a:t>
                    </a:r>
                    <a:fld id="{03F5D58E-2019-4F65-8F47-83D794C69DC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D51D37-1E58-41BA-AC54-6099C397185D}" type="CELLRANGE">
                      <a:rPr lang="en-US" baseline="0"/>
                      <a:pPr>
                        <a:defRPr b="1">
                          <a:solidFill>
                            <a:srgbClr val="000000"/>
                          </a:solidFill>
                        </a:defRPr>
                      </a:pPr>
                      <a:t>[CELLRANGE]</a:t>
                    </a:fld>
                    <a:r>
                      <a:rPr lang="en-US" baseline="0"/>
                      <a:t>
</a:t>
                    </a:r>
                    <a:fld id="{BC49C957-A3A4-4B43-84F6-81556128A8E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83B8F4-9A8A-4DFB-9F86-36D5B6FF0ED5}" type="CELLRANGE">
                      <a:rPr lang="en-US" baseline="0"/>
                      <a:pPr>
                        <a:defRPr b="1">
                          <a:solidFill>
                            <a:srgbClr val="000000"/>
                          </a:solidFill>
                        </a:defRPr>
                      </a:pPr>
                      <a:t>[CELLRANGE]</a:t>
                    </a:fld>
                    <a:r>
                      <a:rPr lang="en-US" baseline="0"/>
                      <a:t>
</a:t>
                    </a:r>
                    <a:fld id="{C110DCA3-A01B-44D7-A4EB-AF4153D1BB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2E50F7-C1AC-49F6-B110-AF3B5AE9F7A1}" type="CELLRANGE">
                      <a:rPr lang="en-US" baseline="0"/>
                      <a:pPr>
                        <a:defRPr b="1">
                          <a:solidFill>
                            <a:srgbClr val="000000"/>
                          </a:solidFill>
                        </a:defRPr>
                      </a:pPr>
                      <a:t>[CELLRANGE]</a:t>
                    </a:fld>
                    <a:r>
                      <a:rPr lang="en-US" baseline="0"/>
                      <a:t>
</a:t>
                    </a:r>
                    <a:fld id="{0C8A6C59-C4C4-42C5-BABD-B8C9439DEE8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0A1B30-0AC3-4D01-80A2-80A97840D4B6}" type="CELLRANGE">
                      <a:rPr lang="en-US" baseline="0"/>
                      <a:pPr>
                        <a:defRPr b="1">
                          <a:solidFill>
                            <a:srgbClr val="000000"/>
                          </a:solidFill>
                        </a:defRPr>
                      </a:pPr>
                      <a:t>[CELLRANGE]</a:t>
                    </a:fld>
                    <a:r>
                      <a:rPr lang="en-US" baseline="0"/>
                      <a:t>
</a:t>
                    </a:r>
                    <a:fld id="{BE1B1D7F-C607-4307-9833-744DDA1728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BE8596-69E2-4E8C-855D-603F09FA3F03}" type="CELLRANGE">
                      <a:rPr lang="en-US" baseline="0"/>
                      <a:pPr>
                        <a:defRPr b="1">
                          <a:solidFill>
                            <a:srgbClr val="000000"/>
                          </a:solidFill>
                        </a:defRPr>
                      </a:pPr>
                      <a:t>[CELLRANGE]</a:t>
                    </a:fld>
                    <a:r>
                      <a:rPr lang="en-US" baseline="0"/>
                      <a:t>
</a:t>
                    </a:r>
                    <a:fld id="{8749D936-DD53-40C1-A14D-2F678CC032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3E2F5D0-DEEF-4E32-8FA4-3270FD3FC2FD}" type="CELLRANGE">
                      <a:rPr lang="en-US" baseline="0"/>
                      <a:pPr>
                        <a:defRPr b="1">
                          <a:solidFill>
                            <a:srgbClr val="000000"/>
                          </a:solidFill>
                        </a:defRPr>
                      </a:pPr>
                      <a:t>[CELLRANGE]</a:t>
                    </a:fld>
                    <a:r>
                      <a:rPr lang="en-US" baseline="0"/>
                      <a:t>
</a:t>
                    </a:r>
                    <a:fld id="{D6F91A8F-430F-4CD6-9D31-AB67F58A72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77C47F-5AB7-4C99-89CF-C48639C58646}" type="CELLRANGE">
                      <a:rPr lang="en-US" baseline="0"/>
                      <a:pPr>
                        <a:defRPr b="1">
                          <a:solidFill>
                            <a:srgbClr val="000000"/>
                          </a:solidFill>
                        </a:defRPr>
                      </a:pPr>
                      <a:t>[CELLRANGE]</a:t>
                    </a:fld>
                    <a:r>
                      <a:rPr lang="en-US" baseline="0"/>
                      <a:t>
</a:t>
                    </a:r>
                    <a:fld id="{1DE5D58B-4061-4E11-9916-37B8026AB8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7B9791-9033-4A05-9562-8E9B606EA1C5}" type="CELLRANGE">
                      <a:rPr lang="en-US" baseline="0"/>
                      <a:pPr>
                        <a:defRPr b="1">
                          <a:solidFill>
                            <a:srgbClr val="000000"/>
                          </a:solidFill>
                        </a:defRPr>
                      </a:pPr>
                      <a:t>[CELLRANGE]</a:t>
                    </a:fld>
                    <a:r>
                      <a:rPr lang="en-US" baseline="0"/>
                      <a:t>
</a:t>
                    </a:r>
                    <a:fld id="{85D559D7-DD02-4F90-A643-F5CCED7652D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Murcia, Región de</c:v>
                </c:pt>
                <c:pt idx="15">
                  <c:v>Melilla</c:v>
                </c:pt>
                <c:pt idx="16">
                  <c:v>Extremadura</c:v>
                </c:pt>
                <c:pt idx="17">
                  <c:v>Cataluña</c:v>
                </c:pt>
                <c:pt idx="18">
                  <c:v>País Vasco</c:v>
                </c:pt>
                <c:pt idx="19">
                  <c:v>Canarias</c:v>
                </c:pt>
              </c:strCache>
            </c:strRef>
          </c:cat>
          <c:val>
            <c:numRef>
              <c:f>'11ListaEspera'!$O$13:$O$32</c:f>
              <c:numCache>
                <c:formatCode>0.00%</c:formatCode>
                <c:ptCount val="20"/>
                <c:pt idx="0">
                  <c:v>0.99873889637669166</c:v>
                </c:pt>
                <c:pt idx="1">
                  <c:v>0.99734065553921991</c:v>
                </c:pt>
                <c:pt idx="2">
                  <c:v>0.98831431223720856</c:v>
                </c:pt>
                <c:pt idx="3">
                  <c:v>0.98760248517688443</c:v>
                </c:pt>
                <c:pt idx="4">
                  <c:v>0.9846777382364571</c:v>
                </c:pt>
                <c:pt idx="5">
                  <c:v>0.97380792478173273</c:v>
                </c:pt>
                <c:pt idx="6">
                  <c:v>0.95834068140832729</c:v>
                </c:pt>
                <c:pt idx="7">
                  <c:v>0.95282764371198747</c:v>
                </c:pt>
                <c:pt idx="8">
                  <c:v>0.94964771449832963</c:v>
                </c:pt>
                <c:pt idx="9">
                  <c:v>0.94213909994155465</c:v>
                </c:pt>
                <c:pt idx="10">
                  <c:v>0.93255228136882129</c:v>
                </c:pt>
                <c:pt idx="11">
                  <c:v>0.92414289716202525</c:v>
                </c:pt>
                <c:pt idx="12">
                  <c:v>0.89634632922936619</c:v>
                </c:pt>
                <c:pt idx="13">
                  <c:v>0.88916515252940609</c:v>
                </c:pt>
                <c:pt idx="14">
                  <c:v>0.88019135837764695</c:v>
                </c:pt>
                <c:pt idx="15">
                  <c:v>0.88009991673605326</c:v>
                </c:pt>
                <c:pt idx="16">
                  <c:v>0.8800847253646561</c:v>
                </c:pt>
                <c:pt idx="17">
                  <c:v>0.85554789347519122</c:v>
                </c:pt>
                <c:pt idx="18">
                  <c:v>0.83806689375356036</c:v>
                </c:pt>
                <c:pt idx="19">
                  <c:v>0.78272299836532466</c:v>
                </c:pt>
              </c:numCache>
            </c:numRef>
          </c:val>
          <c:extLst>
            <c:ext xmlns:c15="http://schemas.microsoft.com/office/drawing/2012/chart" uri="{02D57815-91ED-43cb-92C2-25804820EDAC}">
              <c15:datalabelsRange>
                <c15:f>'11ListaEspera'!$M$13:$M$32</c15:f>
                <c15:dlblRangeCache>
                  <c:ptCount val="20"/>
                  <c:pt idx="0">
                    <c:v>126.713</c:v>
                  </c:pt>
                  <c:pt idx="1">
                    <c:v>46.129</c:v>
                  </c:pt>
                  <c:pt idx="2">
                    <c:v>18.099</c:v>
                  </c:pt>
                  <c:pt idx="3">
                    <c:v>34.812</c:v>
                  </c:pt>
                  <c:pt idx="4">
                    <c:v>79.688</c:v>
                  </c:pt>
                  <c:pt idx="5">
                    <c:v>15.950</c:v>
                  </c:pt>
                  <c:pt idx="6">
                    <c:v>168.460</c:v>
                  </c:pt>
                  <c:pt idx="7">
                    <c:v>77.705</c:v>
                  </c:pt>
                  <c:pt idx="8">
                    <c:v>299.894</c:v>
                  </c:pt>
                  <c:pt idx="9">
                    <c:v>1.612</c:v>
                  </c:pt>
                  <c:pt idx="10">
                    <c:v>196.209</c:v>
                  </c:pt>
                  <c:pt idx="11">
                    <c:v>1.543.899</c:v>
                  </c:pt>
                  <c:pt idx="12">
                    <c:v>31.451</c:v>
                  </c:pt>
                  <c:pt idx="13">
                    <c:v>9.298</c:v>
                  </c:pt>
                  <c:pt idx="14">
                    <c:v>46.181</c:v>
                  </c:pt>
                  <c:pt idx="15">
                    <c:v>2.114</c:v>
                  </c:pt>
                  <c:pt idx="16">
                    <c:v>36.564</c:v>
                  </c:pt>
                  <c:pt idx="17">
                    <c:v>234.486</c:v>
                  </c:pt>
                  <c:pt idx="18">
                    <c:v>72.088</c:v>
                  </c:pt>
                  <c:pt idx="19">
                    <c:v>46.446</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082397C-DCC9-47C9-B52C-5025A07CE4F2}" type="CELLRANGE">
                      <a:rPr lang="en-US" baseline="0"/>
                      <a:pPr>
                        <a:defRPr b="1">
                          <a:solidFill>
                            <a:srgbClr val="000000"/>
                          </a:solidFill>
                        </a:defRPr>
                      </a:pPr>
                      <a:t>[CELLRANGE]</a:t>
                    </a:fld>
                    <a:r>
                      <a:rPr lang="en-US" baseline="0"/>
                      <a:t>
</a:t>
                    </a:r>
                    <a:fld id="{52A360C5-AB2D-444F-9C44-FCE9E6E1E9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22D516-1B9A-44CE-89B5-1EE47A29B6AD}" type="CELLRANGE">
                      <a:rPr lang="en-US" baseline="0"/>
                      <a:pPr>
                        <a:defRPr b="1">
                          <a:solidFill>
                            <a:srgbClr val="000000"/>
                          </a:solidFill>
                        </a:defRPr>
                      </a:pPr>
                      <a:t>[CELLRANGE]</a:t>
                    </a:fld>
                    <a:r>
                      <a:rPr lang="en-US" baseline="0"/>
                      <a:t>
</a:t>
                    </a:r>
                    <a:fld id="{FE6CC747-0D0A-4C6A-A11A-DF4BE1C757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F41B7C-F33B-4084-8967-A62FBDE30BDE}" type="CELLRANGE">
                      <a:rPr lang="en-US" baseline="0"/>
                      <a:pPr>
                        <a:defRPr b="1">
                          <a:solidFill>
                            <a:srgbClr val="000000"/>
                          </a:solidFill>
                        </a:defRPr>
                      </a:pPr>
                      <a:t>[CELLRANGE]</a:t>
                    </a:fld>
                    <a:r>
                      <a:rPr lang="en-US" baseline="0"/>
                      <a:t>
</a:t>
                    </a:r>
                    <a:fld id="{8A5D52FD-8C8A-4082-8F8E-9915E8D6A7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6B2AE37-743A-4200-AC62-CE9310031F97}" type="CELLRANGE">
                      <a:rPr lang="en-US" baseline="0"/>
                      <a:pPr>
                        <a:defRPr b="1">
                          <a:solidFill>
                            <a:srgbClr val="000000"/>
                          </a:solidFill>
                        </a:defRPr>
                      </a:pPr>
                      <a:t>[CELLRANGE]</a:t>
                    </a:fld>
                    <a:r>
                      <a:rPr lang="en-US" baseline="0"/>
                      <a:t>
</a:t>
                    </a:r>
                    <a:fld id="{0A30C004-67F1-44F1-B040-F2AE9F0AF3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FAE7C5-C0F7-45CF-A108-DD82CB5E041B}" type="CELLRANGE">
                      <a:rPr lang="en-US" baseline="0"/>
                      <a:pPr>
                        <a:defRPr b="1">
                          <a:solidFill>
                            <a:srgbClr val="000000"/>
                          </a:solidFill>
                        </a:defRPr>
                      </a:pPr>
                      <a:t>[CELLRANGE]</a:t>
                    </a:fld>
                    <a:r>
                      <a:rPr lang="en-US" baseline="0"/>
                      <a:t>
</a:t>
                    </a:r>
                    <a:fld id="{9E405059-562B-4FA0-90A5-B9AB2E93F5B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CC407AA-F1F9-4AFD-8E08-4A98E3EC7BC9}" type="CELLRANGE">
                      <a:rPr lang="en-US" baseline="0"/>
                      <a:pPr>
                        <a:defRPr b="1">
                          <a:solidFill>
                            <a:srgbClr val="000000"/>
                          </a:solidFill>
                        </a:defRPr>
                      </a:pPr>
                      <a:t>[CELLRANGE]</a:t>
                    </a:fld>
                    <a:r>
                      <a:rPr lang="en-US" baseline="0"/>
                      <a:t>
</a:t>
                    </a:r>
                    <a:fld id="{2E4CA220-2D25-48B5-92D8-05DCEC889C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7B0ECC-87EB-4C07-AE46-F4A7C3F8E139}" type="CELLRANGE">
                      <a:rPr lang="en-US" baseline="0"/>
                      <a:pPr>
                        <a:defRPr b="1">
                          <a:solidFill>
                            <a:srgbClr val="000000"/>
                          </a:solidFill>
                        </a:defRPr>
                      </a:pPr>
                      <a:t>[CELLRANGE]</a:t>
                    </a:fld>
                    <a:r>
                      <a:rPr lang="en-US" baseline="0"/>
                      <a:t>
</a:t>
                    </a:r>
                    <a:fld id="{FEBF6088-021D-420F-9979-473254B747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4070E6-3613-423E-B01E-D6DD40A5F5B2}" type="CELLRANGE">
                      <a:rPr lang="en-US" baseline="0"/>
                      <a:pPr>
                        <a:defRPr b="1">
                          <a:solidFill>
                            <a:srgbClr val="000000"/>
                          </a:solidFill>
                        </a:defRPr>
                      </a:pPr>
                      <a:t>[CELLRANGE]</a:t>
                    </a:fld>
                    <a:r>
                      <a:rPr lang="en-US" baseline="0"/>
                      <a:t>
</a:t>
                    </a:r>
                    <a:fld id="{0E9816A2-F19B-4586-A749-2C43B0061F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4BAF0A-9BC2-470F-B5EE-C7D70FB7B1D3}" type="CELLRANGE">
                      <a:rPr lang="en-US" baseline="0"/>
                      <a:pPr>
                        <a:defRPr b="1">
                          <a:solidFill>
                            <a:srgbClr val="000000"/>
                          </a:solidFill>
                        </a:defRPr>
                      </a:pPr>
                      <a:t>[CELLRANGE]</a:t>
                    </a:fld>
                    <a:r>
                      <a:rPr lang="en-US" baseline="0"/>
                      <a:t>
</a:t>
                    </a:r>
                    <a:fld id="{D25BD1F2-F7A0-44A1-80D2-83D6B2655E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0215DB-3743-44AB-A8A6-EA84A11BA83E}" type="CELLRANGE">
                      <a:rPr lang="en-US" baseline="0"/>
                      <a:pPr>
                        <a:defRPr b="1">
                          <a:solidFill>
                            <a:srgbClr val="000000"/>
                          </a:solidFill>
                        </a:defRPr>
                      </a:pPr>
                      <a:t>[CELLRANGE]</a:t>
                    </a:fld>
                    <a:r>
                      <a:rPr lang="en-US" baseline="0"/>
                      <a:t>
</a:t>
                    </a:r>
                    <a:fld id="{5BF90DBF-0818-4121-892F-E34269CD40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CB0C505F-30F2-46E6-9500-097557D99723}" type="CELLRANGE">
                      <a:rPr lang="en-US" baseline="0"/>
                      <a:pPr>
                        <a:defRPr b="1">
                          <a:solidFill>
                            <a:srgbClr val="000000"/>
                          </a:solidFill>
                        </a:defRPr>
                      </a:pPr>
                      <a:t>[CELLRANGE]</a:t>
                    </a:fld>
                    <a:r>
                      <a:rPr lang="en-US" baseline="0"/>
                      <a:t>
</a:t>
                    </a:r>
                    <a:fld id="{18F01EA9-38F7-475A-A4AD-1F372EB14E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9C6DDEB3-8563-4A1A-A3DC-1EC56D13F4BA}" type="CELLRANGE">
                      <a:rPr lang="en-US" baseline="0"/>
                      <a:pPr>
                        <a:defRPr b="1">
                          <a:solidFill>
                            <a:srgbClr val="FFFFFF"/>
                          </a:solidFill>
                        </a:defRPr>
                      </a:pPr>
                      <a:t>[CELLRANGE]</a:t>
                    </a:fld>
                    <a:r>
                      <a:rPr lang="en-US" baseline="0"/>
                      <a:t>
</a:t>
                    </a:r>
                    <a:fld id="{BB97490E-B37E-4FBC-B351-40DA7BECF25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5D9975-8FE5-4E6C-BC4C-92646FDF93C2}" type="CELLRANGE">
                      <a:rPr lang="en-US" baseline="0"/>
                      <a:pPr>
                        <a:defRPr b="1">
                          <a:solidFill>
                            <a:srgbClr val="000000"/>
                          </a:solidFill>
                        </a:defRPr>
                      </a:pPr>
                      <a:t>[CELLRANGE]</a:t>
                    </a:fld>
                    <a:r>
                      <a:rPr lang="en-US" baseline="0"/>
                      <a:t>
</a:t>
                    </a:r>
                    <a:fld id="{9B182ED6-DC8E-4C32-AD51-6EB1D852AA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63B4C9-F16E-4268-8A61-2584408D765F}" type="CELLRANGE">
                      <a:rPr lang="en-US" baseline="0"/>
                      <a:pPr>
                        <a:defRPr b="1">
                          <a:solidFill>
                            <a:srgbClr val="000000"/>
                          </a:solidFill>
                        </a:defRPr>
                      </a:pPr>
                      <a:t>[CELLRANGE]</a:t>
                    </a:fld>
                    <a:r>
                      <a:rPr lang="en-US" baseline="0"/>
                      <a:t>
</a:t>
                    </a:r>
                    <a:fld id="{2D818F5C-32DD-4F3A-8218-3825D7EB507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EC0F3E4-5ECB-4E88-834E-013974D0ECA5}" type="CELLRANGE">
                      <a:rPr lang="en-US" baseline="0"/>
                      <a:pPr>
                        <a:defRPr b="1">
                          <a:solidFill>
                            <a:srgbClr val="000000"/>
                          </a:solidFill>
                        </a:defRPr>
                      </a:pPr>
                      <a:t>[CELLRANGE]</a:t>
                    </a:fld>
                    <a:r>
                      <a:rPr lang="en-US" baseline="0"/>
                      <a:t>
</a:t>
                    </a:r>
                    <a:fld id="{25802072-E1AC-43CF-82F5-0900E94312D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256515-0CD8-411E-BA1B-DC6BA97423B1}" type="CELLRANGE">
                      <a:rPr lang="en-US" baseline="0"/>
                      <a:pPr>
                        <a:defRPr b="1">
                          <a:solidFill>
                            <a:srgbClr val="000000"/>
                          </a:solidFill>
                        </a:defRPr>
                      </a:pPr>
                      <a:t>[CELLRANGE]</a:t>
                    </a:fld>
                    <a:r>
                      <a:rPr lang="en-US" baseline="0"/>
                      <a:t>
</a:t>
                    </a:r>
                    <a:fld id="{2F24D8C1-AA0B-42D6-8C01-29458D2EDE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9DB05C-3B22-48F4-A5EC-82B1F986ED55}" type="CELLRANGE">
                      <a:rPr lang="en-US" baseline="0"/>
                      <a:pPr>
                        <a:defRPr b="1">
                          <a:solidFill>
                            <a:srgbClr val="000000"/>
                          </a:solidFill>
                        </a:defRPr>
                      </a:pPr>
                      <a:t>[CELLRANGE]</a:t>
                    </a:fld>
                    <a:r>
                      <a:rPr lang="en-US" baseline="0"/>
                      <a:t>
</a:t>
                    </a:r>
                    <a:fld id="{CFDB6D1C-603A-4542-8553-C17D5AD8CB0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FE489D-03D9-4C11-A641-C6289179EACE}" type="CELLRANGE">
                      <a:rPr lang="en-US" baseline="0"/>
                      <a:pPr>
                        <a:defRPr b="1">
                          <a:solidFill>
                            <a:srgbClr val="000000"/>
                          </a:solidFill>
                        </a:defRPr>
                      </a:pPr>
                      <a:t>[CELLRANGE]</a:t>
                    </a:fld>
                    <a:r>
                      <a:rPr lang="en-US" baseline="0"/>
                      <a:t>
</a:t>
                    </a:r>
                    <a:fld id="{B5BB5E96-8B8E-48DE-8307-6052ED5B32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63853C-ECCF-4D4D-B4CA-49D90758223F}" type="CELLRANGE">
                      <a:rPr lang="en-US" baseline="0"/>
                      <a:pPr>
                        <a:defRPr b="1">
                          <a:solidFill>
                            <a:srgbClr val="000000"/>
                          </a:solidFill>
                        </a:defRPr>
                      </a:pPr>
                      <a:t>[CELLRANGE]</a:t>
                    </a:fld>
                    <a:r>
                      <a:rPr lang="en-US" baseline="0"/>
                      <a:t>
</a:t>
                    </a:r>
                    <a:fld id="{24B0E2BD-1B82-4654-84D5-BAE77088D0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FCC729D-069E-4922-AA5A-5BE4CDAC8D46}" type="CELLRANGE">
                      <a:rPr lang="en-US" baseline="0"/>
                      <a:pPr>
                        <a:defRPr b="1">
                          <a:solidFill>
                            <a:srgbClr val="000000"/>
                          </a:solidFill>
                        </a:defRPr>
                      </a:pPr>
                      <a:t>[CELLRANGE]</a:t>
                    </a:fld>
                    <a:r>
                      <a:rPr lang="en-US" baseline="0"/>
                      <a:t>
</a:t>
                    </a:r>
                    <a:fld id="{4D435970-A845-4E23-893D-C668CFC4CF8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Murcia, Región de</c:v>
                </c:pt>
                <c:pt idx="15">
                  <c:v>Melilla</c:v>
                </c:pt>
                <c:pt idx="16">
                  <c:v>Extremadura</c:v>
                </c:pt>
                <c:pt idx="17">
                  <c:v>Cataluña</c:v>
                </c:pt>
                <c:pt idx="18">
                  <c:v>País Vasco</c:v>
                </c:pt>
                <c:pt idx="19">
                  <c:v>Canarias</c:v>
                </c:pt>
              </c:strCache>
            </c:strRef>
          </c:cat>
          <c:val>
            <c:numRef>
              <c:f>'11ListaEspera'!$P$13:$P$32</c:f>
              <c:numCache>
                <c:formatCode>0.00%</c:formatCode>
                <c:ptCount val="20"/>
                <c:pt idx="0">
                  <c:v>1.2611036233083478E-3</c:v>
                </c:pt>
                <c:pt idx="1">
                  <c:v>2.6593444607800744E-3</c:v>
                </c:pt>
                <c:pt idx="2">
                  <c:v>1.168568776279146E-2</c:v>
                </c:pt>
                <c:pt idx="3">
                  <c:v>1.239751482311555E-2</c:v>
                </c:pt>
                <c:pt idx="4">
                  <c:v>1.5322261763542903E-2</c:v>
                </c:pt>
                <c:pt idx="5">
                  <c:v>2.6192075218267292E-2</c:v>
                </c:pt>
                <c:pt idx="6">
                  <c:v>4.1659318591672691E-2</c:v>
                </c:pt>
                <c:pt idx="7">
                  <c:v>4.7172356288012557E-2</c:v>
                </c:pt>
                <c:pt idx="8">
                  <c:v>5.0352285501670389E-2</c:v>
                </c:pt>
                <c:pt idx="9">
                  <c:v>5.7860900058445353E-2</c:v>
                </c:pt>
                <c:pt idx="10">
                  <c:v>6.744771863117871E-2</c:v>
                </c:pt>
                <c:pt idx="11">
                  <c:v>7.5857102837974699E-2</c:v>
                </c:pt>
                <c:pt idx="12">
                  <c:v>0.10365367077063384</c:v>
                </c:pt>
                <c:pt idx="13">
                  <c:v>0.11083484747059386</c:v>
                </c:pt>
                <c:pt idx="14">
                  <c:v>0.11980864162235309</c:v>
                </c:pt>
                <c:pt idx="15">
                  <c:v>0.11990008326394672</c:v>
                </c:pt>
                <c:pt idx="16">
                  <c:v>0.11991527463534396</c:v>
                </c:pt>
                <c:pt idx="17">
                  <c:v>0.14445210652480872</c:v>
                </c:pt>
                <c:pt idx="18">
                  <c:v>0.16193310624643967</c:v>
                </c:pt>
                <c:pt idx="19">
                  <c:v>0.21727700163467534</c:v>
                </c:pt>
              </c:numCache>
            </c:numRef>
          </c:val>
          <c:extLst>
            <c:ext xmlns:c15="http://schemas.microsoft.com/office/drawing/2012/chart" uri="{02D57815-91ED-43cb-92C2-25804820EDAC}">
              <c15:datalabelsRange>
                <c15:f>'11ListaEspera'!$N$13:$N$32</c15:f>
                <c15:dlblRangeCache>
                  <c:ptCount val="20"/>
                  <c:pt idx="0">
                    <c:v>160</c:v>
                  </c:pt>
                  <c:pt idx="1">
                    <c:v>123</c:v>
                  </c:pt>
                  <c:pt idx="2">
                    <c:v>214</c:v>
                  </c:pt>
                  <c:pt idx="3">
                    <c:v>437</c:v>
                  </c:pt>
                  <c:pt idx="4">
                    <c:v>1.240</c:v>
                  </c:pt>
                  <c:pt idx="5">
                    <c:v>429</c:v>
                  </c:pt>
                  <c:pt idx="6">
                    <c:v>7.323</c:v>
                  </c:pt>
                  <c:pt idx="7">
                    <c:v>3.847</c:v>
                  </c:pt>
                  <c:pt idx="8">
                    <c:v>15.901</c:v>
                  </c:pt>
                  <c:pt idx="9">
                    <c:v>99</c:v>
                  </c:pt>
                  <c:pt idx="10">
                    <c:v>14.191</c:v>
                  </c:pt>
                  <c:pt idx="11">
                    <c:v>126.729</c:v>
                  </c:pt>
                  <c:pt idx="12">
                    <c:v>3.637</c:v>
                  </c:pt>
                  <c:pt idx="13">
                    <c:v>1.159</c:v>
                  </c:pt>
                  <c:pt idx="14">
                    <c:v>6.286</c:v>
                  </c:pt>
                  <c:pt idx="15">
                    <c:v>288</c:v>
                  </c:pt>
                  <c:pt idx="16">
                    <c:v>4.982</c:v>
                  </c:pt>
                  <c:pt idx="17">
                    <c:v>39.591</c:v>
                  </c:pt>
                  <c:pt idx="18">
                    <c:v>13.929</c:v>
                  </c:pt>
                  <c:pt idx="19">
                    <c:v>12.893</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Cantabria</c:v>
                </c:pt>
                <c:pt idx="3">
                  <c:v>Asturias, Principado de</c:v>
                </c:pt>
                <c:pt idx="4">
                  <c:v>Galicia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Murcia, Región de</c:v>
                </c:pt>
                <c:pt idx="15">
                  <c:v>Melilla</c:v>
                </c:pt>
                <c:pt idx="16">
                  <c:v>Extremadura</c:v>
                </c:pt>
                <c:pt idx="17">
                  <c:v>Cataluña</c:v>
                </c:pt>
                <c:pt idx="18">
                  <c:v>País Vasco</c:v>
                </c:pt>
                <c:pt idx="19">
                  <c:v>Canarias</c:v>
                </c:pt>
              </c:strCache>
            </c:strRef>
          </c:cat>
          <c:val>
            <c:numRef>
              <c:f>'11ListaEspera'!$Q$13:$Q$32</c:f>
              <c:numCache>
                <c:formatCode>0.00%</c:formatCode>
                <c:ptCount val="20"/>
                <c:pt idx="0">
                  <c:v>0.92414289716202525</c:v>
                </c:pt>
                <c:pt idx="1">
                  <c:v>0.92414289716202525</c:v>
                </c:pt>
                <c:pt idx="2">
                  <c:v>0.92414289716202525</c:v>
                </c:pt>
                <c:pt idx="3">
                  <c:v>0.92414289716202525</c:v>
                </c:pt>
                <c:pt idx="4">
                  <c:v>0.92414289716202525</c:v>
                </c:pt>
                <c:pt idx="5">
                  <c:v>0.92414289716202525</c:v>
                </c:pt>
                <c:pt idx="6">
                  <c:v>0.92414289716202525</c:v>
                </c:pt>
                <c:pt idx="7">
                  <c:v>0.92414289716202525</c:v>
                </c:pt>
                <c:pt idx="8">
                  <c:v>0.92414289716202525</c:v>
                </c:pt>
                <c:pt idx="9">
                  <c:v>0.92414289716202525</c:v>
                </c:pt>
                <c:pt idx="10">
                  <c:v>0.92414289716202525</c:v>
                </c:pt>
                <c:pt idx="11">
                  <c:v>0.92414289716202525</c:v>
                </c:pt>
                <c:pt idx="12">
                  <c:v>0.92414289716202525</c:v>
                </c:pt>
                <c:pt idx="13">
                  <c:v>0.92414289716202525</c:v>
                </c:pt>
                <c:pt idx="14">
                  <c:v>0.92414289716202525</c:v>
                </c:pt>
                <c:pt idx="15">
                  <c:v>0.92414289716202525</c:v>
                </c:pt>
                <c:pt idx="16">
                  <c:v>0.92414289716202525</c:v>
                </c:pt>
                <c:pt idx="17">
                  <c:v>0.92414289716202525</c:v>
                </c:pt>
                <c:pt idx="18">
                  <c:v>0.92414289716202525</c:v>
                </c:pt>
                <c:pt idx="19">
                  <c:v>0.92414289716202525</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8ABDE34-6230-4B86-A1D7-4690BC6BB287}" type="CELLRANGE">
                      <a:rPr lang="en-US" baseline="0"/>
                      <a:pPr>
                        <a:defRPr b="1">
                          <a:solidFill>
                            <a:srgbClr val="000000"/>
                          </a:solidFill>
                        </a:defRPr>
                      </a:pPr>
                      <a:t>[CELLRANGE]</a:t>
                    </a:fld>
                    <a:r>
                      <a:rPr lang="en-US" baseline="0"/>
                      <a:t>
</a:t>
                    </a:r>
                    <a:fld id="{FF41C0E6-D4E7-4C54-967C-3700CEF1DB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4D2B614-06E2-4CB6-94FC-19933FC738CF}" type="CELLRANGE">
                      <a:rPr lang="en-US" baseline="0"/>
                      <a:pPr>
                        <a:defRPr b="1">
                          <a:solidFill>
                            <a:srgbClr val="000000"/>
                          </a:solidFill>
                        </a:defRPr>
                      </a:pPr>
                      <a:t>[CELLRANGE]</a:t>
                    </a:fld>
                    <a:r>
                      <a:rPr lang="en-US" baseline="0"/>
                      <a:t>
</a:t>
                    </a:r>
                    <a:fld id="{4A1A0B95-50A3-4DB2-AD48-303C207840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10F383-CFB8-4054-B825-55D2D6EF85E8}" type="CELLRANGE">
                      <a:rPr lang="en-US" baseline="0"/>
                      <a:pPr>
                        <a:defRPr b="1">
                          <a:solidFill>
                            <a:srgbClr val="000000"/>
                          </a:solidFill>
                        </a:defRPr>
                      </a:pPr>
                      <a:t>[CELLRANGE]</a:t>
                    </a:fld>
                    <a:r>
                      <a:rPr lang="en-US" baseline="0"/>
                      <a:t>
</a:t>
                    </a:r>
                    <a:fld id="{A96F5CC7-9077-4727-9E38-968F55F6A5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4CB84A8-99C0-4AEC-B18A-41AF7963BF10}" type="CELLRANGE">
                      <a:rPr lang="en-US" baseline="0"/>
                      <a:pPr>
                        <a:defRPr b="1">
                          <a:solidFill>
                            <a:srgbClr val="000000"/>
                          </a:solidFill>
                        </a:defRPr>
                      </a:pPr>
                      <a:t>[CELLRANGE]</a:t>
                    </a:fld>
                    <a:r>
                      <a:rPr lang="en-US" baseline="0"/>
                      <a:t>
</a:t>
                    </a:r>
                    <a:fld id="{742FEF30-37B9-46AC-986D-422C669E1A8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1BFD59-FC73-412F-90F9-590C85E63823}" type="CELLRANGE">
                      <a:rPr lang="en-US" baseline="0"/>
                      <a:pPr>
                        <a:defRPr b="1">
                          <a:solidFill>
                            <a:srgbClr val="000000"/>
                          </a:solidFill>
                        </a:defRPr>
                      </a:pPr>
                      <a:t>[CELLRANGE]</a:t>
                    </a:fld>
                    <a:r>
                      <a:rPr lang="en-US" baseline="0"/>
                      <a:t>
</a:t>
                    </a:r>
                    <a:fld id="{910BAD66-F846-4BD7-A603-1726D81EB7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C643E3-D570-485B-AA02-5510AA2B97D6}" type="CELLRANGE">
                      <a:rPr lang="en-US" baseline="0"/>
                      <a:pPr>
                        <a:defRPr b="1">
                          <a:solidFill>
                            <a:srgbClr val="000000"/>
                          </a:solidFill>
                        </a:defRPr>
                      </a:pPr>
                      <a:t>[CELLRANGE]</a:t>
                    </a:fld>
                    <a:r>
                      <a:rPr lang="en-US" baseline="0"/>
                      <a:t>
</a:t>
                    </a:r>
                    <a:fld id="{86A7AB55-7E71-4FB3-BB3F-0F1DBC4506E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DD8B46A-2BBC-4C10-86BB-AE11B6B39A05}" type="CELLRANGE">
                      <a:rPr lang="en-US" baseline="0"/>
                      <a:pPr>
                        <a:defRPr b="1">
                          <a:solidFill>
                            <a:srgbClr val="000000"/>
                          </a:solidFill>
                        </a:defRPr>
                      </a:pPr>
                      <a:t>[CELLRANGE]</a:t>
                    </a:fld>
                    <a:r>
                      <a:rPr lang="en-US" baseline="0"/>
                      <a:t>
</a:t>
                    </a:r>
                    <a:fld id="{E4971E44-8B70-4263-8E1B-C19512913A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E3D51A4-299C-4000-86C5-722D8DA388C9}" type="CELLRANGE">
                      <a:rPr lang="en-US" baseline="0"/>
                      <a:pPr>
                        <a:defRPr b="1">
                          <a:solidFill>
                            <a:srgbClr val="000000"/>
                          </a:solidFill>
                        </a:defRPr>
                      </a:pPr>
                      <a:t>[CELLRANGE]</a:t>
                    </a:fld>
                    <a:r>
                      <a:rPr lang="en-US" baseline="0"/>
                      <a:t>
</a:t>
                    </a:r>
                    <a:fld id="{4477324B-161D-4AE4-B51F-8CDD924BB3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4C298B-872C-4E4D-88ED-7D5B3C74EEFD}" type="CELLRANGE">
                      <a:rPr lang="en-US" baseline="0"/>
                      <a:pPr>
                        <a:defRPr b="1">
                          <a:solidFill>
                            <a:srgbClr val="000000"/>
                          </a:solidFill>
                        </a:defRPr>
                      </a:pPr>
                      <a:t>[CELLRANGE]</a:t>
                    </a:fld>
                    <a:r>
                      <a:rPr lang="en-US" baseline="0"/>
                      <a:t>
</a:t>
                    </a:r>
                    <a:fld id="{BCC99C9B-3C9B-49E9-81FA-53A4A89517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56BF50-B8E0-44AB-B5DD-407060394C79}" type="CELLRANGE">
                      <a:rPr lang="en-US" baseline="0"/>
                      <a:pPr>
                        <a:defRPr b="1">
                          <a:solidFill>
                            <a:srgbClr val="000000"/>
                          </a:solidFill>
                        </a:defRPr>
                      </a:pPr>
                      <a:t>[CELLRANGE]</a:t>
                    </a:fld>
                    <a:r>
                      <a:rPr lang="en-US" baseline="0"/>
                      <a:t>
</a:t>
                    </a:r>
                    <a:fld id="{524C5DAC-D848-41CF-ACC6-5EA6EB4CFE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AF910C04-8C7B-4BEB-8D1B-66D418B36728}" type="CELLRANGE">
                      <a:rPr lang="en-US" baseline="0"/>
                      <a:pPr>
                        <a:defRPr b="1">
                          <a:solidFill>
                            <a:srgbClr val="FFFFFF"/>
                          </a:solidFill>
                        </a:defRPr>
                      </a:pPr>
                      <a:t>[CELLRANGE]</a:t>
                    </a:fld>
                    <a:r>
                      <a:rPr lang="en-US" baseline="0"/>
                      <a:t>
</a:t>
                    </a:r>
                    <a:fld id="{D188AC1E-D7C2-4968-ABCF-8D6678F89AF2}"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026A2F-4A0D-473A-938A-B1E0218B978E}" type="CELLRANGE">
                      <a:rPr lang="en-US" baseline="0"/>
                      <a:pPr>
                        <a:defRPr b="1">
                          <a:solidFill>
                            <a:srgbClr val="000000"/>
                          </a:solidFill>
                        </a:defRPr>
                      </a:pPr>
                      <a:t>[CELLRANGE]</a:t>
                    </a:fld>
                    <a:r>
                      <a:rPr lang="en-US" baseline="0"/>
                      <a:t>
</a:t>
                    </a:r>
                    <a:fld id="{60EBD5D6-4A5E-4A30-8AB4-9FAAE3F4EA2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2B0E4B-D241-4812-B7B1-BC8DDB67E6CA}" type="CELLRANGE">
                      <a:rPr lang="en-US" baseline="0"/>
                      <a:pPr>
                        <a:defRPr b="1">
                          <a:solidFill>
                            <a:srgbClr val="000000"/>
                          </a:solidFill>
                        </a:defRPr>
                      </a:pPr>
                      <a:t>[CELLRANGE]</a:t>
                    </a:fld>
                    <a:r>
                      <a:rPr lang="en-US" baseline="0"/>
                      <a:t>
</a:t>
                    </a:r>
                    <a:fld id="{C0DCE302-E05A-42EA-9CF6-C48C4FF3A6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257793-E7BC-4F8A-BC58-298EAB9FCA02}" type="CELLRANGE">
                      <a:rPr lang="en-US" baseline="0"/>
                      <a:pPr>
                        <a:defRPr b="1">
                          <a:solidFill>
                            <a:srgbClr val="000000"/>
                          </a:solidFill>
                        </a:defRPr>
                      </a:pPr>
                      <a:t>[CELLRANGE]</a:t>
                    </a:fld>
                    <a:r>
                      <a:rPr lang="en-US" baseline="0"/>
                      <a:t>
</a:t>
                    </a:r>
                    <a:fld id="{79DCF5C5-A7FD-4E29-99A2-D3E45593A7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3B269F2-791E-4CA0-9E28-3884E093F098}" type="CELLRANGE">
                      <a:rPr lang="en-US" baseline="0"/>
                      <a:pPr>
                        <a:defRPr b="1">
                          <a:solidFill>
                            <a:srgbClr val="000000"/>
                          </a:solidFill>
                        </a:defRPr>
                      </a:pPr>
                      <a:t>[CELLRANGE]</a:t>
                    </a:fld>
                    <a:r>
                      <a:rPr lang="en-US" baseline="0"/>
                      <a:t>
</a:t>
                    </a:r>
                    <a:fld id="{64A1BC4E-845B-45FA-A612-2AAD70D955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793467-599D-46E1-A2B2-25D0E4EF9220}" type="CELLRANGE">
                      <a:rPr lang="en-US" baseline="0"/>
                      <a:pPr>
                        <a:defRPr b="1">
                          <a:solidFill>
                            <a:srgbClr val="000000"/>
                          </a:solidFill>
                        </a:defRPr>
                      </a:pPr>
                      <a:t>[CELLRANGE]</a:t>
                    </a:fld>
                    <a:r>
                      <a:rPr lang="en-US" baseline="0"/>
                      <a:t>
</a:t>
                    </a:r>
                    <a:fld id="{9DC86F3D-A777-4F24-8BFF-3C67E49481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514E158-014D-4463-ACF3-1C48E02F7817}" type="CELLRANGE">
                      <a:rPr lang="en-US" baseline="0"/>
                      <a:pPr>
                        <a:defRPr b="1">
                          <a:solidFill>
                            <a:srgbClr val="000000"/>
                          </a:solidFill>
                        </a:defRPr>
                      </a:pPr>
                      <a:t>[CELLRANGE]</a:t>
                    </a:fld>
                    <a:r>
                      <a:rPr lang="en-US" baseline="0"/>
                      <a:t>
</a:t>
                    </a:r>
                    <a:fld id="{C019C3CC-CC9B-4F76-9E19-338A5662BF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80F6A4-0505-49E0-B8AF-225C74BF07A8}" type="CELLRANGE">
                      <a:rPr lang="en-US" baseline="0"/>
                      <a:pPr>
                        <a:defRPr b="1">
                          <a:solidFill>
                            <a:srgbClr val="000000"/>
                          </a:solidFill>
                        </a:defRPr>
                      </a:pPr>
                      <a:t>[CELLRANGE]</a:t>
                    </a:fld>
                    <a:r>
                      <a:rPr lang="en-US" baseline="0"/>
                      <a:t>
</a:t>
                    </a:r>
                    <a:fld id="{922E9828-28C1-465B-9C40-5794250D20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BFF8C9-12F5-4A89-A9E6-20FDFC793D0F}" type="CELLRANGE">
                      <a:rPr lang="en-US" baseline="0"/>
                      <a:pPr>
                        <a:defRPr b="1">
                          <a:solidFill>
                            <a:srgbClr val="000000"/>
                          </a:solidFill>
                        </a:defRPr>
                      </a:pPr>
                      <a:t>[CELLRANGE]</a:t>
                    </a:fld>
                    <a:r>
                      <a:rPr lang="en-US" baseline="0"/>
                      <a:t>
</a:t>
                    </a:r>
                    <a:fld id="{79F34D57-CF36-4887-AFCA-F24FAE43C8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783E31-C35C-4EB5-829B-D02835E3FDF7}" type="CELLRANGE">
                      <a:rPr lang="en-US" baseline="0"/>
                      <a:pPr>
                        <a:defRPr b="1">
                          <a:solidFill>
                            <a:srgbClr val="000000"/>
                          </a:solidFill>
                        </a:defRPr>
                      </a:pPr>
                      <a:t>[CELLRANGE]</a:t>
                    </a:fld>
                    <a:r>
                      <a:rPr lang="en-US" baseline="0"/>
                      <a:t>
</a:t>
                    </a:r>
                    <a:fld id="{52F85762-DFC2-4B2F-B3A3-DEDCC640A1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Madrid, Comunidad de</c:v>
                </c:pt>
                <c:pt idx="6">
                  <c:v>Andalucía</c:v>
                </c:pt>
                <c:pt idx="7">
                  <c:v>Navarra, Comunidad Foral de</c:v>
                </c:pt>
                <c:pt idx="8">
                  <c:v>Castilla - La Mancha</c:v>
                </c:pt>
                <c:pt idx="9">
                  <c:v>Comunitat Valenciana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'11ListaEsperaGIII'!$O$13:$O$32</c:f>
              <c:numCache>
                <c:formatCode>0.00%</c:formatCode>
                <c:ptCount val="20"/>
                <c:pt idx="0">
                  <c:v>0.99925914950363015</c:v>
                </c:pt>
                <c:pt idx="1">
                  <c:v>0.99899724959889979</c:v>
                </c:pt>
                <c:pt idx="2">
                  <c:v>0.99675733414717893</c:v>
                </c:pt>
                <c:pt idx="3">
                  <c:v>0.99296444190910815</c:v>
                </c:pt>
                <c:pt idx="4">
                  <c:v>0.98967945604662455</c:v>
                </c:pt>
                <c:pt idx="5">
                  <c:v>0.97396930256519043</c:v>
                </c:pt>
                <c:pt idx="6">
                  <c:v>0.97391665105323733</c:v>
                </c:pt>
                <c:pt idx="7">
                  <c:v>0.96997621878715812</c:v>
                </c:pt>
                <c:pt idx="8">
                  <c:v>0.96960259125451598</c:v>
                </c:pt>
                <c:pt idx="9">
                  <c:v>0.9673183358235653</c:v>
                </c:pt>
                <c:pt idx="10">
                  <c:v>0.95512246874855855</c:v>
                </c:pt>
                <c:pt idx="11">
                  <c:v>0.94772727272727275</c:v>
                </c:pt>
                <c:pt idx="12">
                  <c:v>0.93677204658901825</c:v>
                </c:pt>
                <c:pt idx="13">
                  <c:v>0.93544871018529729</c:v>
                </c:pt>
                <c:pt idx="14">
                  <c:v>0.92864169504351113</c:v>
                </c:pt>
                <c:pt idx="15">
                  <c:v>0.9249969732434723</c:v>
                </c:pt>
                <c:pt idx="16">
                  <c:v>0.92429792429792434</c:v>
                </c:pt>
                <c:pt idx="17">
                  <c:v>0.91022099447513816</c:v>
                </c:pt>
                <c:pt idx="18">
                  <c:v>0.87036100717969456</c:v>
                </c:pt>
                <c:pt idx="19">
                  <c:v>0.8113376429636997</c:v>
                </c:pt>
              </c:numCache>
            </c:numRef>
          </c:val>
          <c:extLst>
            <c:ext xmlns:c15="http://schemas.microsoft.com/office/drawing/2012/chart" uri="{02D57815-91ED-43cb-92C2-25804820EDAC}">
              <c15:datalabelsRange>
                <c15:f>'11ListaEsperaGIII'!$M$13:$M$32</c15:f>
                <c15:dlblRangeCache>
                  <c:ptCount val="20"/>
                  <c:pt idx="0">
                    <c:v>13.488</c:v>
                  </c:pt>
                  <c:pt idx="1">
                    <c:v>34.869</c:v>
                  </c:pt>
                  <c:pt idx="2">
                    <c:v>26.128</c:v>
                  </c:pt>
                  <c:pt idx="3">
                    <c:v>5.222</c:v>
                  </c:pt>
                  <c:pt idx="4">
                    <c:v>8.151</c:v>
                  </c:pt>
                  <c:pt idx="5">
                    <c:v>64.281</c:v>
                  </c:pt>
                  <c:pt idx="6">
                    <c:v>72.773</c:v>
                  </c:pt>
                  <c:pt idx="7">
                    <c:v>3.263</c:v>
                  </c:pt>
                  <c:pt idx="8">
                    <c:v>23.349</c:v>
                  </c:pt>
                  <c:pt idx="9">
                    <c:v>45.966</c:v>
                  </c:pt>
                  <c:pt idx="10">
                    <c:v>414.122</c:v>
                  </c:pt>
                  <c:pt idx="11">
                    <c:v>417</c:v>
                  </c:pt>
                  <c:pt idx="12">
                    <c:v>2.252</c:v>
                  </c:pt>
                  <c:pt idx="13">
                    <c:v>7.724</c:v>
                  </c:pt>
                  <c:pt idx="14">
                    <c:v>12.272</c:v>
                  </c:pt>
                  <c:pt idx="15">
                    <c:v>45.841</c:v>
                  </c:pt>
                  <c:pt idx="16">
                    <c:v>757</c:v>
                  </c:pt>
                  <c:pt idx="17">
                    <c:v>13.839</c:v>
                  </c:pt>
                  <c:pt idx="18">
                    <c:v>17.214</c:v>
                  </c:pt>
                  <c:pt idx="19">
                    <c:v>16.316</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2E48CBE-B0DB-49A3-908D-30DD243C12FF}" type="CELLRANGE">
                      <a:rPr lang="en-US" baseline="0"/>
                      <a:pPr>
                        <a:defRPr b="1">
                          <a:solidFill>
                            <a:srgbClr val="000000"/>
                          </a:solidFill>
                        </a:defRPr>
                      </a:pPr>
                      <a:t>[CELLRANGE]</a:t>
                    </a:fld>
                    <a:r>
                      <a:rPr lang="en-US" baseline="0"/>
                      <a:t>
</a:t>
                    </a:r>
                    <a:fld id="{C3E89B46-D0DE-46F5-A795-9EE1BCB69F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FE06176-0584-48B8-9CD8-9F2861B24094}" type="CELLRANGE">
                      <a:rPr lang="en-US" baseline="0"/>
                      <a:pPr>
                        <a:defRPr b="1">
                          <a:solidFill>
                            <a:srgbClr val="000000"/>
                          </a:solidFill>
                        </a:defRPr>
                      </a:pPr>
                      <a:t>[CELLRANGE]</a:t>
                    </a:fld>
                    <a:r>
                      <a:rPr lang="en-US" baseline="0"/>
                      <a:t>
</a:t>
                    </a:r>
                    <a:fld id="{40DCB0FE-4F03-44F3-8577-A5C0B73E68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63875D-0B8F-4692-B3A6-5A73092A9328}" type="CELLRANGE">
                      <a:rPr lang="en-US" baseline="0"/>
                      <a:pPr>
                        <a:defRPr b="1">
                          <a:solidFill>
                            <a:srgbClr val="000000"/>
                          </a:solidFill>
                        </a:defRPr>
                      </a:pPr>
                      <a:t>[CELLRANGE]</a:t>
                    </a:fld>
                    <a:r>
                      <a:rPr lang="en-US" baseline="0"/>
                      <a:t>
</a:t>
                    </a:r>
                    <a:fld id="{0157C5FD-33B8-4304-BD9E-74FC846E744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1B814E-2079-46DC-986F-0BE7BE3BC7BF}" type="CELLRANGE">
                      <a:rPr lang="en-US" baseline="0"/>
                      <a:pPr>
                        <a:defRPr b="1">
                          <a:solidFill>
                            <a:srgbClr val="000000"/>
                          </a:solidFill>
                        </a:defRPr>
                      </a:pPr>
                      <a:t>[CELLRANGE]</a:t>
                    </a:fld>
                    <a:r>
                      <a:rPr lang="en-US" baseline="0"/>
                      <a:t>
</a:t>
                    </a:r>
                    <a:fld id="{EFCE8503-D0C9-4CCF-A4C1-63217EC52C3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3568FAE-5E97-4B28-8257-25DCFE5284B5}" type="CELLRANGE">
                      <a:rPr lang="en-US" baseline="0"/>
                      <a:pPr>
                        <a:defRPr b="1">
                          <a:solidFill>
                            <a:srgbClr val="000000"/>
                          </a:solidFill>
                        </a:defRPr>
                      </a:pPr>
                      <a:t>[CELLRANGE]</a:t>
                    </a:fld>
                    <a:r>
                      <a:rPr lang="en-US" baseline="0"/>
                      <a:t>
</a:t>
                    </a:r>
                    <a:fld id="{27B16C0E-C570-4E2D-B7A4-DA937F112F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C83189-BD55-471C-A56D-FF67C0142F12}" type="CELLRANGE">
                      <a:rPr lang="en-US" baseline="0"/>
                      <a:pPr>
                        <a:defRPr b="1">
                          <a:solidFill>
                            <a:srgbClr val="000000"/>
                          </a:solidFill>
                        </a:defRPr>
                      </a:pPr>
                      <a:t>[CELLRANGE]</a:t>
                    </a:fld>
                    <a:r>
                      <a:rPr lang="en-US" baseline="0"/>
                      <a:t>
</a:t>
                    </a:r>
                    <a:fld id="{FDDE62E3-2FA8-4B0A-A402-5B55F1227CF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D5D5DF-A456-4EAA-9343-BBFC0754527D}" type="CELLRANGE">
                      <a:rPr lang="en-US" baseline="0"/>
                      <a:pPr>
                        <a:defRPr b="1">
                          <a:solidFill>
                            <a:srgbClr val="000000"/>
                          </a:solidFill>
                        </a:defRPr>
                      </a:pPr>
                      <a:t>[CELLRANGE]</a:t>
                    </a:fld>
                    <a:r>
                      <a:rPr lang="en-US" baseline="0"/>
                      <a:t>
</a:t>
                    </a:r>
                    <a:fld id="{6E4C3BA3-A717-4182-B2F4-1932033BFD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7B7E4A-DECD-42EE-AA6E-FAC87784D135}" type="CELLRANGE">
                      <a:rPr lang="en-US" baseline="0"/>
                      <a:pPr>
                        <a:defRPr b="1">
                          <a:solidFill>
                            <a:srgbClr val="000000"/>
                          </a:solidFill>
                        </a:defRPr>
                      </a:pPr>
                      <a:t>[CELLRANGE]</a:t>
                    </a:fld>
                    <a:r>
                      <a:rPr lang="en-US" baseline="0"/>
                      <a:t>
</a:t>
                    </a:r>
                    <a:fld id="{8E43B84A-1339-4A5C-9D84-E666FCCB72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C46A5832-3435-462B-ABA3-2FEBAE0A579C}" type="CELLRANGE">
                      <a:rPr lang="en-US" baseline="0"/>
                      <a:pPr>
                        <a:defRPr sz="600" b="1">
                          <a:solidFill>
                            <a:srgbClr val="000000"/>
                          </a:solidFill>
                        </a:defRPr>
                      </a:pPr>
                      <a:t>[CELLRANGE]</a:t>
                    </a:fld>
                    <a:r>
                      <a:rPr lang="en-US" baseline="0"/>
                      <a:t>
</a:t>
                    </a:r>
                    <a:fld id="{A1876607-54C9-46F7-BE60-104D9B553B4D}"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F7ACAA86-6D0D-4C42-993E-FD329F3EAB4A}" type="CELLRANGE">
                      <a:rPr lang="en-US" baseline="0"/>
                      <a:pPr>
                        <a:defRPr sz="600" b="1">
                          <a:solidFill>
                            <a:srgbClr val="000000"/>
                          </a:solidFill>
                        </a:defRPr>
                      </a:pPr>
                      <a:t>[CELLRANGE]</a:t>
                    </a:fld>
                    <a:r>
                      <a:rPr lang="en-US" baseline="0"/>
                      <a:t>
</a:t>
                    </a:r>
                    <a:fld id="{D40B6037-B341-4B35-85E2-A01F4B8231A1}"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54C19D5C-288E-476B-A745-128ED3FAA086}" type="CELLRANGE">
                      <a:rPr lang="en-US" baseline="0"/>
                      <a:pPr>
                        <a:defRPr sz="600" b="1">
                          <a:solidFill>
                            <a:srgbClr val="FFFFFF"/>
                          </a:solidFill>
                        </a:defRPr>
                      </a:pPr>
                      <a:t>[CELLRANGE]</a:t>
                    </a:fld>
                    <a:r>
                      <a:rPr lang="en-US" baseline="0"/>
                      <a:t>
</a:t>
                    </a:r>
                    <a:fld id="{FCE4AC8C-59DC-4256-A80B-EFEB3B09F00F}"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1AD148A4-B6D3-4097-B325-659B556798EB}" type="CELLRANGE">
                      <a:rPr lang="en-US" baseline="0"/>
                      <a:pPr>
                        <a:defRPr sz="600" b="1">
                          <a:solidFill>
                            <a:srgbClr val="000000"/>
                          </a:solidFill>
                        </a:defRPr>
                      </a:pPr>
                      <a:t>[CELLRANGE]</a:t>
                    </a:fld>
                    <a:r>
                      <a:rPr lang="en-US" baseline="0"/>
                      <a:t>
</a:t>
                    </a:r>
                    <a:fld id="{F20585F2-C972-44A8-9D5E-197CE1D91362}"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040E6B9-E0C7-479A-9382-45EFD39EB217}" type="CELLRANGE">
                      <a:rPr lang="en-US" baseline="0"/>
                      <a:pPr>
                        <a:defRPr b="1">
                          <a:solidFill>
                            <a:srgbClr val="000000"/>
                          </a:solidFill>
                        </a:defRPr>
                      </a:pPr>
                      <a:t>[CELLRANGE]</a:t>
                    </a:fld>
                    <a:r>
                      <a:rPr lang="en-US" baseline="0"/>
                      <a:t>
</a:t>
                    </a:r>
                    <a:fld id="{E9A17116-CBED-4C4B-875E-9A4860C64D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496CEB-C170-4837-A607-9C893CD676F9}" type="CELLRANGE">
                      <a:rPr lang="en-US" baseline="0"/>
                      <a:pPr>
                        <a:defRPr b="1">
                          <a:solidFill>
                            <a:srgbClr val="000000"/>
                          </a:solidFill>
                        </a:defRPr>
                      </a:pPr>
                      <a:t>[CELLRANGE]</a:t>
                    </a:fld>
                    <a:r>
                      <a:rPr lang="en-US" baseline="0"/>
                      <a:t>
</a:t>
                    </a:r>
                    <a:fld id="{62E64B9A-0C61-429F-8B51-857C1BE0E1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3B35778-3547-4C56-B747-22C9C04286B4}" type="CELLRANGE">
                      <a:rPr lang="en-US" baseline="0"/>
                      <a:pPr>
                        <a:defRPr b="1">
                          <a:solidFill>
                            <a:srgbClr val="000000"/>
                          </a:solidFill>
                        </a:defRPr>
                      </a:pPr>
                      <a:t>[CELLRANGE]</a:t>
                    </a:fld>
                    <a:r>
                      <a:rPr lang="en-US" baseline="0"/>
                      <a:t>
</a:t>
                    </a:r>
                    <a:fld id="{9918C34F-2BDE-4254-B685-D55894DF8A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106C119-E1E9-41A8-9095-D2F322F110FF}" type="CELLRANGE">
                      <a:rPr lang="en-US" baseline="0"/>
                      <a:pPr>
                        <a:defRPr b="1">
                          <a:solidFill>
                            <a:srgbClr val="000000"/>
                          </a:solidFill>
                        </a:defRPr>
                      </a:pPr>
                      <a:t>[CELLRANGE]</a:t>
                    </a:fld>
                    <a:r>
                      <a:rPr lang="en-US" baseline="0"/>
                      <a:t>
</a:t>
                    </a:r>
                    <a:fld id="{09CB1585-16F8-45F5-B72D-636F722258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8D6500-3A81-4DBD-9AD5-B4F5445D182E}" type="CELLRANGE">
                      <a:rPr lang="en-US" baseline="0"/>
                      <a:pPr>
                        <a:defRPr b="1">
                          <a:solidFill>
                            <a:srgbClr val="000000"/>
                          </a:solidFill>
                        </a:defRPr>
                      </a:pPr>
                      <a:t>[CELLRANGE]</a:t>
                    </a:fld>
                    <a:r>
                      <a:rPr lang="en-US" baseline="0"/>
                      <a:t>
</a:t>
                    </a:r>
                    <a:fld id="{D74A9B2C-B8FD-4742-8793-61808578EA0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68760D-68D6-46AE-8417-DF66A0007660}" type="CELLRANGE">
                      <a:rPr lang="en-US" baseline="0"/>
                      <a:pPr>
                        <a:defRPr b="1">
                          <a:solidFill>
                            <a:srgbClr val="000000"/>
                          </a:solidFill>
                        </a:defRPr>
                      </a:pPr>
                      <a:t>[CELLRANGE]</a:t>
                    </a:fld>
                    <a:r>
                      <a:rPr lang="en-US" baseline="0"/>
                      <a:t>
</a:t>
                    </a:r>
                    <a:fld id="{3B72B3C1-ADB5-4A60-B552-6816A134968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BC6A35C-3B41-4C90-9ECA-0A73C8F89F62}" type="CELLRANGE">
                      <a:rPr lang="en-US" baseline="0"/>
                      <a:pPr>
                        <a:defRPr b="1">
                          <a:solidFill>
                            <a:srgbClr val="000000"/>
                          </a:solidFill>
                        </a:defRPr>
                      </a:pPr>
                      <a:t>[CELLRANGE]</a:t>
                    </a:fld>
                    <a:r>
                      <a:rPr lang="en-US" baseline="0"/>
                      <a:t>
</a:t>
                    </a:r>
                    <a:fld id="{32B0EC8E-78FD-441F-8086-1687BE204E6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66C7DF0-599A-45C2-BF3D-AF7B489AED00}" type="CELLRANGE">
                      <a:rPr lang="en-US" baseline="0"/>
                      <a:pPr>
                        <a:defRPr b="1">
                          <a:solidFill>
                            <a:srgbClr val="000000"/>
                          </a:solidFill>
                        </a:defRPr>
                      </a:pPr>
                      <a:t>[CELLRANGE]</a:t>
                    </a:fld>
                    <a:r>
                      <a:rPr lang="en-US" baseline="0"/>
                      <a:t>
</a:t>
                    </a:r>
                    <a:fld id="{498B9016-C9E6-46CC-A7F2-9FCE4213826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Madrid, Comunidad de</c:v>
                </c:pt>
                <c:pt idx="6">
                  <c:v>Andalucía</c:v>
                </c:pt>
                <c:pt idx="7">
                  <c:v>Navarra, Comunidad Foral de</c:v>
                </c:pt>
                <c:pt idx="8">
                  <c:v>Castilla - La Mancha</c:v>
                </c:pt>
                <c:pt idx="9">
                  <c:v>Comunitat Valenciana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'11ListaEsperaGIII'!$P$13:$P$32</c:f>
              <c:numCache>
                <c:formatCode>0.00%</c:formatCode>
                <c:ptCount val="20"/>
                <c:pt idx="0">
                  <c:v>7.4085049636983254E-4</c:v>
                </c:pt>
                <c:pt idx="1">
                  <c:v>1.0027504011001604E-3</c:v>
                </c:pt>
                <c:pt idx="2">
                  <c:v>3.2426658528211193E-3</c:v>
                </c:pt>
                <c:pt idx="3">
                  <c:v>7.0355580908918044E-3</c:v>
                </c:pt>
                <c:pt idx="4">
                  <c:v>1.0320543953375425E-2</c:v>
                </c:pt>
                <c:pt idx="5">
                  <c:v>2.6030697434809617E-2</c:v>
                </c:pt>
                <c:pt idx="6">
                  <c:v>2.6083348946762668E-2</c:v>
                </c:pt>
                <c:pt idx="7">
                  <c:v>3.0023781212841855E-2</c:v>
                </c:pt>
                <c:pt idx="8">
                  <c:v>3.0397408745483991E-2</c:v>
                </c:pt>
                <c:pt idx="9">
                  <c:v>3.2681664176434692E-2</c:v>
                </c:pt>
                <c:pt idx="10">
                  <c:v>4.4877531251441484E-2</c:v>
                </c:pt>
                <c:pt idx="11">
                  <c:v>5.2272727272727269E-2</c:v>
                </c:pt>
                <c:pt idx="12">
                  <c:v>6.3227953410981697E-2</c:v>
                </c:pt>
                <c:pt idx="13">
                  <c:v>6.4551289814702678E-2</c:v>
                </c:pt>
                <c:pt idx="14">
                  <c:v>7.1358304956488844E-2</c:v>
                </c:pt>
                <c:pt idx="15">
                  <c:v>7.5003026756527702E-2</c:v>
                </c:pt>
                <c:pt idx="16">
                  <c:v>7.5702075702075697E-2</c:v>
                </c:pt>
                <c:pt idx="17">
                  <c:v>8.9779005524861885E-2</c:v>
                </c:pt>
                <c:pt idx="18">
                  <c:v>0.12963899282030539</c:v>
                </c:pt>
                <c:pt idx="19">
                  <c:v>0.18866235703630035</c:v>
                </c:pt>
              </c:numCache>
            </c:numRef>
          </c:val>
          <c:extLst>
            <c:ext xmlns:c15="http://schemas.microsoft.com/office/drawing/2012/chart" uri="{02D57815-91ED-43cb-92C2-25804820EDAC}">
              <c15:datalabelsRange>
                <c15:f>'11ListaEsperaGIII'!$N$13:$N$32</c15:f>
                <c15:dlblRangeCache>
                  <c:ptCount val="20"/>
                  <c:pt idx="0">
                    <c:v>10</c:v>
                  </c:pt>
                  <c:pt idx="1">
                    <c:v>35</c:v>
                  </c:pt>
                  <c:pt idx="2">
                    <c:v>85</c:v>
                  </c:pt>
                  <c:pt idx="3">
                    <c:v>37</c:v>
                  </c:pt>
                  <c:pt idx="4">
                    <c:v>85</c:v>
                  </c:pt>
                  <c:pt idx="5">
                    <c:v>1.718</c:v>
                  </c:pt>
                  <c:pt idx="6">
                    <c:v>1.949</c:v>
                  </c:pt>
                  <c:pt idx="7">
                    <c:v>101</c:v>
                  </c:pt>
                  <c:pt idx="8">
                    <c:v>732</c:v>
                  </c:pt>
                  <c:pt idx="9">
                    <c:v>1.553</c:v>
                  </c:pt>
                  <c:pt idx="10">
                    <c:v>19.458</c:v>
                  </c:pt>
                  <c:pt idx="11">
                    <c:v>23</c:v>
                  </c:pt>
                  <c:pt idx="12">
                    <c:v>152</c:v>
                  </c:pt>
                  <c:pt idx="13">
                    <c:v>533</c:v>
                  </c:pt>
                  <c:pt idx="14">
                    <c:v>943</c:v>
                  </c:pt>
                  <c:pt idx="15">
                    <c:v>3.717</c:v>
                  </c:pt>
                  <c:pt idx="16">
                    <c:v>62</c:v>
                  </c:pt>
                  <c:pt idx="17">
                    <c:v>1.365</c:v>
                  </c:pt>
                  <c:pt idx="18">
                    <c:v>2.564</c:v>
                  </c:pt>
                  <c:pt idx="19">
                    <c:v>3.794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Madrid, Comunidad de</c:v>
                </c:pt>
                <c:pt idx="6">
                  <c:v>Andalucía</c:v>
                </c:pt>
                <c:pt idx="7">
                  <c:v>Navarra, Comunidad Foral de</c:v>
                </c:pt>
                <c:pt idx="8">
                  <c:v>Castilla - La Mancha</c:v>
                </c:pt>
                <c:pt idx="9">
                  <c:v>Comunitat Valenciana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'11ListaEsperaGIII'!$Q$13:$Q$32</c:f>
              <c:numCache>
                <c:formatCode>0.00%</c:formatCode>
                <c:ptCount val="20"/>
                <c:pt idx="0">
                  <c:v>0.95512246874855855</c:v>
                </c:pt>
                <c:pt idx="1">
                  <c:v>0.95512246874855855</c:v>
                </c:pt>
                <c:pt idx="2">
                  <c:v>0.95512246874855855</c:v>
                </c:pt>
                <c:pt idx="3">
                  <c:v>0.95512246874855855</c:v>
                </c:pt>
                <c:pt idx="4">
                  <c:v>0.95512246874855855</c:v>
                </c:pt>
                <c:pt idx="5">
                  <c:v>0.95512246874855855</c:v>
                </c:pt>
                <c:pt idx="6">
                  <c:v>0.95512246874855855</c:v>
                </c:pt>
                <c:pt idx="7">
                  <c:v>0.95512246874855855</c:v>
                </c:pt>
                <c:pt idx="8">
                  <c:v>0.95512246874855855</c:v>
                </c:pt>
                <c:pt idx="9">
                  <c:v>0.95512246874855855</c:v>
                </c:pt>
                <c:pt idx="10">
                  <c:v>0.95512246874855855</c:v>
                </c:pt>
                <c:pt idx="11">
                  <c:v>0.95512246874855855</c:v>
                </c:pt>
                <c:pt idx="12">
                  <c:v>0.95512246874855855</c:v>
                </c:pt>
                <c:pt idx="13">
                  <c:v>0.95512246874855855</c:v>
                </c:pt>
                <c:pt idx="14">
                  <c:v>0.95512246874855855</c:v>
                </c:pt>
                <c:pt idx="15">
                  <c:v>0.95512246874855855</c:v>
                </c:pt>
                <c:pt idx="16">
                  <c:v>0.95512246874855855</c:v>
                </c:pt>
                <c:pt idx="17">
                  <c:v>0.95512246874855855</c:v>
                </c:pt>
                <c:pt idx="18">
                  <c:v>0.95512246874855855</c:v>
                </c:pt>
                <c:pt idx="19">
                  <c:v>0.95512246874855855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5A3471"/>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472587-5477-4B95-89D1-26F1003FADF5}" type="CELLRANGE">
                      <a:rPr lang="en-US" baseline="0"/>
                      <a:pPr>
                        <a:defRPr b="1">
                          <a:solidFill>
                            <a:srgbClr val="000000"/>
                          </a:solidFill>
                        </a:defRPr>
                      </a:pPr>
                      <a:t>[CELLRANGE]</a:t>
                    </a:fld>
                    <a:r>
                      <a:rPr lang="en-US" baseline="0"/>
                      <a:t>
</a:t>
                    </a:r>
                    <a:fld id="{867D5CB0-426E-43D6-8DA9-8758B91707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CC2225-8EB3-4EF6-A90A-4CB6FA624E30}" type="CELLRANGE">
                      <a:rPr lang="en-US" baseline="0"/>
                      <a:pPr>
                        <a:defRPr b="1">
                          <a:solidFill>
                            <a:srgbClr val="000000"/>
                          </a:solidFill>
                        </a:defRPr>
                      </a:pPr>
                      <a:t>[CELLRANGE]</a:t>
                    </a:fld>
                    <a:r>
                      <a:rPr lang="en-US" baseline="0"/>
                      <a:t>
</a:t>
                    </a:r>
                    <a:fld id="{27D050CB-A709-40A7-BCBA-3ABAD1F5BD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929BC33-6BC2-49B2-92ED-6ABB9F4520DA}" type="CELLRANGE">
                      <a:rPr lang="en-US" baseline="0"/>
                      <a:pPr>
                        <a:defRPr b="1">
                          <a:solidFill>
                            <a:srgbClr val="000000"/>
                          </a:solidFill>
                        </a:defRPr>
                      </a:pPr>
                      <a:t>[CELLRANGE]</a:t>
                    </a:fld>
                    <a:r>
                      <a:rPr lang="en-US" baseline="0"/>
                      <a:t>
</a:t>
                    </a:r>
                    <a:fld id="{CB97C628-C89C-456C-A1BF-F4D4F0C7DA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1F53E7-6BD6-4432-BD49-8C2A0B4DD93C}" type="CELLRANGE">
                      <a:rPr lang="en-US" baseline="0"/>
                      <a:pPr>
                        <a:defRPr b="1">
                          <a:solidFill>
                            <a:srgbClr val="000000"/>
                          </a:solidFill>
                        </a:defRPr>
                      </a:pPr>
                      <a:t>[CELLRANGE]</a:t>
                    </a:fld>
                    <a:r>
                      <a:rPr lang="en-US" baseline="0"/>
                      <a:t>
</a:t>
                    </a:r>
                    <a:fld id="{504DC461-FAB0-41C8-80BE-D84FB5461A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B025DCE-CD1E-466E-B58C-1C13D909111A}" type="CELLRANGE">
                      <a:rPr lang="en-US" baseline="0"/>
                      <a:pPr>
                        <a:defRPr b="1">
                          <a:solidFill>
                            <a:srgbClr val="000000"/>
                          </a:solidFill>
                        </a:defRPr>
                      </a:pPr>
                      <a:t>[CELLRANGE]</a:t>
                    </a:fld>
                    <a:r>
                      <a:rPr lang="en-US" baseline="0"/>
                      <a:t>
</a:t>
                    </a:r>
                    <a:fld id="{61503FDF-1A46-41F8-A8AD-E83661D73A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7EEBC59-CE67-4165-BDE5-5BF9DEBB0962}" type="CELLRANGE">
                      <a:rPr lang="en-US" baseline="0"/>
                      <a:pPr>
                        <a:defRPr b="1">
                          <a:solidFill>
                            <a:srgbClr val="000000"/>
                          </a:solidFill>
                        </a:defRPr>
                      </a:pPr>
                      <a:t>[CELLRANGE]</a:t>
                    </a:fld>
                    <a:r>
                      <a:rPr lang="en-US" baseline="0"/>
                      <a:t>
</a:t>
                    </a:r>
                    <a:fld id="{40936952-7476-4F8F-8A60-63DD3FD814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4DB01DF-51EB-4D8A-ACC6-D597CE627B2B}" type="CELLRANGE">
                      <a:rPr lang="en-US" baseline="0"/>
                      <a:pPr>
                        <a:defRPr b="1">
                          <a:solidFill>
                            <a:srgbClr val="000000"/>
                          </a:solidFill>
                        </a:defRPr>
                      </a:pPr>
                      <a:t>[CELLRANGE]</a:t>
                    </a:fld>
                    <a:r>
                      <a:rPr lang="en-US" baseline="0"/>
                      <a:t>
</a:t>
                    </a:r>
                    <a:fld id="{400DD8A2-3A72-4DF2-BD4A-0DC4CC6155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FA79F8-7124-45AD-A765-864930CABC61}" type="CELLRANGE">
                      <a:rPr lang="en-US" baseline="0"/>
                      <a:pPr>
                        <a:defRPr b="1">
                          <a:solidFill>
                            <a:srgbClr val="000000"/>
                          </a:solidFill>
                        </a:defRPr>
                      </a:pPr>
                      <a:t>[CELLRANGE]</a:t>
                    </a:fld>
                    <a:r>
                      <a:rPr lang="en-US" baseline="0"/>
                      <a:t>
</a:t>
                    </a:r>
                    <a:fld id="{3D8A417F-7765-4AEE-AAD1-99A8FFF6DA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86A52B-2F7A-4F76-98AC-F48557E4AD98}" type="CELLRANGE">
                      <a:rPr lang="en-US" baseline="0"/>
                      <a:pPr>
                        <a:defRPr b="1">
                          <a:solidFill>
                            <a:srgbClr val="000000"/>
                          </a:solidFill>
                        </a:defRPr>
                      </a:pPr>
                      <a:t>[CELLRANGE]</a:t>
                    </a:fld>
                    <a:r>
                      <a:rPr lang="en-US" baseline="0"/>
                      <a:t>
</a:t>
                    </a:r>
                    <a:fld id="{8D0831F5-EF21-4ADE-BC3F-14453B14C80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B4B768E-5758-4F16-A7F0-D37B17388F34}" type="CELLRANGE">
                      <a:rPr lang="en-US" baseline="0"/>
                      <a:pPr>
                        <a:defRPr b="1">
                          <a:solidFill>
                            <a:srgbClr val="000000"/>
                          </a:solidFill>
                        </a:defRPr>
                      </a:pPr>
                      <a:t>[CELLRANGE]</a:t>
                    </a:fld>
                    <a:r>
                      <a:rPr lang="en-US" baseline="0"/>
                      <a:t>
</a:t>
                    </a:r>
                    <a:fld id="{720B8052-A847-42AE-9BA0-383E8C98AF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DD1B11-03CC-4A55-8485-25142223ADA4}" type="CELLRANGE">
                      <a:rPr lang="en-US" baseline="0"/>
                      <a:pPr>
                        <a:defRPr b="1">
                          <a:solidFill>
                            <a:srgbClr val="000000"/>
                          </a:solidFill>
                        </a:defRPr>
                      </a:pPr>
                      <a:t>[CELLRANGE]</a:t>
                    </a:fld>
                    <a:r>
                      <a:rPr lang="en-US" baseline="0"/>
                      <a:t>
</a:t>
                    </a:r>
                    <a:fld id="{41AAD985-B991-4328-903E-C3BC263FCB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3E62DE7-7BEC-4AAF-846B-6149C2E24B60}" type="CELLRANGE">
                      <a:rPr lang="en-US" baseline="0"/>
                      <a:pPr>
                        <a:defRPr b="1">
                          <a:solidFill>
                            <a:srgbClr val="FFFFFF"/>
                          </a:solidFill>
                        </a:defRPr>
                      </a:pPr>
                      <a:t>[CELLRANGE]</a:t>
                    </a:fld>
                    <a:r>
                      <a:rPr lang="en-US" baseline="0"/>
                      <a:t>
</a:t>
                    </a:r>
                    <a:fld id="{AD294F77-9A8B-44FF-B9AA-BE8514F6AFEA}"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69F405-C955-4DC7-8975-8B11860462CC}" type="CELLRANGE">
                      <a:rPr lang="en-US" baseline="0"/>
                      <a:pPr>
                        <a:defRPr b="1">
                          <a:solidFill>
                            <a:srgbClr val="000000"/>
                          </a:solidFill>
                        </a:defRPr>
                      </a:pPr>
                      <a:t>[CELLRANGE]</a:t>
                    </a:fld>
                    <a:r>
                      <a:rPr lang="en-US" baseline="0"/>
                      <a:t>
</a:t>
                    </a:r>
                    <a:fld id="{39D19BB1-AB20-4EFB-8547-0FA3C86A1F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CE7D94-FAA3-4182-A495-E4BE24D7EB65}" type="CELLRANGE">
                      <a:rPr lang="en-US" baseline="0"/>
                      <a:pPr>
                        <a:defRPr b="1">
                          <a:solidFill>
                            <a:srgbClr val="000000"/>
                          </a:solidFill>
                        </a:defRPr>
                      </a:pPr>
                      <a:t>[CELLRANGE]</a:t>
                    </a:fld>
                    <a:r>
                      <a:rPr lang="en-US" baseline="0"/>
                      <a:t>
</a:t>
                    </a:r>
                    <a:fld id="{85601D43-1C39-4F39-84BE-7EA7AC31327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668026-7F5E-44EF-A277-9EABAD19FB85}" type="CELLRANGE">
                      <a:rPr lang="en-US" baseline="0"/>
                      <a:pPr>
                        <a:defRPr b="1">
                          <a:solidFill>
                            <a:srgbClr val="000000"/>
                          </a:solidFill>
                        </a:defRPr>
                      </a:pPr>
                      <a:t>[CELLRANGE]</a:t>
                    </a:fld>
                    <a:r>
                      <a:rPr lang="en-US" baseline="0"/>
                      <a:t>
</a:t>
                    </a:r>
                    <a:fld id="{CC35D1FC-8C9B-4531-A8A2-7CBD2DDF8CE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562410-E26C-438F-8810-7A22D54D490E}" type="CELLRANGE">
                      <a:rPr lang="en-US" baseline="0"/>
                      <a:pPr>
                        <a:defRPr b="1">
                          <a:solidFill>
                            <a:srgbClr val="000000"/>
                          </a:solidFill>
                        </a:defRPr>
                      </a:pPr>
                      <a:t>[CELLRANGE]</a:t>
                    </a:fld>
                    <a:r>
                      <a:rPr lang="en-US" baseline="0"/>
                      <a:t>
</a:t>
                    </a:r>
                    <a:fld id="{1243BB8B-C2D2-4AC2-B080-3082CA3C67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4F13E5-66DA-4DD9-8EB8-66AA489D4709}" type="CELLRANGE">
                      <a:rPr lang="en-US" baseline="0"/>
                      <a:pPr>
                        <a:defRPr b="1">
                          <a:solidFill>
                            <a:srgbClr val="000000"/>
                          </a:solidFill>
                        </a:defRPr>
                      </a:pPr>
                      <a:t>[CELLRANGE]</a:t>
                    </a:fld>
                    <a:r>
                      <a:rPr lang="en-US" baseline="0"/>
                      <a:t>
</a:t>
                    </a:r>
                    <a:fld id="{E5C9B74B-6660-4196-8974-77DAB6235C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EE60FD-E3DE-47B9-8E30-A2962C1B9992}" type="CELLRANGE">
                      <a:rPr lang="en-US" baseline="0"/>
                      <a:pPr>
                        <a:defRPr b="1">
                          <a:solidFill>
                            <a:srgbClr val="000000"/>
                          </a:solidFill>
                        </a:defRPr>
                      </a:pPr>
                      <a:t>[CELLRANGE]</a:t>
                    </a:fld>
                    <a:r>
                      <a:rPr lang="en-US" baseline="0"/>
                      <a:t>
</a:t>
                    </a:r>
                    <a:fld id="{9E92830A-F7B3-4787-8214-2444DDDA26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14C059-5B74-4B6A-BB9D-7DC28BDC6031}" type="CELLRANGE">
                      <a:rPr lang="en-US" baseline="0"/>
                      <a:pPr>
                        <a:defRPr b="1">
                          <a:solidFill>
                            <a:srgbClr val="000000"/>
                          </a:solidFill>
                        </a:defRPr>
                      </a:pPr>
                      <a:t>[CELLRANGE]</a:t>
                    </a:fld>
                    <a:r>
                      <a:rPr lang="en-US" baseline="0"/>
                      <a:t>
</a:t>
                    </a:r>
                    <a:fld id="{0C84667E-847E-4B53-8B37-A9CDEB9C25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354AB76-D7F2-47FD-8E88-B29942F7D496}" type="CELLRANGE">
                      <a:rPr lang="en-US" baseline="0"/>
                      <a:pPr>
                        <a:defRPr b="1">
                          <a:solidFill>
                            <a:srgbClr val="000000"/>
                          </a:solidFill>
                        </a:defRPr>
                      </a:pPr>
                      <a:t>[CELLRANGE]</a:t>
                    </a:fld>
                    <a:r>
                      <a:rPr lang="en-US" baseline="0"/>
                      <a:t>
</a:t>
                    </a:r>
                    <a:fld id="{2774DB3A-4DF1-4B1A-BF49-07396928E7B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Cantabria</c:v>
                </c:pt>
                <c:pt idx="4">
                  <c:v>Navarra, Comunidad Foral de</c:v>
                </c:pt>
                <c:pt idx="5">
                  <c:v>Asturias, Principado de</c:v>
                </c:pt>
                <c:pt idx="6">
                  <c:v>Andalucía</c:v>
                </c:pt>
                <c:pt idx="7">
                  <c:v>Comunitat Valenciana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'11ListaEsperaGII'!$O$13:$O$32</c:f>
              <c:numCache>
                <c:formatCode>0.00%</c:formatCode>
                <c:ptCount val="20"/>
                <c:pt idx="0">
                  <c:v>0.99844482725619677</c:v>
                </c:pt>
                <c:pt idx="1">
                  <c:v>0.997762457668118</c:v>
                </c:pt>
                <c:pt idx="2">
                  <c:v>0.99281406853717546</c:v>
                </c:pt>
                <c:pt idx="3">
                  <c:v>0.98949633004302706</c:v>
                </c:pt>
                <c:pt idx="4">
                  <c:v>0.98823711499767841</c:v>
                </c:pt>
                <c:pt idx="5">
                  <c:v>0.98806331632211741</c:v>
                </c:pt>
                <c:pt idx="6">
                  <c:v>0.96108225894316324</c:v>
                </c:pt>
                <c:pt idx="7">
                  <c:v>0.95891555285540708</c:v>
                </c:pt>
                <c:pt idx="8">
                  <c:v>0.95442791290334672</c:v>
                </c:pt>
                <c:pt idx="9">
                  <c:v>0.95409836065573772</c:v>
                </c:pt>
                <c:pt idx="10">
                  <c:v>0.9399781415209435</c:v>
                </c:pt>
                <c:pt idx="11">
                  <c:v>0.93908288703499998</c:v>
                </c:pt>
                <c:pt idx="12">
                  <c:v>0.93454545454545457</c:v>
                </c:pt>
                <c:pt idx="13">
                  <c:v>0.9138143966125617</c:v>
                </c:pt>
                <c:pt idx="14">
                  <c:v>0.9070363347511915</c:v>
                </c:pt>
                <c:pt idx="15">
                  <c:v>0.89687884712868415</c:v>
                </c:pt>
                <c:pt idx="16">
                  <c:v>0.89427193042060205</c:v>
                </c:pt>
                <c:pt idx="17">
                  <c:v>0.89230769230769236</c:v>
                </c:pt>
                <c:pt idx="18">
                  <c:v>0.87904468412942993</c:v>
                </c:pt>
                <c:pt idx="19">
                  <c:v>0.78520808561236621</c:v>
                </c:pt>
              </c:numCache>
            </c:numRef>
          </c:val>
          <c:extLst>
            <c:ext xmlns:c15="http://schemas.microsoft.com/office/drawing/2012/chart" uri="{02D57815-91ED-43cb-92C2-25804820EDAC}">
              <c15:datalabelsRange>
                <c15:f>'11ListaEsperaGII'!$M$13:$M$32</c15:f>
                <c15:dlblRangeCache>
                  <c:ptCount val="20"/>
                  <c:pt idx="0">
                    <c:v>41.731</c:v>
                  </c:pt>
                  <c:pt idx="1">
                    <c:v>16.499</c:v>
                  </c:pt>
                  <c:pt idx="2">
                    <c:v>27.494</c:v>
                  </c:pt>
                  <c:pt idx="3">
                    <c:v>7.819</c:v>
                  </c:pt>
                  <c:pt idx="4">
                    <c:v>6.385</c:v>
                  </c:pt>
                  <c:pt idx="5">
                    <c:v>11.423</c:v>
                  </c:pt>
                  <c:pt idx="6">
                    <c:v>132.317</c:v>
                  </c:pt>
                  <c:pt idx="7">
                    <c:v>63.135</c:v>
                  </c:pt>
                  <c:pt idx="8">
                    <c:v>25.467</c:v>
                  </c:pt>
                  <c:pt idx="9">
                    <c:v>582</c:v>
                  </c:pt>
                  <c:pt idx="10">
                    <c:v>73.965</c:v>
                  </c:pt>
                  <c:pt idx="11">
                    <c:v>584.781</c:v>
                  </c:pt>
                  <c:pt idx="12">
                    <c:v>4.112</c:v>
                  </c:pt>
                  <c:pt idx="13">
                    <c:v>10.359</c:v>
                  </c:pt>
                  <c:pt idx="14">
                    <c:v>17.699</c:v>
                  </c:pt>
                  <c:pt idx="15">
                    <c:v>12.385</c:v>
                  </c:pt>
                  <c:pt idx="16">
                    <c:v>92.127</c:v>
                  </c:pt>
                  <c:pt idx="17">
                    <c:v>812</c:v>
                  </c:pt>
                  <c:pt idx="18">
                    <c:v>23.961</c:v>
                  </c:pt>
                  <c:pt idx="19">
                    <c:v>16.509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37347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EF662C-D372-4706-AEC2-8F55D546D677}" type="CELLRANGE">
                      <a:rPr lang="en-US" baseline="0"/>
                      <a:pPr>
                        <a:defRPr b="1">
                          <a:solidFill>
                            <a:srgbClr val="000000"/>
                          </a:solidFill>
                        </a:defRPr>
                      </a:pPr>
                      <a:t>[CELLRANGE]</a:t>
                    </a:fld>
                    <a:r>
                      <a:rPr lang="en-US" baseline="0"/>
                      <a:t>
</a:t>
                    </a:r>
                    <a:fld id="{5B38FD75-DFFC-40C6-A074-761F33A7CE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59C2E8-7FEE-4B4B-87A8-1DF2344C2889}" type="CELLRANGE">
                      <a:rPr lang="en-US" baseline="0"/>
                      <a:pPr>
                        <a:defRPr b="1">
                          <a:solidFill>
                            <a:srgbClr val="000000"/>
                          </a:solidFill>
                        </a:defRPr>
                      </a:pPr>
                      <a:t>[CELLRANGE]</a:t>
                    </a:fld>
                    <a:r>
                      <a:rPr lang="en-US" baseline="0"/>
                      <a:t>
</a:t>
                    </a:r>
                    <a:fld id="{EDB59237-C9C2-492B-9C88-D4B4F1E9931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DDA6A0-51FB-4200-8131-638F5ACDC1A8}" type="CELLRANGE">
                      <a:rPr lang="en-US" baseline="0"/>
                      <a:pPr>
                        <a:defRPr b="1">
                          <a:solidFill>
                            <a:srgbClr val="000000"/>
                          </a:solidFill>
                        </a:defRPr>
                      </a:pPr>
                      <a:t>[CELLRANGE]</a:t>
                    </a:fld>
                    <a:r>
                      <a:rPr lang="en-US" baseline="0"/>
                      <a:t>
</a:t>
                    </a:r>
                    <a:fld id="{9271A226-5A34-430E-82A5-A4A558D873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D25E2C-2C3A-45CB-8773-75044DD57683}" type="CELLRANGE">
                      <a:rPr lang="en-US" baseline="0"/>
                      <a:pPr>
                        <a:defRPr b="1">
                          <a:solidFill>
                            <a:srgbClr val="000000"/>
                          </a:solidFill>
                        </a:defRPr>
                      </a:pPr>
                      <a:t>[CELLRANGE]</a:t>
                    </a:fld>
                    <a:r>
                      <a:rPr lang="en-US" baseline="0"/>
                      <a:t>
</a:t>
                    </a:r>
                    <a:fld id="{7EAEE055-271D-4090-BF7A-7BA39B4420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EC22C5-6D38-4E9C-823C-05E560EA5571}" type="CELLRANGE">
                      <a:rPr lang="en-US" baseline="0"/>
                      <a:pPr>
                        <a:defRPr b="1">
                          <a:solidFill>
                            <a:srgbClr val="000000"/>
                          </a:solidFill>
                        </a:defRPr>
                      </a:pPr>
                      <a:t>[CELLRANGE]</a:t>
                    </a:fld>
                    <a:r>
                      <a:rPr lang="en-US" baseline="0"/>
                      <a:t>
</a:t>
                    </a:r>
                    <a:fld id="{2D613BAB-4A22-4F8B-AD5F-37AB211574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475DAF-5725-498D-84F8-566390FC3103}" type="CELLRANGE">
                      <a:rPr lang="en-US" baseline="0"/>
                      <a:pPr>
                        <a:defRPr b="1">
                          <a:solidFill>
                            <a:srgbClr val="000000"/>
                          </a:solidFill>
                        </a:defRPr>
                      </a:pPr>
                      <a:t>[CELLRANGE]</a:t>
                    </a:fld>
                    <a:r>
                      <a:rPr lang="en-US" baseline="0"/>
                      <a:t>
</a:t>
                    </a:r>
                    <a:fld id="{16FE6F90-2C27-43AB-BCA9-34B5E25B63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EF5417-5AC8-497E-8DFB-C9928BE87FB6}" type="CELLRANGE">
                      <a:rPr lang="en-US" baseline="0"/>
                      <a:pPr>
                        <a:defRPr b="1">
                          <a:solidFill>
                            <a:srgbClr val="000000"/>
                          </a:solidFill>
                        </a:defRPr>
                      </a:pPr>
                      <a:t>[CELLRANGE]</a:t>
                    </a:fld>
                    <a:r>
                      <a:rPr lang="en-US" baseline="0"/>
                      <a:t>
</a:t>
                    </a:r>
                    <a:fld id="{2FB2F836-2E2E-4A01-9834-E4BE1275C8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002530-4915-4340-8B74-D070914F3545}" type="CELLRANGE">
                      <a:rPr lang="en-US" baseline="0"/>
                      <a:pPr>
                        <a:defRPr b="1">
                          <a:solidFill>
                            <a:srgbClr val="000000"/>
                          </a:solidFill>
                        </a:defRPr>
                      </a:pPr>
                      <a:t>[CELLRANGE]</a:t>
                    </a:fld>
                    <a:r>
                      <a:rPr lang="en-US" baseline="0"/>
                      <a:t>
</a:t>
                    </a:r>
                    <a:fld id="{8031C80E-BE85-4173-8FE7-87FAF34A4B5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26F4A3-093D-4088-997E-DC6F9E76687C}" type="CELLRANGE">
                      <a:rPr lang="en-US" baseline="0"/>
                      <a:pPr>
                        <a:defRPr b="1">
                          <a:solidFill>
                            <a:srgbClr val="000000"/>
                          </a:solidFill>
                        </a:defRPr>
                      </a:pPr>
                      <a:t>[CELLRANGE]</a:t>
                    </a:fld>
                    <a:r>
                      <a:rPr lang="en-US" baseline="0"/>
                      <a:t>
</a:t>
                    </a:r>
                    <a:fld id="{4A2B2327-D267-4332-A0EA-CF1E5E9493C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2590928-CEED-494C-ACE2-29DBE68A6575}" type="CELLRANGE">
                      <a:rPr lang="en-US" baseline="0"/>
                      <a:pPr>
                        <a:defRPr b="1">
                          <a:solidFill>
                            <a:srgbClr val="000000"/>
                          </a:solidFill>
                        </a:defRPr>
                      </a:pPr>
                      <a:t>[CELLRANGE]</a:t>
                    </a:fld>
                    <a:r>
                      <a:rPr lang="en-US" baseline="0"/>
                      <a:t>
</a:t>
                    </a:r>
                    <a:fld id="{F602AADA-618D-437D-B9AB-7BE3735890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158488F1-25B4-4310-9B57-A75D8F3B9BA2}" type="CELLRANGE">
                      <a:rPr lang="en-US" baseline="0"/>
                      <a:pPr>
                        <a:defRPr sz="800" b="1">
                          <a:solidFill>
                            <a:srgbClr val="000000"/>
                          </a:solidFill>
                        </a:defRPr>
                      </a:pPr>
                      <a:t>[CELLRANGE]</a:t>
                    </a:fld>
                    <a:r>
                      <a:rPr lang="en-US" baseline="0"/>
                      <a:t>
</a:t>
                    </a:r>
                    <a:fld id="{F589430E-42D0-4E26-82F5-2A88C08B9D6B}"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EB696306-DA8A-4A61-9F34-9F26603CA0B0}" type="CELLRANGE">
                      <a:rPr lang="en-US" baseline="0"/>
                      <a:pPr>
                        <a:defRPr sz="800" b="1">
                          <a:solidFill>
                            <a:srgbClr val="FFFFFF"/>
                          </a:solidFill>
                        </a:defRPr>
                      </a:pPr>
                      <a:t>[CELLRANGE]</a:t>
                    </a:fld>
                    <a:r>
                      <a:rPr lang="en-US" baseline="0"/>
                      <a:t>
</a:t>
                    </a:r>
                    <a:fld id="{595CAE23-43D8-4E35-AC9A-EA82F5BBB780}"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A37A7F-33A5-4CDF-BC63-21F3164F339E}" type="CELLRANGE">
                      <a:rPr lang="en-US" baseline="0"/>
                      <a:pPr>
                        <a:defRPr b="1">
                          <a:solidFill>
                            <a:srgbClr val="000000"/>
                          </a:solidFill>
                        </a:defRPr>
                      </a:pPr>
                      <a:t>[CELLRANGE]</a:t>
                    </a:fld>
                    <a:r>
                      <a:rPr lang="en-US" baseline="0"/>
                      <a:t>
</a:t>
                    </a:r>
                    <a:fld id="{725AFD15-C9BB-453F-8174-904CD4E9D1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61D77A-51B5-4070-8253-E4AB96BFA812}" type="CELLRANGE">
                      <a:rPr lang="en-US" baseline="0"/>
                      <a:pPr>
                        <a:defRPr b="1">
                          <a:solidFill>
                            <a:srgbClr val="000000"/>
                          </a:solidFill>
                        </a:defRPr>
                      </a:pPr>
                      <a:t>[CELLRANGE]</a:t>
                    </a:fld>
                    <a:r>
                      <a:rPr lang="en-US" baseline="0"/>
                      <a:t>
</a:t>
                    </a:r>
                    <a:fld id="{273655CE-ECC9-4DA3-ACCF-80B16E6EA3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2D0C51-E401-4C7C-ABE8-93CCB578405F}" type="CELLRANGE">
                      <a:rPr lang="en-US" baseline="0"/>
                      <a:pPr>
                        <a:defRPr b="1">
                          <a:solidFill>
                            <a:srgbClr val="000000"/>
                          </a:solidFill>
                        </a:defRPr>
                      </a:pPr>
                      <a:t>[CELLRANGE]</a:t>
                    </a:fld>
                    <a:r>
                      <a:rPr lang="en-US" baseline="0"/>
                      <a:t>
</a:t>
                    </a:r>
                    <a:fld id="{05FB1171-A331-4C46-8BA5-8339F446F9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1FA66E6-60F7-4844-83B8-A3CCD7F41DAF}" type="CELLRANGE">
                      <a:rPr lang="en-US" baseline="0"/>
                      <a:pPr>
                        <a:defRPr b="1">
                          <a:solidFill>
                            <a:srgbClr val="000000"/>
                          </a:solidFill>
                        </a:defRPr>
                      </a:pPr>
                      <a:t>[CELLRANGE]</a:t>
                    </a:fld>
                    <a:r>
                      <a:rPr lang="en-US" baseline="0"/>
                      <a:t>
</a:t>
                    </a:r>
                    <a:fld id="{9987FBD3-515F-49EB-A72B-4929CE3E64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860DB34-1753-4202-A800-B59AADEADFAC}" type="CELLRANGE">
                      <a:rPr lang="en-US" baseline="0"/>
                      <a:pPr>
                        <a:defRPr b="1">
                          <a:solidFill>
                            <a:srgbClr val="000000"/>
                          </a:solidFill>
                        </a:defRPr>
                      </a:pPr>
                      <a:t>[CELLRANGE]</a:t>
                    </a:fld>
                    <a:r>
                      <a:rPr lang="en-US" baseline="0"/>
                      <a:t>
</a:t>
                    </a:r>
                    <a:fld id="{17B35A14-5274-417A-9CB3-A2CDBF6626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1F9414-8ED8-4529-AD16-1608F0A74E93}" type="CELLRANGE">
                      <a:rPr lang="en-US" baseline="0"/>
                      <a:pPr>
                        <a:defRPr b="1">
                          <a:solidFill>
                            <a:srgbClr val="000000"/>
                          </a:solidFill>
                        </a:defRPr>
                      </a:pPr>
                      <a:t>[CELLRANGE]</a:t>
                    </a:fld>
                    <a:r>
                      <a:rPr lang="en-US" baseline="0"/>
                      <a:t>
</a:t>
                    </a:r>
                    <a:fld id="{11C3E5C6-129A-4E7D-9F5E-487B14C5E1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B41451-F634-48FA-98E7-202905157F10}" type="CELLRANGE">
                      <a:rPr lang="en-US" baseline="0"/>
                      <a:pPr>
                        <a:defRPr b="1">
                          <a:solidFill>
                            <a:srgbClr val="000000"/>
                          </a:solidFill>
                        </a:defRPr>
                      </a:pPr>
                      <a:t>[CELLRANGE]</a:t>
                    </a:fld>
                    <a:r>
                      <a:rPr lang="en-US" baseline="0"/>
                      <a:t>
</a:t>
                    </a:r>
                    <a:fld id="{59CB764B-5C7A-488B-A35E-A09E95A210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0A71B68-6B74-47AB-9A30-8F111D877976}" type="CELLRANGE">
                      <a:rPr lang="en-US" baseline="0"/>
                      <a:pPr>
                        <a:defRPr b="1">
                          <a:solidFill>
                            <a:srgbClr val="000000"/>
                          </a:solidFill>
                        </a:defRPr>
                      </a:pPr>
                      <a:t>[CELLRANGE]</a:t>
                    </a:fld>
                    <a:r>
                      <a:rPr lang="en-US" baseline="0"/>
                      <a:t>
</a:t>
                    </a:r>
                    <a:fld id="{AD3C9378-D2CA-4458-9E90-72C68629FE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Cantabria</c:v>
                </c:pt>
                <c:pt idx="4">
                  <c:v>Navarra, Comunidad Foral de</c:v>
                </c:pt>
                <c:pt idx="5">
                  <c:v>Asturias, Principado de</c:v>
                </c:pt>
                <c:pt idx="6">
                  <c:v>Andalucía</c:v>
                </c:pt>
                <c:pt idx="7">
                  <c:v>Comunitat Valenciana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'11ListaEsperaGII'!$P$13:$P$32</c:f>
              <c:numCache>
                <c:formatCode>0.00%</c:formatCode>
                <c:ptCount val="20"/>
                <c:pt idx="0">
                  <c:v>1.5551727438032348E-3</c:v>
                </c:pt>
                <c:pt idx="1">
                  <c:v>2.2375423318819546E-3</c:v>
                </c:pt>
                <c:pt idx="2">
                  <c:v>7.1859314628245404E-3</c:v>
                </c:pt>
                <c:pt idx="3">
                  <c:v>1.0503669956972918E-2</c:v>
                </c:pt>
                <c:pt idx="4">
                  <c:v>1.1762885002321623E-2</c:v>
                </c:pt>
                <c:pt idx="5">
                  <c:v>1.1936683677882537E-2</c:v>
                </c:pt>
                <c:pt idx="6">
                  <c:v>3.8917741056836756E-2</c:v>
                </c:pt>
                <c:pt idx="7">
                  <c:v>4.1084447144592952E-2</c:v>
                </c:pt>
                <c:pt idx="8">
                  <c:v>4.5572087096653301E-2</c:v>
                </c:pt>
                <c:pt idx="9">
                  <c:v>4.5901639344262293E-2</c:v>
                </c:pt>
                <c:pt idx="10">
                  <c:v>6.0021858479056528E-2</c:v>
                </c:pt>
                <c:pt idx="11">
                  <c:v>6.0917112965000041E-2</c:v>
                </c:pt>
                <c:pt idx="12">
                  <c:v>6.545454545454546E-2</c:v>
                </c:pt>
                <c:pt idx="13">
                  <c:v>8.6185603387438248E-2</c:v>
                </c:pt>
                <c:pt idx="14">
                  <c:v>9.2963665248808489E-2</c:v>
                </c:pt>
                <c:pt idx="15">
                  <c:v>0.1031211528713158</c:v>
                </c:pt>
                <c:pt idx="16">
                  <c:v>0.10572806957939798</c:v>
                </c:pt>
                <c:pt idx="17">
                  <c:v>0.1076923076923077</c:v>
                </c:pt>
                <c:pt idx="18">
                  <c:v>0.12095531587057011</c:v>
                </c:pt>
                <c:pt idx="19">
                  <c:v>0.21479191438763376</c:v>
                </c:pt>
              </c:numCache>
            </c:numRef>
          </c:val>
          <c:extLst>
            <c:ext xmlns:c15="http://schemas.microsoft.com/office/drawing/2012/chart" uri="{02D57815-91ED-43cb-92C2-25804820EDAC}">
              <c15:datalabelsRange>
                <c15:f>'11ListaEsperaGII'!$N$13:$N$32</c15:f>
                <c15:dlblRangeCache>
                  <c:ptCount val="20"/>
                  <c:pt idx="0">
                    <c:v>65</c:v>
                  </c:pt>
                  <c:pt idx="1">
                    <c:v>37</c:v>
                  </c:pt>
                  <c:pt idx="2">
                    <c:v>199</c:v>
                  </c:pt>
                  <c:pt idx="3">
                    <c:v>83</c:v>
                  </c:pt>
                  <c:pt idx="4">
                    <c:v>76</c:v>
                  </c:pt>
                  <c:pt idx="5">
                    <c:v>138</c:v>
                  </c:pt>
                  <c:pt idx="6">
                    <c:v>5.358</c:v>
                  </c:pt>
                  <c:pt idx="7">
                    <c:v>2.705</c:v>
                  </c:pt>
                  <c:pt idx="8">
                    <c:v>1.216</c:v>
                  </c:pt>
                  <c:pt idx="9">
                    <c:v>28</c:v>
                  </c:pt>
                  <c:pt idx="10">
                    <c:v>4.723</c:v>
                  </c:pt>
                  <c:pt idx="11">
                    <c:v>37.934</c:v>
                  </c:pt>
                  <c:pt idx="12">
                    <c:v>288</c:v>
                  </c:pt>
                  <c:pt idx="13">
                    <c:v>977</c:v>
                  </c:pt>
                  <c:pt idx="14">
                    <c:v>1.814</c:v>
                  </c:pt>
                  <c:pt idx="15">
                    <c:v>1.424</c:v>
                  </c:pt>
                  <c:pt idx="16">
                    <c:v>10.892</c:v>
                  </c:pt>
                  <c:pt idx="17">
                    <c:v>98</c:v>
                  </c:pt>
                  <c:pt idx="18">
                    <c:v>3.297</c:v>
                  </c:pt>
                  <c:pt idx="19">
                    <c:v>4.516</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Cantabria</c:v>
                </c:pt>
                <c:pt idx="4">
                  <c:v>Navarra, Comunidad Foral de</c:v>
                </c:pt>
                <c:pt idx="5">
                  <c:v>Asturias, Principado de</c:v>
                </c:pt>
                <c:pt idx="6">
                  <c:v>Andalucía</c:v>
                </c:pt>
                <c:pt idx="7">
                  <c:v>Comunitat Valenciana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'11ListaEsperaGII'!$Q$13:$Q$32</c:f>
              <c:numCache>
                <c:formatCode>0.00%</c:formatCode>
                <c:ptCount val="20"/>
                <c:pt idx="0">
                  <c:v>0.93908288703499998</c:v>
                </c:pt>
                <c:pt idx="1">
                  <c:v>0.93908288703499998</c:v>
                </c:pt>
                <c:pt idx="2">
                  <c:v>0.93908288703499998</c:v>
                </c:pt>
                <c:pt idx="3">
                  <c:v>0.93908288703499998</c:v>
                </c:pt>
                <c:pt idx="4">
                  <c:v>0.93908288703499998</c:v>
                </c:pt>
                <c:pt idx="5">
                  <c:v>0.93908288703499998</c:v>
                </c:pt>
                <c:pt idx="6">
                  <c:v>0.93908288703499998</c:v>
                </c:pt>
                <c:pt idx="7">
                  <c:v>0.93908288703499998</c:v>
                </c:pt>
                <c:pt idx="8">
                  <c:v>0.93908288703499998</c:v>
                </c:pt>
                <c:pt idx="9">
                  <c:v>0.93908288703499998</c:v>
                </c:pt>
                <c:pt idx="10">
                  <c:v>0.93908288703499998</c:v>
                </c:pt>
                <c:pt idx="11">
                  <c:v>0.93908288703499998</c:v>
                </c:pt>
                <c:pt idx="12">
                  <c:v>0.93908288703499998</c:v>
                </c:pt>
                <c:pt idx="13">
                  <c:v>0.93908288703499998</c:v>
                </c:pt>
                <c:pt idx="14">
                  <c:v>0.93908288703499998</c:v>
                </c:pt>
                <c:pt idx="15">
                  <c:v>0.93908288703499998</c:v>
                </c:pt>
                <c:pt idx="16">
                  <c:v>0.93908288703499998</c:v>
                </c:pt>
                <c:pt idx="17">
                  <c:v>0.93908288703499998</c:v>
                </c:pt>
                <c:pt idx="18">
                  <c:v>0.93908288703499998</c:v>
                </c:pt>
                <c:pt idx="19">
                  <c:v>0.93908288703499998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5A347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EB1C45-0BD6-4EEE-B5B9-BB15B39003A4}" type="CELLRANGE">
                      <a:rPr lang="en-US" baseline="0"/>
                      <a:pPr>
                        <a:defRPr b="1">
                          <a:solidFill>
                            <a:srgbClr val="000000"/>
                          </a:solidFill>
                        </a:defRPr>
                      </a:pPr>
                      <a:t>[CELLRANGE]</a:t>
                    </a:fld>
                    <a:r>
                      <a:rPr lang="en-US" baseline="0"/>
                      <a:t>
</a:t>
                    </a:r>
                    <a:fld id="{9D50A6A7-0EAB-4532-9453-97A755ACE27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B55C95-DEB8-4FE9-A868-A45144F4F3C8}" type="CELLRANGE">
                      <a:rPr lang="en-US" baseline="0"/>
                      <a:pPr>
                        <a:defRPr b="1">
                          <a:solidFill>
                            <a:srgbClr val="000000"/>
                          </a:solidFill>
                        </a:defRPr>
                      </a:pPr>
                      <a:t>[CELLRANGE]</a:t>
                    </a:fld>
                    <a:r>
                      <a:rPr lang="en-US" baseline="0"/>
                      <a:t>
</a:t>
                    </a:r>
                    <a:fld id="{2A0C0410-6A68-4581-94B0-079621BE48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123FB7-1426-4B5F-B724-448113ADE609}" type="CELLRANGE">
                      <a:rPr lang="en-US" baseline="0"/>
                      <a:pPr>
                        <a:defRPr b="1">
                          <a:solidFill>
                            <a:srgbClr val="000000"/>
                          </a:solidFill>
                        </a:defRPr>
                      </a:pPr>
                      <a:t>[CELLRANGE]</a:t>
                    </a:fld>
                    <a:r>
                      <a:rPr lang="en-US" baseline="0"/>
                      <a:t>
</a:t>
                    </a:r>
                    <a:fld id="{3714CB6A-64A7-42F5-BB35-3CE9A70D40F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637D5C-2A26-4A2D-869E-35B598AD34EB}" type="CELLRANGE">
                      <a:rPr lang="en-US" baseline="0"/>
                      <a:pPr>
                        <a:defRPr b="1">
                          <a:solidFill>
                            <a:srgbClr val="000000"/>
                          </a:solidFill>
                        </a:defRPr>
                      </a:pPr>
                      <a:t>[CELLRANGE]</a:t>
                    </a:fld>
                    <a:r>
                      <a:rPr lang="en-US" baseline="0"/>
                      <a:t>
</a:t>
                    </a:r>
                    <a:fld id="{5B301DEE-6DB2-4950-AFBF-9D13BF8DC9F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E41A4C3-E96C-4DA1-AAFA-C527BA97A915}" type="CELLRANGE">
                      <a:rPr lang="en-US" baseline="0"/>
                      <a:pPr>
                        <a:defRPr b="1">
                          <a:solidFill>
                            <a:srgbClr val="000000"/>
                          </a:solidFill>
                        </a:defRPr>
                      </a:pPr>
                      <a:t>[CELLRANGE]</a:t>
                    </a:fld>
                    <a:r>
                      <a:rPr lang="en-US" baseline="0"/>
                      <a:t>
</a:t>
                    </a:r>
                    <a:fld id="{1B6FA130-B149-48AF-B4CC-505C2EA99A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D62390C-4D54-4AAC-84D7-5003C7C47988}" type="CELLRANGE">
                      <a:rPr lang="en-US" baseline="0"/>
                      <a:pPr>
                        <a:defRPr b="1">
                          <a:solidFill>
                            <a:srgbClr val="000000"/>
                          </a:solidFill>
                        </a:defRPr>
                      </a:pPr>
                      <a:t>[CELLRANGE]</a:t>
                    </a:fld>
                    <a:r>
                      <a:rPr lang="en-US" baseline="0"/>
                      <a:t>
</a:t>
                    </a:r>
                    <a:fld id="{7FF90EF7-0AC4-4E9B-83AB-FC8D87E96E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0FB5864-27F2-46AE-94B9-99779C06715D}" type="CELLRANGE">
                      <a:rPr lang="en-US" baseline="0"/>
                      <a:pPr>
                        <a:defRPr b="1">
                          <a:solidFill>
                            <a:srgbClr val="000000"/>
                          </a:solidFill>
                        </a:defRPr>
                      </a:pPr>
                      <a:t>[CELLRANGE]</a:t>
                    </a:fld>
                    <a:r>
                      <a:rPr lang="en-US" baseline="0"/>
                      <a:t>
</a:t>
                    </a:r>
                    <a:fld id="{E96FC7C7-F2D7-4620-9558-E6C5492BFF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AA2A054-2AF3-400A-BEBC-4A5DCD05E9C0}" type="CELLRANGE">
                      <a:rPr lang="en-US" baseline="0"/>
                      <a:pPr>
                        <a:defRPr b="1">
                          <a:solidFill>
                            <a:srgbClr val="000000"/>
                          </a:solidFill>
                        </a:defRPr>
                      </a:pPr>
                      <a:t>[CELLRANGE]</a:t>
                    </a:fld>
                    <a:r>
                      <a:rPr lang="en-US" baseline="0"/>
                      <a:t>
</a:t>
                    </a:r>
                    <a:fld id="{579313B1-56A4-42A5-9CFC-A29D7D4D62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7062C3-DE1A-4FE2-BC40-CE748C3185FA}" type="CELLRANGE">
                      <a:rPr lang="en-US" baseline="0"/>
                      <a:pPr>
                        <a:defRPr b="1">
                          <a:solidFill>
                            <a:srgbClr val="000000"/>
                          </a:solidFill>
                        </a:defRPr>
                      </a:pPr>
                      <a:t>[CELLRANGE]</a:t>
                    </a:fld>
                    <a:r>
                      <a:rPr lang="en-US" baseline="0"/>
                      <a:t>
</a:t>
                    </a:r>
                    <a:fld id="{28B3D1E0-2798-4D83-89C2-FE0D4FFA20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DB055C-8B8F-40D7-B5A5-C9B62B798CAC}" type="CELLRANGE">
                      <a:rPr lang="en-US" baseline="0"/>
                      <a:pPr>
                        <a:defRPr b="1">
                          <a:solidFill>
                            <a:srgbClr val="000000"/>
                          </a:solidFill>
                        </a:defRPr>
                      </a:pPr>
                      <a:t>[CELLRANGE]</a:t>
                    </a:fld>
                    <a:r>
                      <a:rPr lang="en-US" baseline="0"/>
                      <a:t>
</a:t>
                    </a:r>
                    <a:fld id="{AFAE8D32-270F-4D25-A896-124A459997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A79EEBD1-28B0-46FD-97E1-D5A19EE154D4}" type="CELLRANGE">
                      <a:rPr lang="en-US" baseline="0"/>
                      <a:pPr>
                        <a:defRPr b="1">
                          <a:solidFill>
                            <a:srgbClr val="FFFFFF"/>
                          </a:solidFill>
                        </a:defRPr>
                      </a:pPr>
                      <a:t>[CELLRANGE]</a:t>
                    </a:fld>
                    <a:r>
                      <a:rPr lang="en-US" baseline="0"/>
                      <a:t>
</a:t>
                    </a:r>
                    <a:fld id="{68BACDBB-24C2-4085-91B1-72789ED536B6}"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053359-F311-4A8C-A519-3651AD1B6506}" type="CELLRANGE">
                      <a:rPr lang="en-US" baseline="0"/>
                      <a:pPr>
                        <a:defRPr b="1">
                          <a:solidFill>
                            <a:srgbClr val="000000"/>
                          </a:solidFill>
                        </a:defRPr>
                      </a:pPr>
                      <a:t>[CELLRANGE]</a:t>
                    </a:fld>
                    <a:r>
                      <a:rPr lang="en-US" baseline="0"/>
                      <a:t>
</a:t>
                    </a:r>
                    <a:fld id="{F86DD417-300B-400F-8438-D6AF906CEB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9C3514-3700-4EDD-A53F-05609371BBE7}" type="CELLRANGE">
                      <a:rPr lang="en-US" baseline="0"/>
                      <a:pPr>
                        <a:defRPr b="1">
                          <a:solidFill>
                            <a:srgbClr val="000000"/>
                          </a:solidFill>
                        </a:defRPr>
                      </a:pPr>
                      <a:t>[CELLRANGE]</a:t>
                    </a:fld>
                    <a:r>
                      <a:rPr lang="en-US" baseline="0"/>
                      <a:t>
</a:t>
                    </a:r>
                    <a:fld id="{3FC339BE-0349-42C0-867B-0DAA69D917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C40359-619B-4691-B682-D7A9A6379582}" type="CELLRANGE">
                      <a:rPr lang="en-US" baseline="0"/>
                      <a:pPr>
                        <a:defRPr b="1">
                          <a:solidFill>
                            <a:srgbClr val="000000"/>
                          </a:solidFill>
                        </a:defRPr>
                      </a:pPr>
                      <a:t>[CELLRANGE]</a:t>
                    </a:fld>
                    <a:r>
                      <a:rPr lang="en-US" baseline="0"/>
                      <a:t>
</a:t>
                    </a:r>
                    <a:fld id="{CBFE958B-96F8-4B82-A3DE-3D3DA8C9AE7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69ACB7-D383-435F-9DE4-F524A2D37932}" type="CELLRANGE">
                      <a:rPr lang="en-US" baseline="0"/>
                      <a:pPr>
                        <a:defRPr b="1">
                          <a:solidFill>
                            <a:srgbClr val="000000"/>
                          </a:solidFill>
                        </a:defRPr>
                      </a:pPr>
                      <a:t>[CELLRANGE]</a:t>
                    </a:fld>
                    <a:r>
                      <a:rPr lang="en-US" baseline="0"/>
                      <a:t>
</a:t>
                    </a:r>
                    <a:fld id="{C8936051-8C30-425D-A71B-014498384C5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F94AD8-7643-460F-A4A8-3CE3B27683DC}" type="CELLRANGE">
                      <a:rPr lang="en-US" baseline="0"/>
                      <a:pPr>
                        <a:defRPr b="1">
                          <a:solidFill>
                            <a:srgbClr val="000000"/>
                          </a:solidFill>
                        </a:defRPr>
                      </a:pPr>
                      <a:t>[CELLRANGE]</a:t>
                    </a:fld>
                    <a:r>
                      <a:rPr lang="en-US" baseline="0"/>
                      <a:t>
</a:t>
                    </a:r>
                    <a:fld id="{FEC757FA-5DB5-4D5A-A5BD-E239F09623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CDD929-A1E0-40AC-91BA-2508CD7DD107}" type="CELLRANGE">
                      <a:rPr lang="en-US" baseline="0"/>
                      <a:pPr>
                        <a:defRPr b="1">
                          <a:solidFill>
                            <a:srgbClr val="000000"/>
                          </a:solidFill>
                        </a:defRPr>
                      </a:pPr>
                      <a:t>[CELLRANGE]</a:t>
                    </a:fld>
                    <a:r>
                      <a:rPr lang="en-US" baseline="0"/>
                      <a:t>
</a:t>
                    </a:r>
                    <a:fld id="{9F5C2F09-2044-4F25-9FC2-F694EF4364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286C13-4860-4E73-93D4-689CDD26D3EB}" type="CELLRANGE">
                      <a:rPr lang="en-US" baseline="0"/>
                      <a:pPr>
                        <a:defRPr b="1">
                          <a:solidFill>
                            <a:srgbClr val="000000"/>
                          </a:solidFill>
                        </a:defRPr>
                      </a:pPr>
                      <a:t>[CELLRANGE]</a:t>
                    </a:fld>
                    <a:r>
                      <a:rPr lang="en-US" baseline="0"/>
                      <a:t>
</a:t>
                    </a:r>
                    <a:fld id="{81A81289-3197-4338-AAE2-565CEAA43CE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BDBCAE-C882-4684-9B8C-F6CD7FA388F2}" type="CELLRANGE">
                      <a:rPr lang="en-US" baseline="0"/>
                      <a:pPr>
                        <a:defRPr b="1">
                          <a:solidFill>
                            <a:srgbClr val="000000"/>
                          </a:solidFill>
                        </a:defRPr>
                      </a:pPr>
                      <a:t>[CELLRANGE]</a:t>
                    </a:fld>
                    <a:r>
                      <a:rPr lang="en-US" baseline="0"/>
                      <a:t>
</a:t>
                    </a:r>
                    <a:fld id="{C7F73C0A-57E0-4059-B12D-7BF864BB074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06CD5C-7F41-4689-984B-2C8376717CFB}" type="CELLRANGE">
                      <a:rPr lang="en-US" baseline="0"/>
                      <a:pPr>
                        <a:defRPr b="1">
                          <a:solidFill>
                            <a:srgbClr val="000000"/>
                          </a:solidFill>
                        </a:defRPr>
                      </a:pPr>
                      <a:t>[CELLRANGE]</a:t>
                    </a:fld>
                    <a:r>
                      <a:rPr lang="en-US" baseline="0"/>
                      <a:t>
</a:t>
                    </a:r>
                    <a:fld id="{03D2530E-F1E0-496D-9316-66D3893F16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Cataluña</c:v>
                </c:pt>
                <c:pt idx="18">
                  <c:v>País Vasco</c:v>
                </c:pt>
                <c:pt idx="19">
                  <c:v>Canarias</c:v>
                </c:pt>
              </c:strCache>
            </c:strRef>
          </c:cat>
          <c:val>
            <c:numRef>
              <c:f>'11ListaEsperaGI'!$O$13:$O$32</c:f>
              <c:numCache>
                <c:formatCode>0.00%</c:formatCode>
                <c:ptCount val="20"/>
                <c:pt idx="0">
                  <c:v>0.99880413768361465</c:v>
                </c:pt>
                <c:pt idx="1">
                  <c:v>0.99531384880996421</c:v>
                </c:pt>
                <c:pt idx="2">
                  <c:v>0.98615066010872376</c:v>
                </c:pt>
                <c:pt idx="3">
                  <c:v>0.98175465838509313</c:v>
                </c:pt>
                <c:pt idx="4">
                  <c:v>0.96462141958404268</c:v>
                </c:pt>
                <c:pt idx="5">
                  <c:v>0.96155019835215139</c:v>
                </c:pt>
                <c:pt idx="6">
                  <c:v>0.9509002947584263</c:v>
                </c:pt>
                <c:pt idx="7">
                  <c:v>0.93832012472391846</c:v>
                </c:pt>
                <c:pt idx="8">
                  <c:v>0.92738275340393339</c:v>
                </c:pt>
                <c:pt idx="9">
                  <c:v>0.91688427242306425</c:v>
                </c:pt>
                <c:pt idx="10">
                  <c:v>0.88713450197205745</c:v>
                </c:pt>
                <c:pt idx="11">
                  <c:v>0.88206290992649861</c:v>
                </c:pt>
                <c:pt idx="12">
                  <c:v>0.86272991287512102</c:v>
                </c:pt>
                <c:pt idx="13">
                  <c:v>0.82495774647887321</c:v>
                </c:pt>
                <c:pt idx="14">
                  <c:v>0.81992838452003858</c:v>
                </c:pt>
                <c:pt idx="15">
                  <c:v>0.80980683506686479</c:v>
                </c:pt>
                <c:pt idx="16">
                  <c:v>0.80317547221461816</c:v>
                </c:pt>
                <c:pt idx="17">
                  <c:v>0.79438683127572018</c:v>
                </c:pt>
                <c:pt idx="18">
                  <c:v>0.79302737230958675</c:v>
                </c:pt>
                <c:pt idx="19">
                  <c:v>0.74824214458360805</c:v>
                </c:pt>
              </c:numCache>
            </c:numRef>
          </c:val>
          <c:extLst>
            <c:ext xmlns:c15="http://schemas.microsoft.com/office/drawing/2012/chart" uri="{02D57815-91ED-43cb-92C2-25804820EDAC}">
              <c15:datalabelsRange>
                <c15:f>'11ListaEsperaGI'!$M$13:$M$32</c15:f>
                <c15:dlblRangeCache>
                  <c:ptCount val="20"/>
                  <c:pt idx="0">
                    <c:v>50.113</c:v>
                  </c:pt>
                  <c:pt idx="1">
                    <c:v>16.142</c:v>
                  </c:pt>
                  <c:pt idx="2">
                    <c:v>15.238</c:v>
                  </c:pt>
                  <c:pt idx="3">
                    <c:v>5.058</c:v>
                  </c:pt>
                  <c:pt idx="4">
                    <c:v>26.066</c:v>
                  </c:pt>
                  <c:pt idx="5">
                    <c:v>6.302</c:v>
                  </c:pt>
                  <c:pt idx="6">
                    <c:v>59.359</c:v>
                  </c:pt>
                  <c:pt idx="7">
                    <c:v>28.889</c:v>
                  </c:pt>
                  <c:pt idx="8">
                    <c:v>613</c:v>
                  </c:pt>
                  <c:pt idx="9">
                    <c:v>94.804</c:v>
                  </c:pt>
                  <c:pt idx="10">
                    <c:v>544.996</c:v>
                  </c:pt>
                  <c:pt idx="11">
                    <c:v>57.963</c:v>
                  </c:pt>
                  <c:pt idx="12">
                    <c:v>13.368</c:v>
                  </c:pt>
                  <c:pt idx="13">
                    <c:v>14.643</c:v>
                  </c:pt>
                  <c:pt idx="14">
                    <c:v>11.907</c:v>
                  </c:pt>
                  <c:pt idx="15">
                    <c:v>545</c:v>
                  </c:pt>
                  <c:pt idx="16">
                    <c:v>2.934</c:v>
                  </c:pt>
                  <c:pt idx="17">
                    <c:v>96.518</c:v>
                  </c:pt>
                  <c:pt idx="18">
                    <c:v>30.913</c:v>
                  </c:pt>
                  <c:pt idx="19">
                    <c:v>13.621</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37347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E905D0-D1A2-44B3-BE27-E2039AC2E3DC}" type="CELLRANGE">
                      <a:rPr lang="en-US" baseline="0"/>
                      <a:pPr>
                        <a:defRPr b="1">
                          <a:solidFill>
                            <a:srgbClr val="000000"/>
                          </a:solidFill>
                        </a:defRPr>
                      </a:pPr>
                      <a:t>[CELLRANGE]</a:t>
                    </a:fld>
                    <a:r>
                      <a:rPr lang="en-US" baseline="0"/>
                      <a:t>
</a:t>
                    </a:r>
                    <a:fld id="{6A91291C-0F41-4E8C-BDAD-83B9713ED1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719BE1-A399-46AA-BAC1-77909B5A35CB}" type="CELLRANGE">
                      <a:rPr lang="en-US" baseline="0"/>
                      <a:pPr>
                        <a:defRPr b="1">
                          <a:solidFill>
                            <a:srgbClr val="000000"/>
                          </a:solidFill>
                        </a:defRPr>
                      </a:pPr>
                      <a:t>[CELLRANGE]</a:t>
                    </a:fld>
                    <a:r>
                      <a:rPr lang="en-US" baseline="0"/>
                      <a:t>
</a:t>
                    </a:r>
                    <a:fld id="{A612AA3F-8338-463A-9DEF-600211C495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7A5A32D-A554-4CF6-92AE-18CEF1E67162}" type="CELLRANGE">
                      <a:rPr lang="en-US" baseline="0"/>
                      <a:pPr>
                        <a:defRPr b="1">
                          <a:solidFill>
                            <a:srgbClr val="000000"/>
                          </a:solidFill>
                        </a:defRPr>
                      </a:pPr>
                      <a:t>[CELLRANGE]</a:t>
                    </a:fld>
                    <a:r>
                      <a:rPr lang="en-US" baseline="0"/>
                      <a:t>
</a:t>
                    </a:r>
                    <a:fld id="{11183A53-159D-4A26-A6D9-7936769F65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ED2607-A042-4F57-BFB8-4CC705280B34}" type="CELLRANGE">
                      <a:rPr lang="en-US" baseline="0"/>
                      <a:pPr>
                        <a:defRPr b="1">
                          <a:solidFill>
                            <a:srgbClr val="000000"/>
                          </a:solidFill>
                        </a:defRPr>
                      </a:pPr>
                      <a:t>[CELLRANGE]</a:t>
                    </a:fld>
                    <a:r>
                      <a:rPr lang="en-US" baseline="0"/>
                      <a:t>
</a:t>
                    </a:r>
                    <a:fld id="{B9D132E6-5A67-455B-9DC4-0AB1C37E36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441B13-7B02-4645-A64F-03E441B0675C}" type="CELLRANGE">
                      <a:rPr lang="en-US" baseline="0"/>
                      <a:pPr>
                        <a:defRPr b="1">
                          <a:solidFill>
                            <a:srgbClr val="000000"/>
                          </a:solidFill>
                        </a:defRPr>
                      </a:pPr>
                      <a:t>[CELLRANGE]</a:t>
                    </a:fld>
                    <a:r>
                      <a:rPr lang="en-US" baseline="0"/>
                      <a:t>
</a:t>
                    </a:r>
                    <a:fld id="{188BB625-01B9-4865-907C-16289DA140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37D7CF-C514-4112-83A7-4308DC103255}" type="CELLRANGE">
                      <a:rPr lang="en-US" baseline="0"/>
                      <a:pPr>
                        <a:defRPr b="1">
                          <a:solidFill>
                            <a:srgbClr val="000000"/>
                          </a:solidFill>
                        </a:defRPr>
                      </a:pPr>
                      <a:t>[CELLRANGE]</a:t>
                    </a:fld>
                    <a:r>
                      <a:rPr lang="en-US" baseline="0"/>
                      <a:t>
</a:t>
                    </a:r>
                    <a:fld id="{7138A64C-FCBB-437D-95DF-31E8CC80BA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2954C9-61D0-4766-9F85-2F9D797CB11D}" type="CELLRANGE">
                      <a:rPr lang="en-US" baseline="0"/>
                      <a:pPr>
                        <a:defRPr b="1">
                          <a:solidFill>
                            <a:srgbClr val="000000"/>
                          </a:solidFill>
                        </a:defRPr>
                      </a:pPr>
                      <a:t>[CELLRANGE]</a:t>
                    </a:fld>
                    <a:r>
                      <a:rPr lang="en-US" baseline="0"/>
                      <a:t>
</a:t>
                    </a:r>
                    <a:fld id="{184C3FAE-D778-4CD8-AC88-99B24AFC1D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9C3B70-FC08-49F6-B52C-55F118F61E2F}" type="CELLRANGE">
                      <a:rPr lang="en-US" baseline="0"/>
                      <a:pPr>
                        <a:defRPr b="1">
                          <a:solidFill>
                            <a:srgbClr val="000000"/>
                          </a:solidFill>
                        </a:defRPr>
                      </a:pPr>
                      <a:t>[CELLRANGE]</a:t>
                    </a:fld>
                    <a:r>
                      <a:rPr lang="en-US" baseline="0"/>
                      <a:t>
</a:t>
                    </a:r>
                    <a:fld id="{2F5BA51A-7524-4F01-95FE-FB78E5CBD3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64D3C4-C2E8-4095-BC7E-ECDF9CCB77DB}" type="CELLRANGE">
                      <a:rPr lang="en-US" baseline="0"/>
                      <a:pPr>
                        <a:defRPr b="1">
                          <a:solidFill>
                            <a:srgbClr val="000000"/>
                          </a:solidFill>
                        </a:defRPr>
                      </a:pPr>
                      <a:t>[CELLRANGE]</a:t>
                    </a:fld>
                    <a:r>
                      <a:rPr lang="en-US" baseline="0"/>
                      <a:t>
</a:t>
                    </a:r>
                    <a:fld id="{9A157594-A8FC-48AB-9F5A-512E91E89A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3839A4-8D0B-4464-8892-F1007B7201D2}" type="CELLRANGE">
                      <a:rPr lang="en-US" baseline="0"/>
                      <a:pPr>
                        <a:defRPr b="1">
                          <a:solidFill>
                            <a:srgbClr val="000000"/>
                          </a:solidFill>
                        </a:defRPr>
                      </a:pPr>
                      <a:t>[CELLRANGE]</a:t>
                    </a:fld>
                    <a:r>
                      <a:rPr lang="en-US" baseline="0"/>
                      <a:t>
</a:t>
                    </a:r>
                    <a:fld id="{A59EB0C6-DAE1-4327-9BF7-9BCC6CEBEF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B2E06A95-1592-412E-AF43-911DBFD449F7}" type="CELLRANGE">
                      <a:rPr lang="en-US" baseline="0"/>
                      <a:pPr>
                        <a:defRPr b="1">
                          <a:solidFill>
                            <a:srgbClr val="FFFFFF"/>
                          </a:solidFill>
                        </a:defRPr>
                      </a:pPr>
                      <a:t>[CELLRANGE]</a:t>
                    </a:fld>
                    <a:r>
                      <a:rPr lang="en-US" baseline="0"/>
                      <a:t>
</a:t>
                    </a:r>
                    <a:fld id="{720EA9A8-B144-4AB7-8CD7-88A7D63F078B}"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8B8CEC-E2A7-45B8-9221-5F397EB4BDA9}" type="CELLRANGE">
                      <a:rPr lang="en-US" baseline="0"/>
                      <a:pPr>
                        <a:defRPr b="1">
                          <a:solidFill>
                            <a:srgbClr val="000000"/>
                          </a:solidFill>
                        </a:defRPr>
                      </a:pPr>
                      <a:t>[CELLRANGE]</a:t>
                    </a:fld>
                    <a:r>
                      <a:rPr lang="en-US" baseline="0"/>
                      <a:t>
</a:t>
                    </a:r>
                    <a:fld id="{F1F12692-9395-41DF-ADCE-8EAE4F8DAF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6B843F-A588-490D-B524-F306BF2346FC}" type="CELLRANGE">
                      <a:rPr lang="en-US" baseline="0"/>
                      <a:pPr>
                        <a:defRPr b="1">
                          <a:solidFill>
                            <a:srgbClr val="000000"/>
                          </a:solidFill>
                        </a:defRPr>
                      </a:pPr>
                      <a:t>[CELLRANGE]</a:t>
                    </a:fld>
                    <a:r>
                      <a:rPr lang="en-US" baseline="0"/>
                      <a:t>
</a:t>
                    </a:r>
                    <a:fld id="{532F9CB7-8B57-4B58-AA2C-DFC814EB611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0DA829-0505-4037-BEC0-878E740F30FB}" type="CELLRANGE">
                      <a:rPr lang="en-US" baseline="0"/>
                      <a:pPr>
                        <a:defRPr b="1">
                          <a:solidFill>
                            <a:srgbClr val="000000"/>
                          </a:solidFill>
                        </a:defRPr>
                      </a:pPr>
                      <a:t>[CELLRANGE]</a:t>
                    </a:fld>
                    <a:r>
                      <a:rPr lang="en-US" baseline="0"/>
                      <a:t>
</a:t>
                    </a:r>
                    <a:fld id="{E5D21B29-940A-47D3-B1C1-63CFCDE5D5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6D5B9E-DAAE-48D2-9129-820738B12E3D}" type="CELLRANGE">
                      <a:rPr lang="en-US" baseline="0"/>
                      <a:pPr>
                        <a:defRPr b="1">
                          <a:solidFill>
                            <a:srgbClr val="000000"/>
                          </a:solidFill>
                        </a:defRPr>
                      </a:pPr>
                      <a:t>[CELLRANGE]</a:t>
                    </a:fld>
                    <a:r>
                      <a:rPr lang="en-US" baseline="0"/>
                      <a:t>
</a:t>
                    </a:r>
                    <a:fld id="{AFC5C0E2-A792-45E4-ABC0-5ED916E67E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C9FBEC-7025-4917-AF31-391F44D434B6}" type="CELLRANGE">
                      <a:rPr lang="en-US" baseline="0"/>
                      <a:pPr>
                        <a:defRPr b="1">
                          <a:solidFill>
                            <a:srgbClr val="000000"/>
                          </a:solidFill>
                        </a:defRPr>
                      </a:pPr>
                      <a:t>[CELLRANGE]</a:t>
                    </a:fld>
                    <a:r>
                      <a:rPr lang="en-US" baseline="0"/>
                      <a:t>
</a:t>
                    </a:r>
                    <a:fld id="{2B7D5358-D23C-475F-84E7-71B260CE4A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23428E0-8641-4174-AD39-72D0DF30C538}" type="CELLRANGE">
                      <a:rPr lang="en-US" baseline="0"/>
                      <a:pPr>
                        <a:defRPr b="1">
                          <a:solidFill>
                            <a:srgbClr val="000000"/>
                          </a:solidFill>
                        </a:defRPr>
                      </a:pPr>
                      <a:t>[CELLRANGE]</a:t>
                    </a:fld>
                    <a:r>
                      <a:rPr lang="en-US" baseline="0"/>
                      <a:t>
</a:t>
                    </a:r>
                    <a:fld id="{D08D6A4D-5102-4B79-A684-3CD8E139BD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E177F1-45BD-4608-8A86-4B282C4EFEC4}" type="CELLRANGE">
                      <a:rPr lang="en-US" baseline="0"/>
                      <a:pPr>
                        <a:defRPr b="1">
                          <a:solidFill>
                            <a:srgbClr val="000000"/>
                          </a:solidFill>
                        </a:defRPr>
                      </a:pPr>
                      <a:t>[CELLRANGE]</a:t>
                    </a:fld>
                    <a:r>
                      <a:rPr lang="en-US" baseline="0"/>
                      <a:t>
</a:t>
                    </a:r>
                    <a:fld id="{F8505C6A-118B-4CDC-9931-7FD2FAF9E33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0A34EE-3F7E-4DC2-AEC6-18DFD569F764}" type="CELLRANGE">
                      <a:rPr lang="en-US" baseline="0"/>
                      <a:pPr>
                        <a:defRPr b="1">
                          <a:solidFill>
                            <a:srgbClr val="000000"/>
                          </a:solidFill>
                        </a:defRPr>
                      </a:pPr>
                      <a:t>[CELLRANGE]</a:t>
                    </a:fld>
                    <a:r>
                      <a:rPr lang="en-US" baseline="0"/>
                      <a:t>
</a:t>
                    </a:r>
                    <a:fld id="{D5A5C706-3DD1-4614-A6B1-C430F4649D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D1DE6A-2CF3-42D9-A301-BAA3792EC997}" type="CELLRANGE">
                      <a:rPr lang="en-US" baseline="0"/>
                      <a:pPr>
                        <a:defRPr b="1">
                          <a:solidFill>
                            <a:srgbClr val="000000"/>
                          </a:solidFill>
                        </a:defRPr>
                      </a:pPr>
                      <a:t>[CELLRANGE]</a:t>
                    </a:fld>
                    <a:r>
                      <a:rPr lang="en-US" baseline="0"/>
                      <a:t>
</a:t>
                    </a:r>
                    <a:fld id="{0459D2EE-1AC6-48E7-B877-5AB1A321EE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Cataluña</c:v>
                </c:pt>
                <c:pt idx="18">
                  <c:v>País Vasco</c:v>
                </c:pt>
                <c:pt idx="19">
                  <c:v>Canarias</c:v>
                </c:pt>
              </c:strCache>
            </c:strRef>
          </c:cat>
          <c:val>
            <c:numRef>
              <c:f>'11ListaEsperaGI'!$P$13:$P$32</c:f>
              <c:numCache>
                <c:formatCode>0.00%</c:formatCode>
                <c:ptCount val="20"/>
                <c:pt idx="0">
                  <c:v>1.1958623163853069E-3</c:v>
                </c:pt>
                <c:pt idx="1">
                  <c:v>4.6861511900357627E-3</c:v>
                </c:pt>
                <c:pt idx="2">
                  <c:v>1.384933989127621E-2</c:v>
                </c:pt>
                <c:pt idx="3">
                  <c:v>1.8245341614906832E-2</c:v>
                </c:pt>
                <c:pt idx="4">
                  <c:v>3.5378580415957366E-2</c:v>
                </c:pt>
                <c:pt idx="5">
                  <c:v>3.8449801647848642E-2</c:v>
                </c:pt>
                <c:pt idx="6">
                  <c:v>4.9099705241573754E-2</c:v>
                </c:pt>
                <c:pt idx="7">
                  <c:v>6.167987527608159E-2</c:v>
                </c:pt>
                <c:pt idx="8">
                  <c:v>7.2617246596066568E-2</c:v>
                </c:pt>
                <c:pt idx="9">
                  <c:v>8.3115727576935722E-2</c:v>
                </c:pt>
                <c:pt idx="10">
                  <c:v>0.1128654980279425</c:v>
                </c:pt>
                <c:pt idx="11">
                  <c:v>0.11793709007350144</c:v>
                </c:pt>
                <c:pt idx="12">
                  <c:v>0.13727008712487898</c:v>
                </c:pt>
                <c:pt idx="13">
                  <c:v>0.17504225352112676</c:v>
                </c:pt>
                <c:pt idx="14">
                  <c:v>0.18007161547996145</c:v>
                </c:pt>
                <c:pt idx="15">
                  <c:v>0.19019316493313521</c:v>
                </c:pt>
                <c:pt idx="16">
                  <c:v>0.19682452778538187</c:v>
                </c:pt>
                <c:pt idx="17">
                  <c:v>0.20561316872427984</c:v>
                </c:pt>
                <c:pt idx="18">
                  <c:v>0.20697262769041327</c:v>
                </c:pt>
                <c:pt idx="19">
                  <c:v>0.25175785541639201</c:v>
                </c:pt>
              </c:numCache>
            </c:numRef>
          </c:val>
          <c:extLst>
            <c:ext xmlns:c15="http://schemas.microsoft.com/office/drawing/2012/chart" uri="{02D57815-91ED-43cb-92C2-25804820EDAC}">
              <c15:datalabelsRange>
                <c15:f>'11ListaEsperaGI'!$N$13:$N$32</c15:f>
                <c15:dlblRangeCache>
                  <c:ptCount val="20"/>
                  <c:pt idx="0">
                    <c:v>60</c:v>
                  </c:pt>
                  <c:pt idx="1">
                    <c:v>76</c:v>
                  </c:pt>
                  <c:pt idx="2">
                    <c:v>214</c:v>
                  </c:pt>
                  <c:pt idx="3">
                    <c:v>94</c:v>
                  </c:pt>
                  <c:pt idx="4">
                    <c:v>956</c:v>
                  </c:pt>
                  <c:pt idx="5">
                    <c:v>252</c:v>
                  </c:pt>
                  <c:pt idx="6">
                    <c:v>3.065</c:v>
                  </c:pt>
                  <c:pt idx="7">
                    <c:v>1.899</c:v>
                  </c:pt>
                  <c:pt idx="8">
                    <c:v>48</c:v>
                  </c:pt>
                  <c:pt idx="9">
                    <c:v>8.594</c:v>
                  </c:pt>
                  <c:pt idx="10">
                    <c:v>69.337</c:v>
                  </c:pt>
                  <c:pt idx="11">
                    <c:v>7.750</c:v>
                  </c:pt>
                  <c:pt idx="12">
                    <c:v>2.127</c:v>
                  </c:pt>
                  <c:pt idx="13">
                    <c:v>3.107</c:v>
                  </c:pt>
                  <c:pt idx="14">
                    <c:v>2.615</c:v>
                  </c:pt>
                  <c:pt idx="15">
                    <c:v>128</c:v>
                  </c:pt>
                  <c:pt idx="16">
                    <c:v>719</c:v>
                  </c:pt>
                  <c:pt idx="17">
                    <c:v>24.982</c:v>
                  </c:pt>
                  <c:pt idx="18">
                    <c:v>8.068</c:v>
                  </c:pt>
                  <c:pt idx="19">
                    <c:v>4.583</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Cataluña</c:v>
                </c:pt>
                <c:pt idx="18">
                  <c:v>País Vasco</c:v>
                </c:pt>
                <c:pt idx="19">
                  <c:v>Canarias</c:v>
                </c:pt>
              </c:strCache>
            </c:strRef>
          </c:cat>
          <c:val>
            <c:numRef>
              <c:f>'11ListaEsperaGI'!$Q$13:$Q$32</c:f>
              <c:numCache>
                <c:formatCode>0.00%</c:formatCode>
                <c:ptCount val="20"/>
                <c:pt idx="0">
                  <c:v>0.88713450197205745</c:v>
                </c:pt>
                <c:pt idx="1">
                  <c:v>0.88713450197205745</c:v>
                </c:pt>
                <c:pt idx="2">
                  <c:v>0.88713450197205745</c:v>
                </c:pt>
                <c:pt idx="3">
                  <c:v>0.88713450197205745</c:v>
                </c:pt>
                <c:pt idx="4">
                  <c:v>0.88713450197205745</c:v>
                </c:pt>
                <c:pt idx="5">
                  <c:v>0.88713450197205745</c:v>
                </c:pt>
                <c:pt idx="6">
                  <c:v>0.88713450197205745</c:v>
                </c:pt>
                <c:pt idx="7">
                  <c:v>0.88713450197205745</c:v>
                </c:pt>
                <c:pt idx="8">
                  <c:v>0.88713450197205745</c:v>
                </c:pt>
                <c:pt idx="9">
                  <c:v>0.88713450197205745</c:v>
                </c:pt>
                <c:pt idx="10">
                  <c:v>0.88713450197205745</c:v>
                </c:pt>
                <c:pt idx="11">
                  <c:v>0.88713450197205745</c:v>
                </c:pt>
                <c:pt idx="12">
                  <c:v>0.88713450197205745</c:v>
                </c:pt>
                <c:pt idx="13">
                  <c:v>0.88713450197205745</c:v>
                </c:pt>
                <c:pt idx="14">
                  <c:v>0.88713450197205745</c:v>
                </c:pt>
                <c:pt idx="15">
                  <c:v>0.88713450197205745</c:v>
                </c:pt>
                <c:pt idx="16">
                  <c:v>0.88713450197205745</c:v>
                </c:pt>
                <c:pt idx="17">
                  <c:v>0.88713450197205745</c:v>
                </c:pt>
                <c:pt idx="18">
                  <c:v>0.88713450197205745</c:v>
                </c:pt>
                <c:pt idx="19">
                  <c:v>0.88713450197205745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Castilla y León</c:v>
                </c:pt>
                <c:pt idx="7">
                  <c:v>TOTAL</c:v>
                </c:pt>
                <c:pt idx="8">
                  <c:v>Comunitat Valenciana</c:v>
                </c:pt>
                <c:pt idx="9">
                  <c:v>País Vasco</c:v>
                </c:pt>
                <c:pt idx="10">
                  <c:v>Ceuta y Melilla</c:v>
                </c:pt>
                <c:pt idx="11">
                  <c:v>Canarias</c:v>
                </c:pt>
                <c:pt idx="12">
                  <c:v>Asturias, Principado de</c:v>
                </c:pt>
                <c:pt idx="13">
                  <c:v>Madrid, Comunidad de</c:v>
                </c:pt>
                <c:pt idx="14">
                  <c:v>Rioja, La</c:v>
                </c:pt>
                <c:pt idx="15">
                  <c:v>Aragón</c:v>
                </c:pt>
                <c:pt idx="16">
                  <c:v>Cantabria</c:v>
                </c:pt>
                <c:pt idx="17">
                  <c:v>Navarra, Comunidad Foral de</c:v>
                </c:pt>
                <c:pt idx="18">
                  <c:v>Galicia</c:v>
                </c:pt>
              </c:strCache>
            </c:strRef>
          </c:cat>
          <c:val>
            <c:numRef>
              <c:f>'24asolcasaad_pobl'!$AR$11:$AR$29</c:f>
              <c:numCache>
                <c:formatCode>0.00</c:formatCode>
                <c:ptCount val="19"/>
                <c:pt idx="0">
                  <c:v>8.7277401059345259</c:v>
                </c:pt>
                <c:pt idx="1">
                  <c:v>8.6373589176724455</c:v>
                </c:pt>
                <c:pt idx="2">
                  <c:v>8.3014648734881984</c:v>
                </c:pt>
                <c:pt idx="3">
                  <c:v>8.1868009225961664</c:v>
                </c:pt>
                <c:pt idx="4">
                  <c:v>7.3520538407983294</c:v>
                </c:pt>
                <c:pt idx="5">
                  <c:v>7.3031856657442606</c:v>
                </c:pt>
                <c:pt idx="6">
                  <c:v>6.9355503837020258</c:v>
                </c:pt>
                <c:pt idx="7">
                  <c:v>6.8862932782110002</c:v>
                </c:pt>
                <c:pt idx="8">
                  <c:v>6.4848393922306089</c:v>
                </c:pt>
                <c:pt idx="9">
                  <c:v>6.4825943429575208</c:v>
                </c:pt>
                <c:pt idx="10">
                  <c:v>6.375798481378812</c:v>
                </c:pt>
                <c:pt idx="11">
                  <c:v>6.1768648823438266</c:v>
                </c:pt>
                <c:pt idx="12">
                  <c:v>6.1030652097928666</c:v>
                </c:pt>
                <c:pt idx="13">
                  <c:v>5.7187587645491513</c:v>
                </c:pt>
                <c:pt idx="14">
                  <c:v>5.6590345276343079</c:v>
                </c:pt>
                <c:pt idx="15">
                  <c:v>5.6512169229720381</c:v>
                </c:pt>
                <c:pt idx="16">
                  <c:v>4.9776858929121648</c:v>
                </c:pt>
                <c:pt idx="17">
                  <c:v>3.8523340190569764</c:v>
                </c:pt>
                <c:pt idx="18">
                  <c:v>3.1845084517017264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TOTAL</c:v>
                </c:pt>
                <c:pt idx="8">
                  <c:v>País Vasco</c:v>
                </c:pt>
                <c:pt idx="9">
                  <c:v>Madrid, Comunidad de</c:v>
                </c:pt>
                <c:pt idx="10">
                  <c:v>Comunitat Valenciana</c:v>
                </c:pt>
                <c:pt idx="11">
                  <c:v>Rioja, La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45.886462802122587</c:v>
                </c:pt>
                <c:pt idx="1">
                  <c:v>44.934818033677352</c:v>
                </c:pt>
                <c:pt idx="2">
                  <c:v>44.504412808528308</c:v>
                </c:pt>
                <c:pt idx="3">
                  <c:v>43.898084026102111</c:v>
                </c:pt>
                <c:pt idx="4">
                  <c:v>43.478097499755762</c:v>
                </c:pt>
                <c:pt idx="5">
                  <c:v>41.120105732694533</c:v>
                </c:pt>
                <c:pt idx="6">
                  <c:v>40.526693733256003</c:v>
                </c:pt>
                <c:pt idx="7">
                  <c:v>39.181320443026351</c:v>
                </c:pt>
                <c:pt idx="8">
                  <c:v>39.15145335266223</c:v>
                </c:pt>
                <c:pt idx="9">
                  <c:v>38.661656013930568</c:v>
                </c:pt>
                <c:pt idx="10">
                  <c:v>38.640722483887373</c:v>
                </c:pt>
                <c:pt idx="11">
                  <c:v>38.236077804423125</c:v>
                </c:pt>
                <c:pt idx="12">
                  <c:v>36.867425293736702</c:v>
                </c:pt>
                <c:pt idx="13">
                  <c:v>34.140265112343705</c:v>
                </c:pt>
                <c:pt idx="14">
                  <c:v>32.946446752188962</c:v>
                </c:pt>
                <c:pt idx="15">
                  <c:v>31.666896429485792</c:v>
                </c:pt>
                <c:pt idx="16">
                  <c:v>28.618803253292022</c:v>
                </c:pt>
                <c:pt idx="17">
                  <c:v>27.610896030598443</c:v>
                </c:pt>
                <c:pt idx="18">
                  <c:v>19.305641918501017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'25solaltabaja'!$AB$11:$AB$60</c:f>
              <c:numCache>
                <c:formatCode>0</c:formatCode>
                <c:ptCount val="50"/>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'25solaltabaja'!$AA$11:$AA$60</c:f>
              <c:numCache>
                <c:formatCode>m/d/yyyy</c:formatCode>
                <c:ptCount val="5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numCache>
            </c:numRef>
          </c:cat>
          <c:val>
            <c:numRef>
              <c:f>'25solaltabaja'!$AC$11:$AC$60</c:f>
              <c:numCache>
                <c:formatCode>0</c:formatCode>
                <c:ptCount val="50"/>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6249</c:v>
                </c:pt>
                <c:pt idx="1">
                  <c:v>147113</c:v>
                </c:pt>
                <c:pt idx="2">
                  <c:v>72744</c:v>
                </c:pt>
                <c:pt idx="3">
                  <c:v>86936</c:v>
                </c:pt>
                <c:pt idx="4">
                  <c:v>99016</c:v>
                </c:pt>
                <c:pt idx="5">
                  <c:v>162029</c:v>
                </c:pt>
                <c:pt idx="6">
                  <c:v>480521</c:v>
                </c:pt>
                <c:pt idx="7">
                  <c:v>1156019</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8.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9.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4.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9.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4.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3.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6.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20</xdr:col>
      <xdr:colOff>111125</xdr:colOff>
      <xdr:row>11</xdr:row>
      <xdr:rowOff>936625</xdr:rowOff>
    </xdr:to>
    <xdr:pic>
      <xdr:nvPicPr>
        <xdr:cNvPr id="4" name="Imagen 3">
          <a:extLst>
            <a:ext uri="{FF2B5EF4-FFF2-40B4-BE49-F238E27FC236}">
              <a16:creationId xmlns:a16="http://schemas.microsoft.com/office/drawing/2014/main" id="{602DB374-B7B4-4C16-BBFD-5FACEA8A1BA6}"/>
            </a:ext>
          </a:extLst>
        </xdr:cNvPr>
        <xdr:cNvPicPr>
          <a:picLocks noChangeAspect="1"/>
        </xdr:cNvPicPr>
      </xdr:nvPicPr>
      <xdr:blipFill>
        <a:blip xmlns:r="http://schemas.openxmlformats.org/officeDocument/2006/relationships" r:embed="rId3"/>
        <a:stretch>
          <a:fillRect/>
        </a:stretch>
      </xdr:blipFill>
      <xdr:spPr>
        <a:xfrm>
          <a:off x="0" y="0"/>
          <a:ext cx="9334500" cy="6365875"/>
        </a:xfrm>
        <a:prstGeom prst="rect">
          <a:avLst/>
        </a:prstGeom>
      </xdr:spPr>
    </xdr:pic>
    <xdr:clientData/>
  </xdr:twoCellAnchor>
  <xdr:twoCellAnchor>
    <xdr:from>
      <xdr:col>11</xdr:col>
      <xdr:colOff>179160</xdr:colOff>
      <xdr:row>6</xdr:row>
      <xdr:rowOff>663122</xdr:rowOff>
    </xdr:from>
    <xdr:to>
      <xdr:col>19</xdr:col>
      <xdr:colOff>517615</xdr:colOff>
      <xdr:row>11</xdr:row>
      <xdr:rowOff>228827</xdr:rowOff>
    </xdr:to>
    <xdr:sp macro="" textlink="">
      <xdr:nvSpPr>
        <xdr:cNvPr id="5" name="Cuadro de texto 2">
          <a:extLst>
            <a:ext uri="{FF2B5EF4-FFF2-40B4-BE49-F238E27FC236}">
              <a16:creationId xmlns:a16="http://schemas.microsoft.com/office/drawing/2014/main" id="{2A46725F-EF04-46B1-A965-0CBBA259FC74}"/>
            </a:ext>
          </a:extLst>
        </xdr:cNvPr>
        <xdr:cNvSpPr txBox="1"/>
      </xdr:nvSpPr>
      <xdr:spPr>
        <a:xfrm>
          <a:off x="5052785" y="3631747"/>
          <a:ext cx="4084955" cy="202633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11</xdr:col>
      <xdr:colOff>181428</xdr:colOff>
      <xdr:row>11</xdr:row>
      <xdr:rowOff>24947</xdr:rowOff>
    </xdr:from>
    <xdr:to>
      <xdr:col>19</xdr:col>
      <xdr:colOff>224789</xdr:colOff>
      <xdr:row>11</xdr:row>
      <xdr:rowOff>346438</xdr:rowOff>
    </xdr:to>
    <xdr:sp macro="" textlink="">
      <xdr:nvSpPr>
        <xdr:cNvPr id="7" name="Cuadro de texto 2">
          <a:extLst>
            <a:ext uri="{FF2B5EF4-FFF2-40B4-BE49-F238E27FC236}">
              <a16:creationId xmlns:a16="http://schemas.microsoft.com/office/drawing/2014/main" id="{F61CACB9-AE1E-4DE2-90FD-0DC118EAD63F}"/>
            </a:ext>
          </a:extLst>
        </xdr:cNvPr>
        <xdr:cNvSpPr txBox="1"/>
      </xdr:nvSpPr>
      <xdr:spPr>
        <a:xfrm>
          <a:off x="5055053" y="5454197"/>
          <a:ext cx="3789861" cy="32149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abril del 2025</a:t>
          </a:r>
        </a:p>
      </xdr:txBody>
    </xdr:sp>
    <xdr:clientData/>
  </xdr:twoCellAnchor>
  <xdr:oneCellAnchor>
    <xdr:from>
      <xdr:col>7</xdr:col>
      <xdr:colOff>185965</xdr:colOff>
      <xdr:row>11</xdr:row>
      <xdr:rowOff>462644</xdr:rowOff>
    </xdr:from>
    <xdr:ext cx="6193106" cy="264560"/>
    <xdr:sp macro="" textlink="">
      <xdr:nvSpPr>
        <xdr:cNvPr id="8" name="CuadroTexto 7">
          <a:extLst>
            <a:ext uri="{FF2B5EF4-FFF2-40B4-BE49-F238E27FC236}">
              <a16:creationId xmlns:a16="http://schemas.microsoft.com/office/drawing/2014/main" id="{578F93BF-F002-41A4-B2F4-FB167C0696F2}"/>
            </a:ext>
          </a:extLst>
        </xdr:cNvPr>
        <xdr:cNvSpPr txBox="1"/>
      </xdr:nvSpPr>
      <xdr:spPr>
        <a:xfrm>
          <a:off x="3186340" y="5891894"/>
          <a:ext cx="6193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a:solidFill>
                <a:schemeClr val="bg1"/>
              </a:solidFill>
            </a:rPr>
            <a:t>Debido a la revisión permanente de los datos presentados, estos tienen siempre un carácter provisional. </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35719</xdr:colOff>
      <xdr:row>0</xdr:row>
      <xdr:rowOff>0</xdr:rowOff>
    </xdr:from>
    <xdr:to>
      <xdr:col>5</xdr:col>
      <xdr:colOff>38225</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35719"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view="pageBreakPreview" zoomScale="60" zoomScaleNormal="70" workbookViewId="0">
      <selection activeCell="A2" sqref="A2"/>
    </sheetView>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02"/>
      <c r="C2" s="1402"/>
      <c r="D2" s="1402"/>
      <c r="E2" s="1402"/>
      <c r="F2" s="1402"/>
      <c r="G2" s="1402"/>
      <c r="H2" s="1402"/>
      <c r="I2" s="1402"/>
      <c r="J2" s="1402"/>
      <c r="K2" s="1402"/>
      <c r="L2" s="1402"/>
      <c r="M2" s="1402"/>
      <c r="N2" s="1402"/>
      <c r="O2" s="1402"/>
      <c r="P2" s="1402"/>
      <c r="Q2" s="1402"/>
      <c r="R2" s="1402"/>
      <c r="S2" s="1402"/>
      <c r="T2" s="1402"/>
      <c r="U2" s="1335"/>
    </row>
    <row r="3" spans="1:21" s="4" customFormat="1" ht="45.75" customHeight="1" x14ac:dyDescent="0.25">
      <c r="A3" s="5"/>
      <c r="B3" s="1403" t="s">
        <v>487</v>
      </c>
      <c r="C3" s="1403"/>
      <c r="D3" s="1403"/>
      <c r="E3" s="1403"/>
      <c r="F3" s="1403"/>
      <c r="G3" s="1403"/>
      <c r="H3" s="1403"/>
      <c r="I3" s="1403"/>
      <c r="J3" s="1403"/>
      <c r="K3" s="1403"/>
      <c r="L3" s="1403"/>
      <c r="M3" s="1403"/>
      <c r="N3" s="1403"/>
      <c r="O3" s="1403"/>
      <c r="P3" s="1403"/>
      <c r="Q3" s="1403"/>
      <c r="R3" s="1403"/>
      <c r="S3" s="1403"/>
      <c r="T3" s="1403"/>
      <c r="U3" s="5"/>
    </row>
    <row r="4" spans="1:21" s="4" customFormat="1" ht="45.75" customHeight="1" x14ac:dyDescent="0.25">
      <c r="A4" s="5"/>
      <c r="B4" s="1403" t="s">
        <v>486</v>
      </c>
      <c r="C4" s="1403"/>
      <c r="D4" s="1403"/>
      <c r="E4" s="1403"/>
      <c r="F4" s="1403"/>
      <c r="G4" s="1403"/>
      <c r="H4" s="1403"/>
      <c r="I4" s="1403"/>
      <c r="J4" s="1403"/>
      <c r="K4" s="1403"/>
      <c r="L4" s="1403"/>
      <c r="M4" s="1403"/>
      <c r="N4" s="1403"/>
      <c r="O4" s="1403"/>
      <c r="P4" s="1403"/>
      <c r="Q4" s="1403"/>
      <c r="R4" s="1403"/>
      <c r="S4" s="1403"/>
      <c r="T4" s="1403"/>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04" t="s">
        <v>499</v>
      </c>
      <c r="C6" s="1404"/>
      <c r="D6" s="1404"/>
      <c r="E6" s="1404"/>
      <c r="F6" s="1404"/>
      <c r="G6" s="1404"/>
      <c r="H6" s="1404"/>
      <c r="I6" s="1404"/>
      <c r="J6" s="1404"/>
      <c r="K6" s="1404"/>
      <c r="L6" s="1404"/>
      <c r="M6" s="1404"/>
      <c r="N6" s="1404"/>
      <c r="O6" s="1404"/>
      <c r="P6" s="1404"/>
      <c r="Q6" s="1404"/>
      <c r="R6" s="1404"/>
      <c r="S6" s="1404"/>
      <c r="T6" s="1404"/>
      <c r="U6" s="1404"/>
    </row>
    <row r="7" spans="1:21" ht="74.150000000000006" customHeight="1" x14ac:dyDescent="0.35">
      <c r="B7" s="1405"/>
      <c r="C7" s="1405"/>
      <c r="D7" s="1405"/>
      <c r="E7" s="1405"/>
      <c r="F7" s="1405"/>
      <c r="G7" s="1405"/>
      <c r="H7" s="1405"/>
      <c r="I7" s="1405"/>
      <c r="J7" s="1405"/>
      <c r="K7" s="1405"/>
      <c r="L7" s="1405"/>
      <c r="M7" s="1405"/>
      <c r="N7" s="1405"/>
      <c r="O7" s="1405"/>
      <c r="P7" s="1405"/>
      <c r="Q7" s="1405"/>
      <c r="R7" s="1405"/>
      <c r="S7" s="1405"/>
      <c r="T7" s="1405"/>
      <c r="U7" s="1405"/>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06" t="s">
        <v>485</v>
      </c>
      <c r="C9" s="1406"/>
      <c r="D9" s="1406"/>
      <c r="E9" s="1406"/>
      <c r="F9" s="1406"/>
      <c r="G9" s="1406"/>
      <c r="H9" s="1406"/>
      <c r="I9" s="1406"/>
      <c r="J9" s="1406"/>
      <c r="K9" s="1406"/>
      <c r="L9" s="1406"/>
      <c r="M9" s="1406"/>
      <c r="N9" s="1406"/>
      <c r="O9" s="1406"/>
      <c r="P9" s="1406"/>
      <c r="Q9" s="1406"/>
      <c r="R9" s="1406"/>
      <c r="S9" s="1406"/>
    </row>
    <row r="10" spans="1:21" x14ac:dyDescent="0.25">
      <c r="B10" s="1406"/>
      <c r="C10" s="1406"/>
      <c r="D10" s="1406"/>
      <c r="E10" s="1406"/>
      <c r="F10" s="1406"/>
      <c r="G10" s="1406"/>
      <c r="H10" s="1406"/>
      <c r="I10" s="1406"/>
      <c r="J10" s="1406"/>
      <c r="K10" s="1406"/>
      <c r="L10" s="1406"/>
      <c r="M10" s="1406"/>
      <c r="N10" s="1406"/>
      <c r="O10" s="1406"/>
      <c r="P10" s="1406"/>
      <c r="Q10" s="1406"/>
      <c r="R10" s="1406"/>
      <c r="S10" s="1406"/>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01" t="s">
        <v>484</v>
      </c>
      <c r="C12" s="1401"/>
      <c r="D12" s="1401"/>
      <c r="E12" s="1401"/>
      <c r="F12" s="1401"/>
      <c r="G12" s="1401"/>
      <c r="H12" s="1401"/>
      <c r="I12" s="1401"/>
      <c r="J12" s="1401"/>
      <c r="K12" s="1401"/>
      <c r="L12" s="1401"/>
      <c r="M12" s="1401"/>
      <c r="N12" s="1401"/>
      <c r="O12" s="1401"/>
      <c r="P12" s="1401"/>
      <c r="Q12" s="1401"/>
      <c r="R12" s="1401"/>
      <c r="S12" s="1401"/>
      <c r="T12" s="1401"/>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370</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31" t="s">
        <v>365</v>
      </c>
      <c r="E5" s="1431"/>
      <c r="F5" s="1431"/>
      <c r="G5" s="1431"/>
      <c r="H5" s="1431"/>
      <c r="I5" s="1431"/>
      <c r="J5" s="1431"/>
      <c r="K5" s="1431"/>
      <c r="L5" s="1431"/>
      <c r="M5" s="219"/>
      <c r="N5" s="1421" t="s">
        <v>339</v>
      </c>
      <c r="O5" s="1421"/>
      <c r="P5" s="1421"/>
      <c r="Q5" s="1421"/>
      <c r="R5" s="1421"/>
      <c r="S5" s="1421"/>
      <c r="T5" s="1421"/>
      <c r="U5" s="1421"/>
      <c r="V5" s="1421"/>
      <c r="W5" s="1421"/>
      <c r="X5" s="1421"/>
      <c r="Y5" s="1421"/>
      <c r="Z5" s="1421"/>
      <c r="AA5" s="1421"/>
    </row>
    <row r="6" spans="1:29" ht="21" customHeight="1" x14ac:dyDescent="0.35">
      <c r="B6" s="219"/>
      <c r="C6" s="219"/>
      <c r="D6" s="1432"/>
      <c r="E6" s="1432"/>
      <c r="F6" s="1432"/>
      <c r="G6" s="1432"/>
      <c r="H6" s="1432"/>
      <c r="I6" s="1432"/>
      <c r="J6" s="1432"/>
      <c r="K6" s="1432"/>
      <c r="L6" s="1432"/>
      <c r="M6" s="219"/>
      <c r="N6" s="1422">
        <v>43830</v>
      </c>
      <c r="O6" s="1423"/>
      <c r="P6" s="1424">
        <v>44196</v>
      </c>
      <c r="Q6" s="1425"/>
      <c r="R6" s="1424">
        <v>44561</v>
      </c>
      <c r="S6" s="1425"/>
      <c r="T6" s="1427">
        <v>44926</v>
      </c>
      <c r="U6" s="1428"/>
      <c r="V6" s="1415">
        <v>45291</v>
      </c>
      <c r="W6" s="1426"/>
      <c r="X6" s="1433">
        <v>45657</v>
      </c>
      <c r="Y6" s="1430"/>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449587</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6.2682594760180343E-2</v>
      </c>
      <c r="AA9" s="279">
        <v>26519</v>
      </c>
    </row>
    <row r="10" spans="1:29" x14ac:dyDescent="0.35">
      <c r="B10" s="303" t="s">
        <v>7</v>
      </c>
      <c r="C10" s="219"/>
      <c r="D10" s="253">
        <v>34548</v>
      </c>
      <c r="E10" s="254">
        <v>39164</v>
      </c>
      <c r="F10" s="254">
        <v>37313</v>
      </c>
      <c r="G10" s="254">
        <v>41449</v>
      </c>
      <c r="H10" s="254">
        <v>43712</v>
      </c>
      <c r="I10" s="254">
        <v>51888</v>
      </c>
      <c r="J10" s="254">
        <v>59918</v>
      </c>
      <c r="K10" s="257">
        <v>61004</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0.21082926441983241</v>
      </c>
      <c r="AA10" s="257">
        <v>10622</v>
      </c>
    </row>
    <row r="11" spans="1:29" x14ac:dyDescent="0.35">
      <c r="B11" s="303" t="s">
        <v>37</v>
      </c>
      <c r="C11" s="219"/>
      <c r="D11" s="253">
        <v>28413</v>
      </c>
      <c r="E11" s="254">
        <v>27579</v>
      </c>
      <c r="F11" s="254">
        <v>30931</v>
      </c>
      <c r="G11" s="254">
        <v>35120</v>
      </c>
      <c r="H11" s="254">
        <v>36982</v>
      </c>
      <c r="I11" s="254">
        <v>40207</v>
      </c>
      <c r="J11" s="254">
        <v>45532</v>
      </c>
      <c r="K11" s="257">
        <v>48938</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0.18005353138337643</v>
      </c>
      <c r="AA11" s="257">
        <v>7467</v>
      </c>
    </row>
    <row r="12" spans="1:29" x14ac:dyDescent="0.35">
      <c r="B12" s="303" t="s">
        <v>38</v>
      </c>
      <c r="C12" s="219"/>
      <c r="D12" s="253">
        <v>22115</v>
      </c>
      <c r="E12" s="254">
        <v>28653</v>
      </c>
      <c r="F12" s="254">
        <v>36929</v>
      </c>
      <c r="G12" s="254">
        <v>39491</v>
      </c>
      <c r="H12" s="254">
        <v>42042</v>
      </c>
      <c r="I12" s="254">
        <v>47979</v>
      </c>
      <c r="J12" s="254">
        <v>52870</v>
      </c>
      <c r="K12" s="257">
        <v>51872</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6.1928061088705633E-2</v>
      </c>
      <c r="AA12" s="257">
        <v>3025</v>
      </c>
    </row>
    <row r="13" spans="1:29" x14ac:dyDescent="0.35">
      <c r="B13" s="303" t="s">
        <v>6</v>
      </c>
      <c r="C13" s="219"/>
      <c r="D13" s="253">
        <v>22532</v>
      </c>
      <c r="E13" s="254">
        <v>24418</v>
      </c>
      <c r="F13" s="254">
        <v>26624</v>
      </c>
      <c r="G13" s="254">
        <v>28747</v>
      </c>
      <c r="H13" s="254">
        <v>38665</v>
      </c>
      <c r="I13" s="254">
        <v>45957</v>
      </c>
      <c r="J13" s="254">
        <v>62165</v>
      </c>
      <c r="K13" s="257">
        <v>53534</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0.15013105315172082</v>
      </c>
      <c r="AA13" s="257">
        <v>6988</v>
      </c>
      <c r="AC13" s="224"/>
    </row>
    <row r="14" spans="1:29" x14ac:dyDescent="0.35">
      <c r="B14" s="303" t="s">
        <v>5</v>
      </c>
      <c r="C14" s="219"/>
      <c r="D14" s="253">
        <v>18016</v>
      </c>
      <c r="E14" s="254">
        <v>26271</v>
      </c>
      <c r="F14" s="254">
        <v>26136</v>
      </c>
      <c r="G14" s="254">
        <v>26969</v>
      </c>
      <c r="H14" s="254">
        <v>27567</v>
      </c>
      <c r="I14" s="254">
        <v>26847</v>
      </c>
      <c r="J14" s="254">
        <v>28654</v>
      </c>
      <c r="K14" s="257">
        <v>28805</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5.4240017567616983E-2</v>
      </c>
      <c r="AA14" s="257">
        <v>1482</v>
      </c>
      <c r="AC14" s="224"/>
    </row>
    <row r="15" spans="1:29" x14ac:dyDescent="0.35">
      <c r="B15" s="303" t="s">
        <v>4</v>
      </c>
      <c r="C15" s="219"/>
      <c r="D15" s="253">
        <v>125565</v>
      </c>
      <c r="E15" s="254">
        <v>139852</v>
      </c>
      <c r="F15" s="254">
        <v>141310</v>
      </c>
      <c r="G15" s="254">
        <v>148050</v>
      </c>
      <c r="H15" s="254">
        <v>153910</v>
      </c>
      <c r="I15" s="254">
        <v>168591</v>
      </c>
      <c r="J15" s="254">
        <v>177785</v>
      </c>
      <c r="K15" s="257">
        <v>178573</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4.5595072195613318E-2</v>
      </c>
      <c r="AA15" s="257">
        <v>7787</v>
      </c>
      <c r="AC15" s="224"/>
    </row>
    <row r="16" spans="1:29" x14ac:dyDescent="0.35">
      <c r="B16" s="303" t="s">
        <v>40</v>
      </c>
      <c r="C16" s="219"/>
      <c r="D16" s="253">
        <v>69490</v>
      </c>
      <c r="E16" s="254">
        <v>75685</v>
      </c>
      <c r="F16" s="254">
        <v>73889</v>
      </c>
      <c r="G16" s="254">
        <v>80243</v>
      </c>
      <c r="H16" s="254">
        <v>85666</v>
      </c>
      <c r="I16" s="254">
        <v>97263</v>
      </c>
      <c r="J16" s="254">
        <v>106527</v>
      </c>
      <c r="K16" s="257">
        <v>108367</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0.10898820062015813</v>
      </c>
      <c r="AA16" s="257">
        <v>10650</v>
      </c>
      <c r="AC16" s="224"/>
    </row>
    <row r="17" spans="2:31" x14ac:dyDescent="0.35">
      <c r="B17" s="303" t="s">
        <v>41</v>
      </c>
      <c r="C17" s="219"/>
      <c r="D17" s="253">
        <v>192995</v>
      </c>
      <c r="E17" s="254">
        <v>203003</v>
      </c>
      <c r="F17" s="254">
        <v>193486</v>
      </c>
      <c r="G17" s="254">
        <v>203102</v>
      </c>
      <c r="H17" s="254">
        <v>227045</v>
      </c>
      <c r="I17" s="254">
        <v>245461</v>
      </c>
      <c r="J17" s="254">
        <v>282812</v>
      </c>
      <c r="K17" s="257">
        <v>289439</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0.1379824175132891</v>
      </c>
      <c r="AA17" s="257">
        <v>35095</v>
      </c>
      <c r="AC17" s="224"/>
    </row>
    <row r="18" spans="2:31" x14ac:dyDescent="0.35">
      <c r="B18" s="303" t="s">
        <v>3</v>
      </c>
      <c r="C18" s="219"/>
      <c r="D18" s="253">
        <v>77342</v>
      </c>
      <c r="E18" s="254">
        <v>94194</v>
      </c>
      <c r="F18" s="254">
        <v>109857</v>
      </c>
      <c r="G18" s="254">
        <v>128089</v>
      </c>
      <c r="H18" s="254">
        <v>169532</v>
      </c>
      <c r="I18" s="254">
        <v>200429</v>
      </c>
      <c r="J18" s="254">
        <v>249660</v>
      </c>
      <c r="K18" s="257">
        <v>256587</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9.057872456179128E-2</v>
      </c>
      <c r="AA18" s="257">
        <v>21311</v>
      </c>
      <c r="AC18" s="224"/>
    </row>
    <row r="19" spans="2:31" x14ac:dyDescent="0.35">
      <c r="B19" s="303" t="s">
        <v>2</v>
      </c>
      <c r="C19" s="219"/>
      <c r="D19" s="253">
        <v>31925</v>
      </c>
      <c r="E19" s="254">
        <v>31136</v>
      </c>
      <c r="F19" s="254">
        <v>31717</v>
      </c>
      <c r="G19" s="254">
        <v>33614</v>
      </c>
      <c r="H19" s="254">
        <v>36559</v>
      </c>
      <c r="I19" s="254">
        <v>40743</v>
      </c>
      <c r="J19" s="254">
        <v>44548</v>
      </c>
      <c r="K19" s="257">
        <v>43825</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4.6592157424654834E-2</v>
      </c>
      <c r="AA19" s="257">
        <v>1951</v>
      </c>
      <c r="AC19" s="224"/>
    </row>
    <row r="20" spans="2:31" x14ac:dyDescent="0.35">
      <c r="B20" s="303" t="s">
        <v>35</v>
      </c>
      <c r="C20" s="219"/>
      <c r="D20" s="253">
        <v>70220</v>
      </c>
      <c r="E20" s="254">
        <v>72627</v>
      </c>
      <c r="F20" s="254">
        <v>73730</v>
      </c>
      <c r="G20" s="254">
        <v>77158</v>
      </c>
      <c r="H20" s="254">
        <v>82694</v>
      </c>
      <c r="I20" s="254">
        <v>89704</v>
      </c>
      <c r="J20" s="254">
        <v>105321</v>
      </c>
      <c r="K20" s="257">
        <v>114391</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0.23805143079787006</v>
      </c>
      <c r="AA20" s="257">
        <v>21995</v>
      </c>
      <c r="AC20" s="224"/>
    </row>
    <row r="21" spans="2:31" x14ac:dyDescent="0.35">
      <c r="B21" s="303" t="s">
        <v>42</v>
      </c>
      <c r="C21" s="219"/>
      <c r="D21" s="253">
        <v>187101</v>
      </c>
      <c r="E21" s="254">
        <v>187165</v>
      </c>
      <c r="F21" s="254">
        <v>169910</v>
      </c>
      <c r="G21" s="254">
        <v>198080</v>
      </c>
      <c r="H21" s="254">
        <v>218173</v>
      </c>
      <c r="I21" s="254">
        <v>243836</v>
      </c>
      <c r="J21" s="254">
        <v>265876</v>
      </c>
      <c r="K21" s="257">
        <v>273532</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9.3821729915623653E-2</v>
      </c>
      <c r="AA21" s="257">
        <v>23462</v>
      </c>
      <c r="AC21" s="224"/>
    </row>
    <row r="22" spans="2:31" x14ac:dyDescent="0.35">
      <c r="B22" s="303" t="s">
        <v>43</v>
      </c>
      <c r="C22" s="219"/>
      <c r="D22" s="253">
        <v>43902</v>
      </c>
      <c r="E22" s="254">
        <v>44054</v>
      </c>
      <c r="F22" s="254">
        <v>44045</v>
      </c>
      <c r="G22" s="254">
        <v>46064</v>
      </c>
      <c r="H22" s="254">
        <v>47227</v>
      </c>
      <c r="I22" s="254">
        <v>50551</v>
      </c>
      <c r="J22" s="254">
        <v>57972</v>
      </c>
      <c r="K22" s="257">
        <v>60807</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0.12963272585409347</v>
      </c>
      <c r="AA22" s="257">
        <v>6978</v>
      </c>
      <c r="AC22" s="224"/>
    </row>
    <row r="23" spans="2:31" x14ac:dyDescent="0.35">
      <c r="B23" s="303" t="s">
        <v>44</v>
      </c>
      <c r="C23" s="219"/>
      <c r="D23" s="253">
        <v>17706</v>
      </c>
      <c r="E23" s="254">
        <v>17755</v>
      </c>
      <c r="F23" s="254">
        <v>17268</v>
      </c>
      <c r="G23" s="254">
        <v>18123</v>
      </c>
      <c r="H23" s="254">
        <v>20187</v>
      </c>
      <c r="I23" s="254">
        <v>22154</v>
      </c>
      <c r="J23" s="254">
        <v>23151</v>
      </c>
      <c r="K23" s="257">
        <v>22481</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-7.6366204643771862E-3</v>
      </c>
      <c r="AA23" s="257">
        <v>-173</v>
      </c>
      <c r="AC23" s="224"/>
    </row>
    <row r="24" spans="2:31" x14ac:dyDescent="0.35">
      <c r="B24" s="303" t="s">
        <v>45</v>
      </c>
      <c r="C24" s="219"/>
      <c r="D24" s="253">
        <v>84144</v>
      </c>
      <c r="E24" s="254">
        <v>89779</v>
      </c>
      <c r="F24" s="254">
        <v>88748</v>
      </c>
      <c r="G24" s="254">
        <v>89865</v>
      </c>
      <c r="H24" s="254">
        <v>89904</v>
      </c>
      <c r="I24" s="254">
        <v>94658</v>
      </c>
      <c r="J24" s="254">
        <v>100969</v>
      </c>
      <c r="K24" s="257">
        <v>103117</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7.1679484514654002E-2</v>
      </c>
      <c r="AA24" s="257">
        <v>6897</v>
      </c>
      <c r="AC24" s="224"/>
    </row>
    <row r="25" spans="2:31" x14ac:dyDescent="0.35">
      <c r="B25" s="303" t="s">
        <v>46</v>
      </c>
      <c r="C25" s="219"/>
      <c r="D25" s="253">
        <v>11661</v>
      </c>
      <c r="E25" s="254">
        <v>12152</v>
      </c>
      <c r="F25" s="254">
        <v>11213</v>
      </c>
      <c r="G25" s="254">
        <v>11764</v>
      </c>
      <c r="H25" s="254">
        <v>12841</v>
      </c>
      <c r="I25" s="254">
        <v>13957</v>
      </c>
      <c r="J25" s="254">
        <v>14234</v>
      </c>
      <c r="K25" s="257">
        <v>14245</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1.5831134564643801E-2</v>
      </c>
      <c r="AA25" s="257">
        <v>222</v>
      </c>
      <c r="AC25" s="224"/>
    </row>
    <row r="26" spans="2:31" x14ac:dyDescent="0.35">
      <c r="B26" s="305" t="s">
        <v>1</v>
      </c>
      <c r="C26" s="219"/>
      <c r="D26" s="260">
        <v>3710</v>
      </c>
      <c r="E26" s="261">
        <v>3873</v>
      </c>
      <c r="F26" s="261">
        <v>3677</v>
      </c>
      <c r="G26" s="261">
        <v>3992</v>
      </c>
      <c r="H26" s="261">
        <v>4310</v>
      </c>
      <c r="I26" s="261">
        <v>4565</v>
      </c>
      <c r="J26" s="261">
        <v>4910</v>
      </c>
      <c r="K26" s="265">
        <v>4973</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6.9462365591397957E-2</v>
      </c>
      <c r="AA26" s="265">
        <v>323</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2164077</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9.7693809105461993E-2</v>
      </c>
      <c r="AA27" s="243">
        <v>192601</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390</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472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213</v>
      </c>
      <c r="K8" s="1459"/>
      <c r="L8" s="1459"/>
      <c r="M8" s="1459"/>
      <c r="N8" s="1459"/>
      <c r="O8" s="1460"/>
      <c r="P8" s="317"/>
      <c r="Q8" s="1458" t="s">
        <v>214</v>
      </c>
      <c r="R8" s="1459"/>
      <c r="S8" s="1459"/>
      <c r="T8" s="1459"/>
      <c r="U8" s="1459"/>
      <c r="V8" s="1460"/>
      <c r="W8" s="317"/>
      <c r="X8" s="1458" t="s">
        <v>215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211</v>
      </c>
      <c r="L9" s="1437" t="s">
        <v>24</v>
      </c>
      <c r="M9" s="1438"/>
      <c r="N9" s="1439" t="s">
        <v>23</v>
      </c>
      <c r="O9" s="1440"/>
      <c r="P9" s="317"/>
      <c r="Q9" s="1441" t="s">
        <v>9</v>
      </c>
      <c r="R9" s="1435" t="s">
        <v>211</v>
      </c>
      <c r="S9" s="1437" t="s">
        <v>24</v>
      </c>
      <c r="T9" s="1438"/>
      <c r="U9" s="1439" t="s">
        <v>23</v>
      </c>
      <c r="V9" s="1440"/>
      <c r="W9" s="317"/>
      <c r="X9" s="1441" t="s">
        <v>9</v>
      </c>
      <c r="Y9" s="1435" t="s">
        <v>211</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211</v>
      </c>
      <c r="G10" s="406" t="s">
        <v>9</v>
      </c>
      <c r="H10" s="886" t="s">
        <v>211</v>
      </c>
      <c r="I10" s="346"/>
      <c r="J10" s="1442"/>
      <c r="K10" s="1436"/>
      <c r="L10" s="404" t="s">
        <v>9</v>
      </c>
      <c r="M10" s="403" t="s">
        <v>212</v>
      </c>
      <c r="N10" s="407" t="s">
        <v>9</v>
      </c>
      <c r="O10" s="402" t="s">
        <v>212</v>
      </c>
      <c r="P10" s="347"/>
      <c r="Q10" s="1442"/>
      <c r="R10" s="1436"/>
      <c r="S10" s="404" t="s">
        <v>9</v>
      </c>
      <c r="T10" s="403" t="s">
        <v>212</v>
      </c>
      <c r="U10" s="407" t="s">
        <v>9</v>
      </c>
      <c r="V10" s="402" t="s">
        <v>212</v>
      </c>
      <c r="W10" s="347"/>
      <c r="X10" s="1442"/>
      <c r="Y10" s="1436"/>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43" t="s">
        <v>488</v>
      </c>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65"/>
      <c r="C3" s="1465"/>
      <c r="D3" s="1465"/>
      <c r="E3" s="1465"/>
      <c r="F3" s="1465"/>
    </row>
    <row r="4" spans="2:19" s="419" customFormat="1" ht="23.25" customHeight="1" x14ac:dyDescent="0.25">
      <c r="B4" s="1419" t="s">
        <v>391</v>
      </c>
      <c r="C4" s="1419"/>
      <c r="D4" s="1419"/>
      <c r="E4" s="1419"/>
      <c r="F4" s="1419"/>
      <c r="G4" s="1419"/>
      <c r="H4" s="1419"/>
      <c r="I4" s="1419"/>
      <c r="J4" s="1419"/>
      <c r="K4" s="1419"/>
      <c r="L4" s="1419"/>
      <c r="M4" s="1419"/>
    </row>
    <row r="5" spans="2:19" s="419" customFormat="1" ht="15.75" customHeight="1" x14ac:dyDescent="0.25">
      <c r="B5" s="1470" t="str">
        <f>porsaad!$B$6</f>
        <v>Situación a 30 de abril de 2025</v>
      </c>
      <c r="C5" s="1470"/>
      <c r="D5" s="1470"/>
      <c r="E5" s="1470"/>
      <c r="F5" s="1470"/>
      <c r="G5" s="1470"/>
      <c r="H5" s="1470"/>
      <c r="I5" s="1470"/>
      <c r="J5" s="1470"/>
      <c r="K5" s="1470"/>
      <c r="L5" s="1470"/>
      <c r="M5" s="1470"/>
      <c r="N5" s="420"/>
      <c r="O5" s="420"/>
      <c r="P5" s="420"/>
      <c r="Q5" s="420"/>
      <c r="R5" s="420"/>
      <c r="S5" s="420"/>
    </row>
    <row r="6" spans="2:19" s="419" customFormat="1" ht="10.5" customHeight="1" x14ac:dyDescent="0.25"/>
    <row r="7" spans="2:19" s="410" customFormat="1" ht="36.75" customHeight="1" x14ac:dyDescent="0.35">
      <c r="B7" s="1468" t="s">
        <v>12</v>
      </c>
      <c r="C7" s="409"/>
      <c r="D7" s="1466" t="s">
        <v>11</v>
      </c>
      <c r="E7" s="1467"/>
      <c r="F7" s="421"/>
    </row>
    <row r="8" spans="2:19" s="410" customFormat="1" ht="30.75" customHeight="1" x14ac:dyDescent="0.35">
      <c r="B8" s="1469"/>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424084</v>
      </c>
      <c r="D10" s="426">
        <v>424084</v>
      </c>
      <c r="E10" s="427">
        <f t="shared" ref="E10:E27" si="1">D10*100/$D$29</f>
        <v>19.18387860095801</v>
      </c>
      <c r="F10" s="421"/>
      <c r="M10" s="412"/>
    </row>
    <row r="11" spans="2:19" ht="18" customHeight="1" x14ac:dyDescent="0.35">
      <c r="B11" s="428" t="s">
        <v>7</v>
      </c>
      <c r="C11" s="414">
        <f t="shared" si="0"/>
        <v>58693</v>
      </c>
      <c r="D11" s="429">
        <v>58693</v>
      </c>
      <c r="E11" s="430">
        <f t="shared" si="1"/>
        <v>2.6550385931231277</v>
      </c>
      <c r="F11" s="421"/>
    </row>
    <row r="12" spans="2:19" ht="18" customHeight="1" x14ac:dyDescent="0.35">
      <c r="B12" s="428" t="s">
        <v>37</v>
      </c>
      <c r="C12" s="414">
        <f t="shared" si="0"/>
        <v>52063</v>
      </c>
      <c r="D12" s="429">
        <v>52063</v>
      </c>
      <c r="E12" s="430">
        <f t="shared" si="1"/>
        <v>2.3551236821046699</v>
      </c>
      <c r="F12" s="421"/>
    </row>
    <row r="13" spans="2:19" ht="18" customHeight="1" x14ac:dyDescent="0.35">
      <c r="B13" s="428" t="s">
        <v>38</v>
      </c>
      <c r="C13" s="414">
        <f t="shared" si="0"/>
        <v>47287</v>
      </c>
      <c r="D13" s="429">
        <v>47287</v>
      </c>
      <c r="E13" s="430">
        <f t="shared" si="1"/>
        <v>2.1390763796877539</v>
      </c>
      <c r="F13" s="421"/>
    </row>
    <row r="14" spans="2:19" ht="18" customHeight="1" x14ac:dyDescent="0.35">
      <c r="B14" s="428" t="s">
        <v>6</v>
      </c>
      <c r="C14" s="414">
        <f t="shared" si="0"/>
        <v>76325</v>
      </c>
      <c r="D14" s="429">
        <v>76325</v>
      </c>
      <c r="E14" s="430">
        <f t="shared" si="1"/>
        <v>3.4526403594998163</v>
      </c>
      <c r="F14" s="421"/>
      <c r="M14" s="414"/>
    </row>
    <row r="15" spans="2:19" ht="18" customHeight="1" x14ac:dyDescent="0.35">
      <c r="B15" s="428" t="s">
        <v>5</v>
      </c>
      <c r="C15" s="414">
        <f t="shared" si="0"/>
        <v>23380</v>
      </c>
      <c r="D15" s="429">
        <v>23380</v>
      </c>
      <c r="E15" s="430">
        <f t="shared" si="1"/>
        <v>1.0576184946623741</v>
      </c>
      <c r="F15" s="421"/>
      <c r="M15" s="414"/>
    </row>
    <row r="16" spans="2:19" ht="18" customHeight="1" x14ac:dyDescent="0.35">
      <c r="B16" s="428" t="s">
        <v>4</v>
      </c>
      <c r="C16" s="414">
        <f t="shared" si="0"/>
        <v>161076</v>
      </c>
      <c r="D16" s="429">
        <v>161076</v>
      </c>
      <c r="E16" s="430">
        <f t="shared" si="1"/>
        <v>7.2864395485986551</v>
      </c>
      <c r="F16" s="421"/>
    </row>
    <row r="17" spans="2:13" ht="18" customHeight="1" x14ac:dyDescent="0.35">
      <c r="B17" s="428" t="s">
        <v>40</v>
      </c>
      <c r="C17" s="414">
        <f t="shared" si="0"/>
        <v>102256</v>
      </c>
      <c r="D17" s="429">
        <v>102256</v>
      </c>
      <c r="E17" s="430">
        <f t="shared" si="1"/>
        <v>4.6256559790502871</v>
      </c>
      <c r="F17" s="421"/>
    </row>
    <row r="18" spans="2:13" ht="18" customHeight="1" x14ac:dyDescent="0.35">
      <c r="B18" s="428" t="s">
        <v>41</v>
      </c>
      <c r="C18" s="414">
        <f t="shared" si="0"/>
        <v>395271</v>
      </c>
      <c r="D18" s="429">
        <v>395271</v>
      </c>
      <c r="E18" s="430">
        <f t="shared" si="1"/>
        <v>17.880492728985939</v>
      </c>
      <c r="F18" s="421"/>
    </row>
    <row r="19" spans="2:13" ht="18" customHeight="1" x14ac:dyDescent="0.35">
      <c r="B19" s="428" t="s">
        <v>3</v>
      </c>
      <c r="C19" s="414">
        <f t="shared" si="0"/>
        <v>226297</v>
      </c>
      <c r="D19" s="429">
        <v>226297</v>
      </c>
      <c r="E19" s="430">
        <f t="shared" si="1"/>
        <v>10.236778977186111</v>
      </c>
      <c r="F19" s="421"/>
    </row>
    <row r="20" spans="2:13" ht="18" customHeight="1" x14ac:dyDescent="0.35">
      <c r="B20" s="428" t="s">
        <v>2</v>
      </c>
      <c r="C20" s="414">
        <f t="shared" si="0"/>
        <v>60562</v>
      </c>
      <c r="D20" s="429">
        <v>60562</v>
      </c>
      <c r="E20" s="430">
        <f t="shared" si="1"/>
        <v>2.7395847422473354</v>
      </c>
      <c r="F20" s="421"/>
    </row>
    <row r="21" spans="2:13" ht="18" customHeight="1" x14ac:dyDescent="0.35">
      <c r="B21" s="428" t="s">
        <v>35</v>
      </c>
      <c r="C21" s="414">
        <f t="shared" si="0"/>
        <v>87481</v>
      </c>
      <c r="D21" s="429">
        <v>87481</v>
      </c>
      <c r="E21" s="430">
        <f t="shared" si="1"/>
        <v>3.9572935642240865</v>
      </c>
      <c r="F21" s="421"/>
    </row>
    <row r="22" spans="2:13" ht="18" customHeight="1" x14ac:dyDescent="0.35">
      <c r="B22" s="428" t="s">
        <v>42</v>
      </c>
      <c r="C22" s="414">
        <f t="shared" si="0"/>
        <v>266456</v>
      </c>
      <c r="D22" s="429">
        <v>266456</v>
      </c>
      <c r="E22" s="430">
        <f t="shared" si="1"/>
        <v>12.05341290050289</v>
      </c>
      <c r="F22" s="421"/>
    </row>
    <row r="23" spans="2:13" ht="18" customHeight="1" x14ac:dyDescent="0.35">
      <c r="B23" s="428" t="s">
        <v>43</v>
      </c>
      <c r="C23" s="414">
        <f t="shared" si="0"/>
        <v>69263</v>
      </c>
      <c r="D23" s="429">
        <v>69263</v>
      </c>
      <c r="E23" s="430">
        <f t="shared" si="1"/>
        <v>3.1331834814285719</v>
      </c>
      <c r="F23" s="421"/>
    </row>
    <row r="24" spans="2:13" ht="18" customHeight="1" x14ac:dyDescent="0.35">
      <c r="B24" s="428" t="s">
        <v>44</v>
      </c>
      <c r="C24" s="414">
        <f t="shared" si="0"/>
        <v>20737</v>
      </c>
      <c r="D24" s="429">
        <v>20737</v>
      </c>
      <c r="E24" s="430">
        <f t="shared" si="1"/>
        <v>0.93805965456859075</v>
      </c>
      <c r="F24" s="421"/>
    </row>
    <row r="25" spans="2:13" ht="18" customHeight="1" x14ac:dyDescent="0.35">
      <c r="B25" s="428" t="s">
        <v>45</v>
      </c>
      <c r="C25" s="414">
        <f t="shared" si="0"/>
        <v>118843</v>
      </c>
      <c r="D25" s="429">
        <v>118843</v>
      </c>
      <c r="E25" s="430">
        <f t="shared" si="1"/>
        <v>5.3759860890145648</v>
      </c>
      <c r="F25" s="421"/>
    </row>
    <row r="26" spans="2:13" ht="18" customHeight="1" x14ac:dyDescent="0.35">
      <c r="B26" s="428" t="s">
        <v>46</v>
      </c>
      <c r="C26" s="414">
        <f t="shared" si="0"/>
        <v>14818</v>
      </c>
      <c r="D26" s="429">
        <v>14818</v>
      </c>
      <c r="E26" s="431">
        <f t="shared" si="1"/>
        <v>0.67030756432451066</v>
      </c>
      <c r="F26" s="421"/>
    </row>
    <row r="27" spans="2:13" ht="18" customHeight="1" x14ac:dyDescent="0.35">
      <c r="B27" s="432" t="s">
        <v>1</v>
      </c>
      <c r="C27" s="414">
        <f t="shared" si="0"/>
        <v>5735</v>
      </c>
      <c r="D27" s="433">
        <v>5735</v>
      </c>
      <c r="E27" s="434">
        <f t="shared" si="1"/>
        <v>0.25942865983270808</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2210627</v>
      </c>
      <c r="E29" s="1227">
        <f>D29*100/$D$29</f>
        <v>100</v>
      </c>
      <c r="F29" s="421"/>
    </row>
    <row r="30" spans="2:13" s="412" customFormat="1" ht="23.25" customHeight="1" x14ac:dyDescent="0.25">
      <c r="B30" s="1443"/>
      <c r="C30" s="1443"/>
      <c r="D30" s="1443"/>
      <c r="E30" s="1443"/>
      <c r="F30" s="1443"/>
      <c r="G30" s="1443"/>
      <c r="H30" s="1443"/>
      <c r="I30" s="1443"/>
      <c r="J30" s="1443"/>
      <c r="K30" s="1443"/>
      <c r="L30" s="1443"/>
      <c r="M30" s="1443"/>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45"/>
      <c r="C2" s="1445"/>
      <c r="D2" s="1445"/>
      <c r="E2" s="1445"/>
      <c r="F2" s="1445"/>
      <c r="G2" s="1445"/>
      <c r="H2" s="1445"/>
      <c r="I2" s="1445"/>
      <c r="O2" s="444"/>
    </row>
    <row r="3" spans="1:21" s="345" customFormat="1" ht="4.5" customHeight="1" x14ac:dyDescent="0.25">
      <c r="B3" s="1446"/>
      <c r="C3" s="1446"/>
      <c r="D3" s="1446"/>
      <c r="E3" s="1446"/>
      <c r="F3" s="1446"/>
      <c r="G3" s="1446"/>
      <c r="H3" s="1446"/>
      <c r="I3" s="1446"/>
      <c r="O3" s="444"/>
    </row>
    <row r="4" spans="1:21" s="345" customFormat="1" ht="17.25" customHeight="1" x14ac:dyDescent="0.25">
      <c r="A4" s="1472" t="s">
        <v>392</v>
      </c>
      <c r="B4" s="1472"/>
      <c r="C4" s="1472"/>
      <c r="D4" s="1472"/>
      <c r="E4" s="1472"/>
      <c r="F4" s="1472"/>
      <c r="G4" s="1472"/>
      <c r="H4" s="1472"/>
      <c r="I4" s="1472"/>
      <c r="J4" s="1472"/>
      <c r="K4" s="1472"/>
      <c r="L4" s="1472"/>
      <c r="M4" s="1472"/>
      <c r="N4" s="1472"/>
      <c r="O4" s="1472"/>
      <c r="P4" s="1472"/>
      <c r="Q4" s="1472"/>
      <c r="R4" s="1472"/>
      <c r="S4" s="1472"/>
      <c r="T4" s="1472"/>
      <c r="U4" s="1472"/>
    </row>
    <row r="5" spans="1:21" s="345" customFormat="1" ht="17.2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row>
    <row r="6" spans="1:21" s="345" customFormat="1" ht="6" customHeight="1" x14ac:dyDescent="0.25">
      <c r="O6" s="444"/>
    </row>
    <row r="7" spans="1:21" s="322" customFormat="1" ht="39.75" customHeight="1" x14ac:dyDescent="0.25">
      <c r="A7" s="316"/>
      <c r="B7" s="1449" t="s">
        <v>12</v>
      </c>
      <c r="C7" s="437"/>
      <c r="D7" s="1474" t="s">
        <v>473</v>
      </c>
      <c r="E7" s="1475"/>
      <c r="F7" s="437"/>
      <c r="G7" s="1474" t="s">
        <v>474</v>
      </c>
      <c r="H7" s="1475"/>
      <c r="I7" s="437"/>
      <c r="J7" s="1474" t="s">
        <v>13</v>
      </c>
      <c r="K7" s="1476"/>
      <c r="L7" s="1475"/>
      <c r="M7" s="319"/>
      <c r="N7" s="319"/>
      <c r="O7" s="320"/>
      <c r="P7" s="320"/>
      <c r="Q7" s="320"/>
      <c r="R7" s="320"/>
      <c r="S7" s="320"/>
      <c r="T7" s="320"/>
      <c r="U7" s="321"/>
    </row>
    <row r="8" spans="1:21" s="322" customFormat="1" ht="26.25" customHeight="1" x14ac:dyDescent="0.25">
      <c r="A8" s="316"/>
      <c r="B8" s="1451"/>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424084</v>
      </c>
      <c r="K10" s="478">
        <f t="shared" ref="K10:K27" si="0">J10*100/D10</f>
        <v>4.91300718199619</v>
      </c>
      <c r="L10" s="479">
        <f>J10*100/G10</f>
        <v>40.011963471784419</v>
      </c>
      <c r="M10" s="447"/>
      <c r="N10" s="360">
        <f>_xlfn.RANK.EQ(L10,L$10:L$29,0)</f>
        <v>1</v>
      </c>
      <c r="O10" s="360">
        <v>1</v>
      </c>
      <c r="P10" s="360">
        <f>MATCH(O10,N$10:N$29,0)</f>
        <v>1</v>
      </c>
      <c r="Q10" s="361" t="str">
        <f>INDEX(B$10:B$29,P10,1)</f>
        <v>Andalucía</v>
      </c>
      <c r="R10" s="362">
        <f>INDEX(L$10:L$29,P10,1)</f>
        <v>40.011963471784419</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58693</v>
      </c>
      <c r="K11" s="480">
        <f t="shared" si="0"/>
        <v>4.3425118989398417</v>
      </c>
      <c r="L11" s="481">
        <f>J11*100/G11</f>
        <v>31.579315502612197</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40.001585215225994</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52063</v>
      </c>
      <c r="K12" s="480">
        <f t="shared" si="0"/>
        <v>5.1567998779713529</v>
      </c>
      <c r="L12" s="481">
        <f>J12*100/G12</f>
        <v>27.720510718050839</v>
      </c>
      <c r="M12" s="447"/>
      <c r="N12" s="360">
        <f t="shared" si="1"/>
        <v>15</v>
      </c>
      <c r="O12" s="360">
        <v>3</v>
      </c>
      <c r="P12" s="360">
        <f t="shared" si="2"/>
        <v>7</v>
      </c>
      <c r="Q12" s="361" t="str">
        <f t="shared" si="3"/>
        <v>Castilla y León</v>
      </c>
      <c r="R12" s="373">
        <f t="shared" si="4"/>
        <v>38.55854303113869</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47287</v>
      </c>
      <c r="K13" s="480">
        <f t="shared" si="0"/>
        <v>3.8389534392840212</v>
      </c>
      <c r="L13" s="481">
        <f t="shared" ref="L13:L27" si="5">J13*100/G13</f>
        <v>38.380747534596807</v>
      </c>
      <c r="M13" s="447"/>
      <c r="N13" s="360">
        <f t="shared" si="1"/>
        <v>4</v>
      </c>
      <c r="O13" s="360">
        <v>4</v>
      </c>
      <c r="P13" s="360">
        <f t="shared" si="2"/>
        <v>4</v>
      </c>
      <c r="Q13" s="361" t="str">
        <f t="shared" si="3"/>
        <v>Balears, Illes</v>
      </c>
      <c r="R13" s="362">
        <f t="shared" si="4"/>
        <v>38.380747534596807</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76325</v>
      </c>
      <c r="K14" s="480">
        <f t="shared" si="0"/>
        <v>3.4092624736795556</v>
      </c>
      <c r="L14" s="481">
        <f t="shared" si="5"/>
        <v>29.129122252626679</v>
      </c>
      <c r="M14" s="447"/>
      <c r="N14" s="360">
        <f t="shared" si="1"/>
        <v>14</v>
      </c>
      <c r="O14" s="360">
        <v>5</v>
      </c>
      <c r="P14" s="360">
        <f t="shared" si="2"/>
        <v>9</v>
      </c>
      <c r="Q14" s="361" t="str">
        <f t="shared" si="3"/>
        <v>Cataluña</v>
      </c>
      <c r="R14" s="362">
        <f t="shared" si="4"/>
        <v>36.334062580431663</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23380</v>
      </c>
      <c r="K15" s="482">
        <f t="shared" si="0"/>
        <v>3.9570043885852777</v>
      </c>
      <c r="L15" s="481">
        <f t="shared" si="5"/>
        <v>22.848542892324531</v>
      </c>
      <c r="M15" s="447"/>
      <c r="N15" s="360">
        <f t="shared" si="1"/>
        <v>18</v>
      </c>
      <c r="O15" s="360">
        <v>6</v>
      </c>
      <c r="P15" s="360">
        <f t="shared" si="2"/>
        <v>8</v>
      </c>
      <c r="Q15" s="361" t="str">
        <f t="shared" si="3"/>
        <v>Castilla - La Mancha</v>
      </c>
      <c r="R15" s="362">
        <f t="shared" si="4"/>
        <v>35.701168206352861</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161076</v>
      </c>
      <c r="K16" s="480">
        <f t="shared" si="0"/>
        <v>6.7348418393415175</v>
      </c>
      <c r="L16" s="481">
        <f t="shared" si="5"/>
        <v>38.55854303113869</v>
      </c>
      <c r="M16" s="447"/>
      <c r="N16" s="360">
        <f t="shared" si="1"/>
        <v>3</v>
      </c>
      <c r="O16" s="360">
        <v>7</v>
      </c>
      <c r="P16" s="360">
        <f t="shared" si="2"/>
        <v>16</v>
      </c>
      <c r="Q16" s="361" t="str">
        <f t="shared" si="3"/>
        <v>País Vasco</v>
      </c>
      <c r="R16" s="362">
        <f t="shared" si="4"/>
        <v>35.253687245630481</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102256</v>
      </c>
      <c r="K17" s="480">
        <f t="shared" si="0"/>
        <v>4.8590760551654535</v>
      </c>
      <c r="L17" s="481">
        <f t="shared" si="5"/>
        <v>35.701168206352861</v>
      </c>
      <c r="M17" s="447"/>
      <c r="N17" s="360">
        <f t="shared" si="1"/>
        <v>6</v>
      </c>
      <c r="O17" s="360">
        <v>8</v>
      </c>
      <c r="P17" s="360">
        <f t="shared" si="2"/>
        <v>14</v>
      </c>
      <c r="Q17" s="361" t="str">
        <f t="shared" si="3"/>
        <v>Murcia, Región de</v>
      </c>
      <c r="R17" s="362">
        <f t="shared" si="4"/>
        <v>34.733616833490458</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395271</v>
      </c>
      <c r="K18" s="480">
        <f t="shared" si="0"/>
        <v>4.9333450321140271</v>
      </c>
      <c r="L18" s="481">
        <f t="shared" si="5"/>
        <v>36.334062580431663</v>
      </c>
      <c r="M18" s="447"/>
      <c r="N18" s="360">
        <f t="shared" si="1"/>
        <v>5</v>
      </c>
      <c r="O18" s="360">
        <v>9</v>
      </c>
      <c r="P18" s="360">
        <f t="shared" si="2"/>
        <v>10</v>
      </c>
      <c r="Q18" s="361" t="str">
        <f t="shared" si="3"/>
        <v>Comunitat Valenciana</v>
      </c>
      <c r="R18" s="362">
        <f t="shared" si="4"/>
        <v>34.502016328833122</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226297</v>
      </c>
      <c r="K19" s="480">
        <f t="shared" si="0"/>
        <v>4.2542747756512389</v>
      </c>
      <c r="L19" s="481">
        <f t="shared" si="5"/>
        <v>34.502016328833122</v>
      </c>
      <c r="M19" s="447"/>
      <c r="N19" s="360">
        <f t="shared" si="1"/>
        <v>9</v>
      </c>
      <c r="O19" s="360">
        <v>10</v>
      </c>
      <c r="P19" s="360">
        <f t="shared" si="2"/>
        <v>20</v>
      </c>
      <c r="Q19" s="361" t="str">
        <f t="shared" si="3"/>
        <v>TOTAL</v>
      </c>
      <c r="R19" s="373">
        <f t="shared" si="4"/>
        <v>33.884767752076769</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60562</v>
      </c>
      <c r="K20" s="480">
        <f t="shared" si="0"/>
        <v>5.7422102038436265</v>
      </c>
      <c r="L20" s="481">
        <f t="shared" si="5"/>
        <v>40.001585215225994</v>
      </c>
      <c r="M20" s="447"/>
      <c r="N20" s="360">
        <f t="shared" si="1"/>
        <v>2</v>
      </c>
      <c r="O20" s="360">
        <v>11</v>
      </c>
      <c r="P20" s="360">
        <f t="shared" si="2"/>
        <v>17</v>
      </c>
      <c r="Q20" s="361" t="str">
        <f t="shared" si="3"/>
        <v>Rioja, La</v>
      </c>
      <c r="R20" s="362">
        <f t="shared" si="4"/>
        <v>33.823328007304269</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87481</v>
      </c>
      <c r="K21" s="480">
        <f t="shared" si="0"/>
        <v>3.2330524463261407</v>
      </c>
      <c r="L21" s="481">
        <f t="shared" si="5"/>
        <v>18.13348313116154</v>
      </c>
      <c r="M21" s="447"/>
      <c r="N21" s="360">
        <f t="shared" si="1"/>
        <v>19</v>
      </c>
      <c r="O21" s="360">
        <v>12</v>
      </c>
      <c r="P21" s="360">
        <f t="shared" si="2"/>
        <v>13</v>
      </c>
      <c r="Q21" s="361" t="str">
        <f t="shared" si="3"/>
        <v>Madrid, Comunidad de</v>
      </c>
      <c r="R21" s="362">
        <f t="shared" si="4"/>
        <v>31.913153144952759</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266456</v>
      </c>
      <c r="K22" s="480">
        <f t="shared" si="0"/>
        <v>3.8014811247051759</v>
      </c>
      <c r="L22" s="481">
        <f t="shared" si="5"/>
        <v>31.913153144952759</v>
      </c>
      <c r="M22" s="447"/>
      <c r="N22" s="360">
        <f t="shared" si="1"/>
        <v>12</v>
      </c>
      <c r="O22" s="360">
        <v>13</v>
      </c>
      <c r="P22" s="360">
        <f t="shared" si="2"/>
        <v>2</v>
      </c>
      <c r="Q22" s="361" t="str">
        <f t="shared" si="3"/>
        <v>Aragón</v>
      </c>
      <c r="R22" s="362">
        <f t="shared" si="4"/>
        <v>31.579315502612197</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69263</v>
      </c>
      <c r="K23" s="480">
        <f t="shared" si="0"/>
        <v>4.4158975627545436</v>
      </c>
      <c r="L23" s="481">
        <f t="shared" si="5"/>
        <v>34.733616833490458</v>
      </c>
      <c r="M23" s="447"/>
      <c r="N23" s="360">
        <f t="shared" si="1"/>
        <v>8</v>
      </c>
      <c r="O23" s="360">
        <v>14</v>
      </c>
      <c r="P23" s="360">
        <f t="shared" si="2"/>
        <v>5</v>
      </c>
      <c r="Q23" s="361" t="str">
        <f t="shared" si="3"/>
        <v>Canarias</v>
      </c>
      <c r="R23" s="362">
        <f t="shared" si="4"/>
        <v>29.129122252626679</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20737</v>
      </c>
      <c r="K24" s="483">
        <f t="shared" si="0"/>
        <v>3.0570530992889924</v>
      </c>
      <c r="L24" s="481">
        <f t="shared" si="5"/>
        <v>24.577767769310089</v>
      </c>
      <c r="M24" s="447"/>
      <c r="N24" s="360">
        <f t="shared" si="1"/>
        <v>17</v>
      </c>
      <c r="O24" s="360">
        <v>15</v>
      </c>
      <c r="P24" s="360">
        <f t="shared" si="2"/>
        <v>3</v>
      </c>
      <c r="Q24" s="361" t="str">
        <f t="shared" si="3"/>
        <v>Asturias, Principado de</v>
      </c>
      <c r="R24" s="362">
        <f t="shared" si="4"/>
        <v>27.720510718050839</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118843</v>
      </c>
      <c r="K25" s="483">
        <f t="shared" si="0"/>
        <v>5.3348230718539975</v>
      </c>
      <c r="L25" s="481">
        <f t="shared" si="5"/>
        <v>35.253687245630481</v>
      </c>
      <c r="M25" s="447"/>
      <c r="N25" s="360">
        <f t="shared" si="1"/>
        <v>7</v>
      </c>
      <c r="O25" s="360">
        <v>16</v>
      </c>
      <c r="P25" s="360">
        <f t="shared" si="2"/>
        <v>18</v>
      </c>
      <c r="Q25" s="361" t="str">
        <f t="shared" si="3"/>
        <v>Ceuta y Melilla</v>
      </c>
      <c r="R25" s="373">
        <f t="shared" si="4"/>
        <v>26.77029360967185</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14818</v>
      </c>
      <c r="K26" s="483">
        <f t="shared" si="0"/>
        <v>4.570860992522765</v>
      </c>
      <c r="L26" s="484">
        <f t="shared" si="5"/>
        <v>33.823328007304269</v>
      </c>
      <c r="M26" s="447"/>
      <c r="N26" s="360">
        <f t="shared" si="1"/>
        <v>11</v>
      </c>
      <c r="O26" s="360">
        <v>17</v>
      </c>
      <c r="P26" s="360">
        <f t="shared" si="2"/>
        <v>15</v>
      </c>
      <c r="Q26" s="361" t="str">
        <f t="shared" si="3"/>
        <v>Navarra, Comunidad Foral de</v>
      </c>
      <c r="R26" s="362">
        <f t="shared" si="4"/>
        <v>24.577767769310089</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5735</v>
      </c>
      <c r="K27" s="485">
        <f t="shared" si="0"/>
        <v>3.3902012248468942</v>
      </c>
      <c r="L27" s="486">
        <f t="shared" si="5"/>
        <v>26.77029360967185</v>
      </c>
      <c r="M27" s="447"/>
      <c r="N27" s="360">
        <f>_xlfn.RANK.EQ(L27,L$10:L$29,0)</f>
        <v>16</v>
      </c>
      <c r="O27" s="360">
        <v>18</v>
      </c>
      <c r="P27" s="360">
        <f t="shared" si="2"/>
        <v>6</v>
      </c>
      <c r="Q27" s="361" t="str">
        <f t="shared" si="3"/>
        <v>Cantabria</v>
      </c>
      <c r="R27" s="362">
        <f t="shared" si="4"/>
        <v>22.848542892324531</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18.13348313116154</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2210627</v>
      </c>
      <c r="K29" s="1239">
        <f>J29*100/D29</f>
        <v>4.5467726607499284</v>
      </c>
      <c r="L29" s="1240">
        <f>J29*100/G29</f>
        <v>33.884767752076769</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77" t="s">
        <v>489</v>
      </c>
      <c r="C32" s="1477"/>
      <c r="D32" s="1477"/>
      <c r="E32" s="1477"/>
      <c r="F32" s="1477"/>
      <c r="G32" s="1477"/>
      <c r="H32" s="1477"/>
      <c r="I32" s="1477"/>
      <c r="J32" s="1477"/>
      <c r="K32" s="1477"/>
      <c r="L32" s="1477"/>
      <c r="M32" s="1241"/>
      <c r="O32" s="450"/>
    </row>
    <row r="33" spans="2:17" x14ac:dyDescent="0.25">
      <c r="B33" s="1478" t="s">
        <v>240</v>
      </c>
      <c r="C33" s="1478"/>
      <c r="D33" s="1478"/>
      <c r="E33" s="1478"/>
      <c r="F33" s="1478"/>
      <c r="G33" s="1478"/>
      <c r="H33" s="1478"/>
      <c r="I33" s="1478"/>
      <c r="J33" s="1478"/>
      <c r="K33" s="1478"/>
      <c r="L33" s="1478"/>
      <c r="M33" s="785"/>
      <c r="N33" s="785"/>
      <c r="O33" s="785"/>
      <c r="P33" s="785"/>
      <c r="Q33" s="785"/>
    </row>
    <row r="34" spans="2:17" ht="4.5" customHeight="1" x14ac:dyDescent="0.25">
      <c r="B34" s="1471"/>
      <c r="C34" s="1471"/>
      <c r="D34" s="1471"/>
      <c r="E34" s="1471"/>
      <c r="F34" s="1471"/>
      <c r="G34" s="1471"/>
      <c r="H34" s="1471"/>
      <c r="I34" s="1471"/>
      <c r="J34" s="1471"/>
      <c r="K34" s="1471"/>
      <c r="L34" s="1471"/>
      <c r="M34" s="1471"/>
      <c r="N34" s="1471"/>
      <c r="O34" s="1471"/>
      <c r="P34" s="1471"/>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393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13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171</v>
      </c>
      <c r="K8" s="1459"/>
      <c r="L8" s="1459"/>
      <c r="M8" s="1459"/>
      <c r="N8" s="1459"/>
      <c r="O8" s="1460"/>
      <c r="P8" s="317"/>
      <c r="Q8" s="1458" t="s">
        <v>172</v>
      </c>
      <c r="R8" s="1459"/>
      <c r="S8" s="1459"/>
      <c r="T8" s="1459"/>
      <c r="U8" s="1459"/>
      <c r="V8" s="1460"/>
      <c r="W8" s="317"/>
      <c r="X8" s="1458" t="s">
        <v>173</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211</v>
      </c>
      <c r="L9" s="1437" t="s">
        <v>24</v>
      </c>
      <c r="M9" s="1438"/>
      <c r="N9" s="1439" t="s">
        <v>23</v>
      </c>
      <c r="O9" s="1440"/>
      <c r="P9" s="317"/>
      <c r="Q9" s="1441" t="s">
        <v>9</v>
      </c>
      <c r="R9" s="1435" t="s">
        <v>211</v>
      </c>
      <c r="S9" s="1437" t="s">
        <v>24</v>
      </c>
      <c r="T9" s="1438"/>
      <c r="U9" s="1439" t="s">
        <v>23</v>
      </c>
      <c r="V9" s="1440"/>
      <c r="W9" s="317"/>
      <c r="X9" s="1441" t="s">
        <v>9</v>
      </c>
      <c r="Y9" s="1435" t="s">
        <v>211</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211</v>
      </c>
      <c r="G10" s="406" t="s">
        <v>9</v>
      </c>
      <c r="H10" s="886" t="s">
        <v>211</v>
      </c>
      <c r="I10" s="346"/>
      <c r="J10" s="1442"/>
      <c r="K10" s="1436"/>
      <c r="L10" s="404" t="s">
        <v>9</v>
      </c>
      <c r="M10" s="403" t="s">
        <v>212</v>
      </c>
      <c r="N10" s="407" t="s">
        <v>9</v>
      </c>
      <c r="O10" s="402" t="s">
        <v>212</v>
      </c>
      <c r="P10" s="347"/>
      <c r="Q10" s="1442"/>
      <c r="R10" s="1436"/>
      <c r="S10" s="404" t="s">
        <v>9</v>
      </c>
      <c r="T10" s="403" t="s">
        <v>212</v>
      </c>
      <c r="U10" s="407" t="s">
        <v>9</v>
      </c>
      <c r="V10" s="402" t="s">
        <v>212</v>
      </c>
      <c r="W10" s="347"/>
      <c r="X10" s="1442"/>
      <c r="Y10" s="1436"/>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424084</v>
      </c>
      <c r="E12" s="352">
        <f>L12+S12+Z12</f>
        <v>262696</v>
      </c>
      <c r="F12" s="353">
        <f>E12/$D12*100</f>
        <v>61.944331783325943</v>
      </c>
      <c r="G12" s="352">
        <f>N12+U12+AB12</f>
        <v>161388</v>
      </c>
      <c r="H12" s="354">
        <f>G12/$D12*100</f>
        <v>38.055668216674057</v>
      </c>
      <c r="I12" s="350"/>
      <c r="J12" s="355">
        <v>120968</v>
      </c>
      <c r="K12" s="356">
        <v>28.52453759160921</v>
      </c>
      <c r="L12" s="357">
        <v>50783</v>
      </c>
      <c r="M12" s="353">
        <v>41.980523774882613</v>
      </c>
      <c r="N12" s="357">
        <v>70185</v>
      </c>
      <c r="O12" s="358">
        <v>58.019476225117387</v>
      </c>
      <c r="P12" s="350"/>
      <c r="Q12" s="355">
        <v>102672</v>
      </c>
      <c r="R12" s="356">
        <v>24.210297959838144</v>
      </c>
      <c r="S12" s="357">
        <v>67498</v>
      </c>
      <c r="T12" s="353">
        <v>65.741390057659345</v>
      </c>
      <c r="U12" s="357">
        <v>35174</v>
      </c>
      <c r="V12" s="358">
        <v>34.258609942340655</v>
      </c>
      <c r="W12" s="350"/>
      <c r="X12" s="355">
        <v>200444</v>
      </c>
      <c r="Y12" s="356">
        <v>47.265164448552646</v>
      </c>
      <c r="Z12" s="357">
        <v>144415</v>
      </c>
      <c r="AA12" s="353">
        <v>72.047554429167249</v>
      </c>
      <c r="AB12" s="357">
        <v>56029</v>
      </c>
      <c r="AC12" s="358">
        <f t="shared" ref="AC12:AC29" si="0">AB12/$X12*100</f>
        <v>27.952445570832751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58693</v>
      </c>
      <c r="E13" s="365">
        <f t="shared" ref="E13:E29" si="2">L13+S13+Z13</f>
        <v>37462</v>
      </c>
      <c r="F13" s="366">
        <f t="shared" ref="F13:H29" si="3">E13/$D13*100</f>
        <v>63.82703218441722</v>
      </c>
      <c r="G13" s="365">
        <f t="shared" ref="G13:G29" si="4">N13+U13+AB13</f>
        <v>21231</v>
      </c>
      <c r="H13" s="367">
        <f t="shared" si="3"/>
        <v>36.17296781558278</v>
      </c>
      <c r="I13" s="350"/>
      <c r="J13" s="368">
        <v>11223</v>
      </c>
      <c r="K13" s="369">
        <v>19.121530676571311</v>
      </c>
      <c r="L13" s="370">
        <v>4774</v>
      </c>
      <c r="M13" s="371">
        <v>42.537645905729306</v>
      </c>
      <c r="N13" s="370">
        <v>6449</v>
      </c>
      <c r="O13" s="372">
        <v>57.462354094270694</v>
      </c>
      <c r="P13" s="350"/>
      <c r="Q13" s="368">
        <v>11605</v>
      </c>
      <c r="R13" s="369">
        <v>19.772374899902882</v>
      </c>
      <c r="S13" s="370">
        <v>7096</v>
      </c>
      <c r="T13" s="371">
        <v>61.146057733735461</v>
      </c>
      <c r="U13" s="370">
        <v>4509</v>
      </c>
      <c r="V13" s="372">
        <v>38.853942266264539</v>
      </c>
      <c r="W13" s="350"/>
      <c r="X13" s="368">
        <v>35865</v>
      </c>
      <c r="Y13" s="369">
        <v>61.106094423525803</v>
      </c>
      <c r="Z13" s="370">
        <v>25592</v>
      </c>
      <c r="AA13" s="371">
        <v>71.356475672661361</v>
      </c>
      <c r="AB13" s="370">
        <v>10273</v>
      </c>
      <c r="AC13" s="372">
        <f t="shared" si="0"/>
        <v>28.643524327338632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52063</v>
      </c>
      <c r="E14" s="365">
        <f t="shared" si="2"/>
        <v>33452</v>
      </c>
      <c r="F14" s="366">
        <f t="shared" si="3"/>
        <v>64.25292434166299</v>
      </c>
      <c r="G14" s="365">
        <f t="shared" si="4"/>
        <v>18611</v>
      </c>
      <c r="H14" s="367">
        <f t="shared" si="3"/>
        <v>35.74707565833701</v>
      </c>
      <c r="I14" s="350"/>
      <c r="J14" s="368">
        <v>10963</v>
      </c>
      <c r="K14" s="369">
        <v>21.057180723354399</v>
      </c>
      <c r="L14" s="370">
        <v>4635</v>
      </c>
      <c r="M14" s="371">
        <v>42.278573383198029</v>
      </c>
      <c r="N14" s="370">
        <v>6328</v>
      </c>
      <c r="O14" s="372">
        <v>57.721426616801978</v>
      </c>
      <c r="P14" s="350"/>
      <c r="Q14" s="368">
        <v>12048</v>
      </c>
      <c r="R14" s="369">
        <v>23.141194322263413</v>
      </c>
      <c r="S14" s="370">
        <v>7286</v>
      </c>
      <c r="T14" s="371">
        <v>60.474767596281545</v>
      </c>
      <c r="U14" s="370">
        <v>4762</v>
      </c>
      <c r="V14" s="372">
        <v>39.525232403718455</v>
      </c>
      <c r="W14" s="350"/>
      <c r="X14" s="368">
        <v>29052</v>
      </c>
      <c r="Y14" s="369">
        <v>55.801624954382191</v>
      </c>
      <c r="Z14" s="370">
        <v>21531</v>
      </c>
      <c r="AA14" s="371">
        <v>74.111937216026433</v>
      </c>
      <c r="AB14" s="370">
        <v>7521</v>
      </c>
      <c r="AC14" s="372">
        <f t="shared" si="0"/>
        <v>25.888062783973563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47287</v>
      </c>
      <c r="E15" s="365">
        <f t="shared" si="2"/>
        <v>28507</v>
      </c>
      <c r="F15" s="366">
        <f t="shared" si="3"/>
        <v>60.2850677776133</v>
      </c>
      <c r="G15" s="365">
        <f t="shared" si="4"/>
        <v>18780</v>
      </c>
      <c r="H15" s="367">
        <f t="shared" si="3"/>
        <v>39.7149322223867</v>
      </c>
      <c r="I15" s="350"/>
      <c r="J15" s="368">
        <v>13798</v>
      </c>
      <c r="K15" s="369">
        <v>29.179267028993166</v>
      </c>
      <c r="L15" s="370">
        <v>5988</v>
      </c>
      <c r="M15" s="371">
        <v>43.397593854181764</v>
      </c>
      <c r="N15" s="370">
        <v>7810</v>
      </c>
      <c r="O15" s="372">
        <v>56.602406145818229</v>
      </c>
      <c r="P15" s="350"/>
      <c r="Q15" s="368">
        <v>11088</v>
      </c>
      <c r="R15" s="369">
        <v>23.448305030981032</v>
      </c>
      <c r="S15" s="370">
        <v>6595</v>
      </c>
      <c r="T15" s="371">
        <v>59.478715728715727</v>
      </c>
      <c r="U15" s="370">
        <v>4493</v>
      </c>
      <c r="V15" s="372">
        <v>40.521284271284266</v>
      </c>
      <c r="W15" s="350"/>
      <c r="X15" s="368">
        <v>22401</v>
      </c>
      <c r="Y15" s="369">
        <v>47.372427940025801</v>
      </c>
      <c r="Z15" s="370">
        <v>15924</v>
      </c>
      <c r="AA15" s="371">
        <v>71.086112227132716</v>
      </c>
      <c r="AB15" s="370">
        <v>6477</v>
      </c>
      <c r="AC15" s="372">
        <f t="shared" si="0"/>
        <v>28.91388777286728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76325</v>
      </c>
      <c r="E16" s="365">
        <f t="shared" si="2"/>
        <v>44618</v>
      </c>
      <c r="F16" s="366">
        <f t="shared" si="3"/>
        <v>58.457910252210944</v>
      </c>
      <c r="G16" s="365">
        <f t="shared" si="4"/>
        <v>31707</v>
      </c>
      <c r="H16" s="367">
        <f t="shared" si="3"/>
        <v>41.542089747789063</v>
      </c>
      <c r="I16" s="350"/>
      <c r="J16" s="368">
        <v>25828</v>
      </c>
      <c r="K16" s="369">
        <v>33.839502129053386</v>
      </c>
      <c r="L16" s="370">
        <v>10736</v>
      </c>
      <c r="M16" s="371">
        <v>41.567291311754687</v>
      </c>
      <c r="N16" s="370">
        <v>15092</v>
      </c>
      <c r="O16" s="372">
        <v>58.432708688245313</v>
      </c>
      <c r="P16" s="350"/>
      <c r="Q16" s="368">
        <v>18338</v>
      </c>
      <c r="R16" s="369">
        <v>24.026203734032102</v>
      </c>
      <c r="S16" s="370">
        <v>11022</v>
      </c>
      <c r="T16" s="371">
        <v>60.104700621659944</v>
      </c>
      <c r="U16" s="370">
        <v>7316</v>
      </c>
      <c r="V16" s="372">
        <v>39.895299378340063</v>
      </c>
      <c r="W16" s="350"/>
      <c r="X16" s="368">
        <v>32159</v>
      </c>
      <c r="Y16" s="369">
        <v>42.134294136914512</v>
      </c>
      <c r="Z16" s="370">
        <v>22860</v>
      </c>
      <c r="AA16" s="371">
        <v>71.08429988494666</v>
      </c>
      <c r="AB16" s="370">
        <v>9299</v>
      </c>
      <c r="AC16" s="372">
        <f t="shared" si="0"/>
        <v>28.915700115053326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23380</v>
      </c>
      <c r="E17" s="375">
        <f t="shared" si="2"/>
        <v>14399</v>
      </c>
      <c r="F17" s="376">
        <f t="shared" si="3"/>
        <v>61.58682634730539</v>
      </c>
      <c r="G17" s="375">
        <f t="shared" si="4"/>
        <v>8981</v>
      </c>
      <c r="H17" s="367">
        <f t="shared" si="3"/>
        <v>38.41317365269461</v>
      </c>
      <c r="I17" s="350"/>
      <c r="J17" s="377">
        <v>6549</v>
      </c>
      <c r="K17" s="378">
        <v>28.011120615911032</v>
      </c>
      <c r="L17" s="375">
        <v>2773</v>
      </c>
      <c r="M17" s="376">
        <v>42.342342342342342</v>
      </c>
      <c r="N17" s="375">
        <v>3776</v>
      </c>
      <c r="O17" s="372">
        <v>57.657657657657658</v>
      </c>
      <c r="P17" s="350"/>
      <c r="Q17" s="377">
        <v>5008</v>
      </c>
      <c r="R17" s="378">
        <v>21.420017108639865</v>
      </c>
      <c r="S17" s="375">
        <v>2862</v>
      </c>
      <c r="T17" s="376">
        <v>57.148562300319497</v>
      </c>
      <c r="U17" s="375">
        <v>2146</v>
      </c>
      <c r="V17" s="372">
        <v>42.85143769968051</v>
      </c>
      <c r="W17" s="350"/>
      <c r="X17" s="377">
        <v>11823</v>
      </c>
      <c r="Y17" s="378">
        <v>50.568862275449099</v>
      </c>
      <c r="Z17" s="375">
        <v>8764</v>
      </c>
      <c r="AA17" s="376">
        <v>74.126702190645361</v>
      </c>
      <c r="AB17" s="375">
        <v>3059</v>
      </c>
      <c r="AC17" s="372">
        <f t="shared" si="0"/>
        <v>25.873297809354646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161076</v>
      </c>
      <c r="E18" s="365">
        <f t="shared" si="2"/>
        <v>100438</v>
      </c>
      <c r="F18" s="366">
        <f t="shared" si="3"/>
        <v>62.354416548709921</v>
      </c>
      <c r="G18" s="365">
        <f t="shared" si="4"/>
        <v>60638</v>
      </c>
      <c r="H18" s="367">
        <f t="shared" si="3"/>
        <v>37.645583451290079</v>
      </c>
      <c r="I18" s="350"/>
      <c r="J18" s="368">
        <v>32542</v>
      </c>
      <c r="K18" s="369">
        <v>20.202885594377808</v>
      </c>
      <c r="L18" s="370">
        <v>13777</v>
      </c>
      <c r="M18" s="371">
        <v>42.336058017331446</v>
      </c>
      <c r="N18" s="370">
        <v>18765</v>
      </c>
      <c r="O18" s="372">
        <v>57.663941982668554</v>
      </c>
      <c r="P18" s="350"/>
      <c r="Q18" s="368">
        <v>29264</v>
      </c>
      <c r="R18" s="369">
        <v>18.167821401077752</v>
      </c>
      <c r="S18" s="370">
        <v>16862</v>
      </c>
      <c r="T18" s="371">
        <v>57.620284308365221</v>
      </c>
      <c r="U18" s="370">
        <v>12402</v>
      </c>
      <c r="V18" s="372">
        <v>42.379715691634772</v>
      </c>
      <c r="W18" s="350"/>
      <c r="X18" s="368">
        <v>99270</v>
      </c>
      <c r="Y18" s="369">
        <v>61.629293004544436</v>
      </c>
      <c r="Z18" s="370">
        <v>69799</v>
      </c>
      <c r="AA18" s="371">
        <v>70.312279641382091</v>
      </c>
      <c r="AB18" s="370">
        <v>29471</v>
      </c>
      <c r="AC18" s="372">
        <f t="shared" si="0"/>
        <v>29.687720358617909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102256</v>
      </c>
      <c r="E19" s="365">
        <f t="shared" si="2"/>
        <v>63605</v>
      </c>
      <c r="F19" s="366">
        <f t="shared" si="3"/>
        <v>62.201728993897667</v>
      </c>
      <c r="G19" s="365">
        <f t="shared" si="4"/>
        <v>38651</v>
      </c>
      <c r="H19" s="367">
        <f t="shared" si="3"/>
        <v>37.798271006102333</v>
      </c>
      <c r="I19" s="350"/>
      <c r="J19" s="368">
        <v>23789</v>
      </c>
      <c r="K19" s="369">
        <v>23.264160538256924</v>
      </c>
      <c r="L19" s="370">
        <v>9989</v>
      </c>
      <c r="M19" s="371">
        <v>41.989995376014122</v>
      </c>
      <c r="N19" s="370">
        <v>13800</v>
      </c>
      <c r="O19" s="372">
        <v>58.010004623985878</v>
      </c>
      <c r="P19" s="350"/>
      <c r="Q19" s="368">
        <v>20612</v>
      </c>
      <c r="R19" s="369">
        <v>20.157252386168047</v>
      </c>
      <c r="S19" s="370">
        <v>12777</v>
      </c>
      <c r="T19" s="371">
        <v>61.988162235590913</v>
      </c>
      <c r="U19" s="370">
        <v>7835</v>
      </c>
      <c r="V19" s="372">
        <v>38.011837764409087</v>
      </c>
      <c r="W19" s="350"/>
      <c r="X19" s="368">
        <v>57855</v>
      </c>
      <c r="Y19" s="369">
        <v>56.57858707557503</v>
      </c>
      <c r="Z19" s="370">
        <v>40839</v>
      </c>
      <c r="AA19" s="371">
        <v>70.588540316308013</v>
      </c>
      <c r="AB19" s="370">
        <v>17016</v>
      </c>
      <c r="AC19" s="372">
        <f t="shared" si="0"/>
        <v>29.411459683691987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395271</v>
      </c>
      <c r="E20" s="365">
        <f t="shared" si="2"/>
        <v>245769</v>
      </c>
      <c r="F20" s="366">
        <f t="shared" si="3"/>
        <v>62.177341621318028</v>
      </c>
      <c r="G20" s="365">
        <f t="shared" si="4"/>
        <v>149502</v>
      </c>
      <c r="H20" s="367">
        <f t="shared" si="3"/>
        <v>37.822658378681965</v>
      </c>
      <c r="I20" s="350"/>
      <c r="J20" s="368">
        <v>99644</v>
      </c>
      <c r="K20" s="369">
        <v>25.209033802125631</v>
      </c>
      <c r="L20" s="370">
        <v>43681</v>
      </c>
      <c r="M20" s="371">
        <v>43.837059933362774</v>
      </c>
      <c r="N20" s="370">
        <v>55963</v>
      </c>
      <c r="O20" s="372">
        <v>56.162940066637226</v>
      </c>
      <c r="P20" s="350"/>
      <c r="Q20" s="368">
        <v>91324</v>
      </c>
      <c r="R20" s="369">
        <v>23.104148799178283</v>
      </c>
      <c r="S20" s="370">
        <v>56860</v>
      </c>
      <c r="T20" s="371">
        <v>62.261836976041351</v>
      </c>
      <c r="U20" s="370">
        <v>34464</v>
      </c>
      <c r="V20" s="372">
        <v>37.738163023958656</v>
      </c>
      <c r="W20" s="350"/>
      <c r="X20" s="368">
        <v>204303</v>
      </c>
      <c r="Y20" s="369">
        <v>51.686817398696085</v>
      </c>
      <c r="Z20" s="370">
        <v>145228</v>
      </c>
      <c r="AA20" s="371">
        <v>71.084614518631639</v>
      </c>
      <c r="AB20" s="370">
        <v>59075</v>
      </c>
      <c r="AC20" s="372">
        <f t="shared" si="0"/>
        <v>28.915385481368361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226297</v>
      </c>
      <c r="E21" s="365">
        <f t="shared" si="2"/>
        <v>138961</v>
      </c>
      <c r="F21" s="366">
        <f t="shared" si="3"/>
        <v>61.406470258112122</v>
      </c>
      <c r="G21" s="365">
        <f t="shared" si="4"/>
        <v>87336</v>
      </c>
      <c r="H21" s="367">
        <f t="shared" si="3"/>
        <v>38.59352974188787</v>
      </c>
      <c r="I21" s="350"/>
      <c r="J21" s="368">
        <v>59906</v>
      </c>
      <c r="K21" s="369">
        <v>26.472290839030123</v>
      </c>
      <c r="L21" s="370">
        <v>24403</v>
      </c>
      <c r="M21" s="371">
        <v>40.735485594097419</v>
      </c>
      <c r="N21" s="370">
        <v>35503</v>
      </c>
      <c r="O21" s="372">
        <v>59.264514405902581</v>
      </c>
      <c r="P21" s="350"/>
      <c r="Q21" s="368">
        <v>50140</v>
      </c>
      <c r="R21" s="369">
        <v>22.156723244232136</v>
      </c>
      <c r="S21" s="370">
        <v>30868</v>
      </c>
      <c r="T21" s="371">
        <v>61.563621858795372</v>
      </c>
      <c r="U21" s="370">
        <v>19272</v>
      </c>
      <c r="V21" s="372">
        <v>38.436378141204628</v>
      </c>
      <c r="W21" s="350"/>
      <c r="X21" s="368">
        <v>116251</v>
      </c>
      <c r="Y21" s="369">
        <v>51.370985916737745</v>
      </c>
      <c r="Z21" s="370">
        <v>83690</v>
      </c>
      <c r="AA21" s="371">
        <v>71.99077857394775</v>
      </c>
      <c r="AB21" s="370">
        <v>32561</v>
      </c>
      <c r="AC21" s="372">
        <f t="shared" si="0"/>
        <v>28.00922142605225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60562</v>
      </c>
      <c r="E22" s="365">
        <f t="shared" si="2"/>
        <v>38189</v>
      </c>
      <c r="F22" s="366">
        <f t="shared" si="3"/>
        <v>63.057692942769393</v>
      </c>
      <c r="G22" s="365">
        <f t="shared" si="4"/>
        <v>22373</v>
      </c>
      <c r="H22" s="367">
        <f t="shared" si="3"/>
        <v>36.942307057230607</v>
      </c>
      <c r="I22" s="350"/>
      <c r="J22" s="368">
        <v>14127</v>
      </c>
      <c r="K22" s="369">
        <v>23.326508371586144</v>
      </c>
      <c r="L22" s="370">
        <v>6213</v>
      </c>
      <c r="M22" s="371">
        <v>43.979613506052239</v>
      </c>
      <c r="N22" s="370">
        <v>7914</v>
      </c>
      <c r="O22" s="372">
        <v>56.020386493947761</v>
      </c>
      <c r="P22" s="350"/>
      <c r="Q22" s="368">
        <v>13204</v>
      </c>
      <c r="R22" s="369">
        <v>21.802450381427295</v>
      </c>
      <c r="S22" s="370">
        <v>8271</v>
      </c>
      <c r="T22" s="371">
        <v>62.64010905786126</v>
      </c>
      <c r="U22" s="370">
        <v>4933</v>
      </c>
      <c r="V22" s="372">
        <v>37.359890942138748</v>
      </c>
      <c r="W22" s="350"/>
      <c r="X22" s="368">
        <v>33231</v>
      </c>
      <c r="Y22" s="369">
        <v>54.871041246986564</v>
      </c>
      <c r="Z22" s="370">
        <v>23705</v>
      </c>
      <c r="AA22" s="371">
        <v>71.333995365772921</v>
      </c>
      <c r="AB22" s="370">
        <v>9526</v>
      </c>
      <c r="AC22" s="372">
        <f t="shared" si="0"/>
        <v>28.666004634227075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87481</v>
      </c>
      <c r="E23" s="365">
        <f t="shared" si="2"/>
        <v>53992</v>
      </c>
      <c r="F23" s="366">
        <f t="shared" si="3"/>
        <v>61.718544598255619</v>
      </c>
      <c r="G23" s="365">
        <f t="shared" si="4"/>
        <v>33489</v>
      </c>
      <c r="H23" s="367">
        <f t="shared" si="3"/>
        <v>38.281455401744381</v>
      </c>
      <c r="I23" s="350"/>
      <c r="J23" s="368">
        <v>25667</v>
      </c>
      <c r="K23" s="369">
        <v>29.340085275659856</v>
      </c>
      <c r="L23" s="370">
        <v>10039</v>
      </c>
      <c r="M23" s="371">
        <v>39.112479058713525</v>
      </c>
      <c r="N23" s="370">
        <v>15628</v>
      </c>
      <c r="O23" s="372">
        <v>60.887520941286475</v>
      </c>
      <c r="P23" s="350"/>
      <c r="Q23" s="368">
        <v>15243</v>
      </c>
      <c r="R23" s="369">
        <v>17.42435500280061</v>
      </c>
      <c r="S23" s="370">
        <v>8828</v>
      </c>
      <c r="T23" s="371">
        <v>57.915108574427606</v>
      </c>
      <c r="U23" s="370">
        <v>6415</v>
      </c>
      <c r="V23" s="372">
        <v>42.084891425572394</v>
      </c>
      <c r="W23" s="350"/>
      <c r="X23" s="368">
        <v>46571</v>
      </c>
      <c r="Y23" s="369">
        <v>53.235559721539538</v>
      </c>
      <c r="Z23" s="370">
        <v>35125</v>
      </c>
      <c r="AA23" s="371">
        <v>75.422473212943672</v>
      </c>
      <c r="AB23" s="370">
        <v>11446</v>
      </c>
      <c r="AC23" s="372">
        <f t="shared" si="0"/>
        <v>24.577526787056321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266456</v>
      </c>
      <c r="E24" s="365">
        <f t="shared" si="2"/>
        <v>174420</v>
      </c>
      <c r="F24" s="366">
        <f t="shared" si="3"/>
        <v>65.459212778094695</v>
      </c>
      <c r="G24" s="365">
        <f t="shared" si="4"/>
        <v>92036</v>
      </c>
      <c r="H24" s="367">
        <f t="shared" si="3"/>
        <v>34.540787221905305</v>
      </c>
      <c r="I24" s="350"/>
      <c r="J24" s="368">
        <v>62614</v>
      </c>
      <c r="K24" s="369">
        <v>23.498814063109858</v>
      </c>
      <c r="L24" s="370">
        <v>29102</v>
      </c>
      <c r="M24" s="371">
        <v>46.478423355799023</v>
      </c>
      <c r="N24" s="370">
        <v>33512</v>
      </c>
      <c r="O24" s="372">
        <v>53.521576644200977</v>
      </c>
      <c r="P24" s="350"/>
      <c r="Q24" s="368">
        <v>52199</v>
      </c>
      <c r="R24" s="369">
        <v>19.590101179932145</v>
      </c>
      <c r="S24" s="370">
        <v>34068</v>
      </c>
      <c r="T24" s="371">
        <v>65.26561811528957</v>
      </c>
      <c r="U24" s="370">
        <v>18131</v>
      </c>
      <c r="V24" s="372">
        <v>34.734381884710437</v>
      </c>
      <c r="W24" s="350"/>
      <c r="X24" s="368">
        <v>151643</v>
      </c>
      <c r="Y24" s="369">
        <v>56.911084756957997</v>
      </c>
      <c r="Z24" s="370">
        <v>111250</v>
      </c>
      <c r="AA24" s="371">
        <v>73.363096219410068</v>
      </c>
      <c r="AB24" s="370">
        <v>40393</v>
      </c>
      <c r="AC24" s="372">
        <f t="shared" si="0"/>
        <v>26.63690378058994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69263</v>
      </c>
      <c r="E25" s="365">
        <f t="shared" si="2"/>
        <v>39438</v>
      </c>
      <c r="F25" s="366">
        <f t="shared" si="3"/>
        <v>56.939491503400085</v>
      </c>
      <c r="G25" s="365">
        <f t="shared" si="4"/>
        <v>29825</v>
      </c>
      <c r="H25" s="367">
        <f t="shared" si="3"/>
        <v>43.060508496599915</v>
      </c>
      <c r="I25" s="350"/>
      <c r="J25" s="368">
        <v>23585</v>
      </c>
      <c r="K25" s="369">
        <v>34.051369418015391</v>
      </c>
      <c r="L25" s="370">
        <v>8935</v>
      </c>
      <c r="M25" s="371">
        <v>37.884248463006145</v>
      </c>
      <c r="N25" s="370">
        <v>14650</v>
      </c>
      <c r="O25" s="372">
        <v>62.115751536993855</v>
      </c>
      <c r="P25" s="350"/>
      <c r="Q25" s="368">
        <v>16331</v>
      </c>
      <c r="R25" s="369">
        <v>23.578245239160882</v>
      </c>
      <c r="S25" s="370">
        <v>10153</v>
      </c>
      <c r="T25" s="371">
        <v>62.170105933500707</v>
      </c>
      <c r="U25" s="370">
        <v>6178</v>
      </c>
      <c r="V25" s="372">
        <v>37.8298940664993</v>
      </c>
      <c r="W25" s="350"/>
      <c r="X25" s="368">
        <v>29347</v>
      </c>
      <c r="Y25" s="369">
        <v>42.370385342823731</v>
      </c>
      <c r="Z25" s="370">
        <v>20350</v>
      </c>
      <c r="AA25" s="371">
        <v>69.342692609125294</v>
      </c>
      <c r="AB25" s="370">
        <v>8997</v>
      </c>
      <c r="AC25" s="372">
        <f t="shared" si="0"/>
        <v>30.657307390874706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20737</v>
      </c>
      <c r="E26" s="380">
        <f t="shared" si="2"/>
        <v>12926</v>
      </c>
      <c r="F26" s="381">
        <f t="shared" si="3"/>
        <v>62.333027921107195</v>
      </c>
      <c r="G26" s="380">
        <f t="shared" si="4"/>
        <v>7811</v>
      </c>
      <c r="H26" s="367">
        <f t="shared" si="3"/>
        <v>37.666972078892805</v>
      </c>
      <c r="I26" s="350"/>
      <c r="J26" s="377">
        <v>5134</v>
      </c>
      <c r="K26" s="378">
        <v>24.757679510054491</v>
      </c>
      <c r="L26" s="375">
        <v>2248</v>
      </c>
      <c r="M26" s="376">
        <v>43.786521231008962</v>
      </c>
      <c r="N26" s="375">
        <v>2886</v>
      </c>
      <c r="O26" s="372">
        <v>56.213478768991045</v>
      </c>
      <c r="P26" s="350"/>
      <c r="Q26" s="377">
        <v>3764</v>
      </c>
      <c r="R26" s="378">
        <v>18.151130828953079</v>
      </c>
      <c r="S26" s="375">
        <v>2072</v>
      </c>
      <c r="T26" s="376">
        <v>55.047821466524972</v>
      </c>
      <c r="U26" s="375">
        <v>1692</v>
      </c>
      <c r="V26" s="372">
        <v>44.952178533475028</v>
      </c>
      <c r="W26" s="350"/>
      <c r="X26" s="377">
        <v>11839</v>
      </c>
      <c r="Y26" s="378">
        <v>57.091189660992427</v>
      </c>
      <c r="Z26" s="375">
        <v>8606</v>
      </c>
      <c r="AA26" s="376">
        <v>72.691950333643035</v>
      </c>
      <c r="AB26" s="375">
        <v>3233</v>
      </c>
      <c r="AC26" s="372">
        <f t="shared" si="0"/>
        <v>27.308049666356954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118843</v>
      </c>
      <c r="E27" s="380">
        <f t="shared" si="2"/>
        <v>71927</v>
      </c>
      <c r="F27" s="381">
        <f t="shared" si="3"/>
        <v>60.522706427808117</v>
      </c>
      <c r="G27" s="380">
        <f t="shared" si="4"/>
        <v>46916</v>
      </c>
      <c r="H27" s="367">
        <f t="shared" si="3"/>
        <v>39.477293572191883</v>
      </c>
      <c r="I27" s="350"/>
      <c r="J27" s="377">
        <v>31266</v>
      </c>
      <c r="K27" s="378">
        <v>26.308659323645482</v>
      </c>
      <c r="L27" s="375">
        <v>12838</v>
      </c>
      <c r="M27" s="376">
        <v>41.060576984583889</v>
      </c>
      <c r="N27" s="375">
        <v>18428</v>
      </c>
      <c r="O27" s="372">
        <v>58.939423015416104</v>
      </c>
      <c r="P27" s="350"/>
      <c r="Q27" s="377">
        <v>23840</v>
      </c>
      <c r="R27" s="378">
        <v>20.060079264239373</v>
      </c>
      <c r="S27" s="375">
        <v>13521</v>
      </c>
      <c r="T27" s="376">
        <v>56.715604026845632</v>
      </c>
      <c r="U27" s="375">
        <v>10319</v>
      </c>
      <c r="V27" s="372">
        <v>43.284395973154361</v>
      </c>
      <c r="W27" s="350"/>
      <c r="X27" s="377">
        <v>63737</v>
      </c>
      <c r="Y27" s="378">
        <v>53.631261412115137</v>
      </c>
      <c r="Z27" s="375">
        <v>45568</v>
      </c>
      <c r="AA27" s="376">
        <v>71.493794813059921</v>
      </c>
      <c r="AB27" s="375">
        <v>18169</v>
      </c>
      <c r="AC27" s="372">
        <f t="shared" si="0"/>
        <v>28.506205186940083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14818</v>
      </c>
      <c r="E28" s="380">
        <f t="shared" si="2"/>
        <v>9177</v>
      </c>
      <c r="F28" s="381">
        <f t="shared" si="3"/>
        <v>61.931434741530566</v>
      </c>
      <c r="G28" s="380">
        <f t="shared" si="4"/>
        <v>5641</v>
      </c>
      <c r="H28" s="382">
        <f t="shared" si="3"/>
        <v>38.068565258469427</v>
      </c>
      <c r="I28" s="350"/>
      <c r="J28" s="377">
        <v>3425</v>
      </c>
      <c r="K28" s="378">
        <v>23.113780537184507</v>
      </c>
      <c r="L28" s="375">
        <v>1411</v>
      </c>
      <c r="M28" s="376">
        <v>41.197080291970806</v>
      </c>
      <c r="N28" s="375">
        <v>2014</v>
      </c>
      <c r="O28" s="383">
        <v>58.802919708029201</v>
      </c>
      <c r="P28" s="350"/>
      <c r="Q28" s="377">
        <v>2783</v>
      </c>
      <c r="R28" s="378">
        <v>18.781212039411528</v>
      </c>
      <c r="S28" s="375">
        <v>1644</v>
      </c>
      <c r="T28" s="376">
        <v>59.072942867409274</v>
      </c>
      <c r="U28" s="375">
        <v>1139</v>
      </c>
      <c r="V28" s="383">
        <v>40.927057132590726</v>
      </c>
      <c r="W28" s="350"/>
      <c r="X28" s="377">
        <v>8610</v>
      </c>
      <c r="Y28" s="378">
        <v>58.105007423403961</v>
      </c>
      <c r="Z28" s="375">
        <v>6122</v>
      </c>
      <c r="AA28" s="376">
        <v>71.103368176538908</v>
      </c>
      <c r="AB28" s="375">
        <v>2488</v>
      </c>
      <c r="AC28" s="383">
        <f t="shared" si="0"/>
        <v>28.896631823461092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5735</v>
      </c>
      <c r="E29" s="386">
        <f t="shared" si="2"/>
        <v>3143</v>
      </c>
      <c r="F29" s="387">
        <f t="shared" si="3"/>
        <v>54.803836094158676</v>
      </c>
      <c r="G29" s="386">
        <f t="shared" si="4"/>
        <v>2592</v>
      </c>
      <c r="H29" s="388">
        <f t="shared" si="3"/>
        <v>45.196163905841324</v>
      </c>
      <c r="I29" s="350"/>
      <c r="J29" s="389">
        <v>3059</v>
      </c>
      <c r="K29" s="390">
        <v>53.339145597210113</v>
      </c>
      <c r="L29" s="391">
        <v>1180</v>
      </c>
      <c r="M29" s="392">
        <v>38.57469761359922</v>
      </c>
      <c r="N29" s="391">
        <v>1879</v>
      </c>
      <c r="O29" s="393">
        <v>61.42530238640078</v>
      </c>
      <c r="P29" s="350"/>
      <c r="Q29" s="389">
        <v>1058</v>
      </c>
      <c r="R29" s="390">
        <v>18.448125544899739</v>
      </c>
      <c r="S29" s="391">
        <v>730</v>
      </c>
      <c r="T29" s="392">
        <v>68.998109640831757</v>
      </c>
      <c r="U29" s="391">
        <v>328</v>
      </c>
      <c r="V29" s="393">
        <v>31.001890359168243</v>
      </c>
      <c r="W29" s="350"/>
      <c r="X29" s="389">
        <v>1618</v>
      </c>
      <c r="Y29" s="390">
        <v>28.212728857890145</v>
      </c>
      <c r="Z29" s="391">
        <v>1233</v>
      </c>
      <c r="AA29" s="392">
        <v>76.205191594561185</v>
      </c>
      <c r="AB29" s="391">
        <v>385</v>
      </c>
      <c r="AC29" s="393">
        <f t="shared" si="0"/>
        <v>23.794808405438815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2210627</v>
      </c>
      <c r="E31" s="1230">
        <f>L31+S31+Z31</f>
        <v>1373119</v>
      </c>
      <c r="F31" s="1231">
        <f>E31/$D31*100</f>
        <v>62.114458929525426</v>
      </c>
      <c r="G31" s="1230">
        <f>N31+U31+AB31</f>
        <v>837508</v>
      </c>
      <c r="H31" s="1232">
        <f>G31/$D31*100</f>
        <v>37.885541070474574</v>
      </c>
      <c r="I31" s="320"/>
      <c r="J31" s="1233">
        <f>SUM(J12:J29)</f>
        <v>574087</v>
      </c>
      <c r="K31" s="1234">
        <f>J31/$D31*100</f>
        <v>25.96941953572448</v>
      </c>
      <c r="L31" s="1230">
        <f>SUM(L12:L29)</f>
        <v>243505</v>
      </c>
      <c r="M31" s="1231">
        <f>L31/$J31*100</f>
        <v>42.416044954858755</v>
      </c>
      <c r="N31" s="1230">
        <f>SUM(N12:N29)</f>
        <v>330582</v>
      </c>
      <c r="O31" s="1235">
        <f>N31/$J31*100</f>
        <v>57.583955045141245</v>
      </c>
      <c r="P31" s="320"/>
      <c r="Q31" s="1233">
        <f>SUM(Q12:Q29)</f>
        <v>480521</v>
      </c>
      <c r="R31" s="1234">
        <f>Q31/$D31*100</f>
        <v>21.736864699472143</v>
      </c>
      <c r="S31" s="1230">
        <f>SUM(S12:S29)</f>
        <v>299013</v>
      </c>
      <c r="T31" s="1231">
        <f>S31/$Q31*100</f>
        <v>62.226832958393075</v>
      </c>
      <c r="U31" s="1230">
        <f>SUM(U12:U29)</f>
        <v>181508</v>
      </c>
      <c r="V31" s="1235">
        <f>U31/$Q31*100</f>
        <v>37.773167041606918</v>
      </c>
      <c r="W31" s="320"/>
      <c r="X31" s="1233">
        <f>SUM(X12:X29)</f>
        <v>1156019</v>
      </c>
      <c r="Y31" s="1234">
        <f>X31/$D31*100</f>
        <v>52.29371576480338</v>
      </c>
      <c r="Z31" s="1230">
        <f>SUM(Z12:Z29)</f>
        <v>830601</v>
      </c>
      <c r="AA31" s="1231">
        <f>Z31/$X31*100</f>
        <v>71.85011665033187</v>
      </c>
      <c r="AB31" s="1230">
        <f>SUM(AB12:AB29)</f>
        <v>325418</v>
      </c>
      <c r="AC31" s="1235">
        <f>AB31/$X31*100</f>
        <v>28.149883349668126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29" s="396" customFormat="1" ht="5.25" customHeight="1" x14ac:dyDescent="0.25">
      <c r="B33" s="397" t="s">
        <v>47</v>
      </c>
      <c r="C33" s="398"/>
      <c r="I33" s="398"/>
    </row>
    <row r="34" spans="2:29" s="396" customFormat="1" ht="13.5" customHeight="1" x14ac:dyDescent="0.25">
      <c r="B34" s="1480"/>
      <c r="C34" s="1480"/>
      <c r="D34" s="1480"/>
      <c r="E34" s="1480"/>
      <c r="F34" s="1480"/>
      <c r="G34" s="1480"/>
      <c r="H34" s="1480"/>
      <c r="I34" s="1480"/>
      <c r="J34" s="1480"/>
      <c r="K34" s="1480"/>
      <c r="L34" s="1480"/>
      <c r="M34" s="1480"/>
      <c r="N34" s="1480"/>
      <c r="O34" s="1480"/>
    </row>
    <row r="35" spans="2:29" s="396" customFormat="1" ht="29.25" customHeight="1" x14ac:dyDescent="0.25">
      <c r="B35" s="1480"/>
      <c r="C35" s="1480"/>
      <c r="D35" s="1480"/>
      <c r="E35" s="1480"/>
      <c r="F35" s="1480"/>
      <c r="G35" s="1480"/>
      <c r="H35" s="1480"/>
      <c r="I35" s="1480"/>
      <c r="J35" s="1480"/>
      <c r="K35" s="1480"/>
      <c r="L35" s="1480"/>
      <c r="M35" s="1480"/>
    </row>
    <row r="36" spans="2:29" s="396" customFormat="1" ht="4.5" customHeight="1" x14ac:dyDescent="0.25">
      <c r="B36" s="1479"/>
      <c r="C36" s="1479"/>
      <c r="D36" s="1479"/>
      <c r="E36" s="1326"/>
      <c r="F36" s="1326"/>
      <c r="G36" s="1326"/>
    </row>
    <row r="37" spans="2:29"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5"/>
    <row r="40" spans="2:29" s="396" customFormat="1" x14ac:dyDescent="0.25"/>
    <row r="41" spans="2:29" s="329" customFormat="1" x14ac:dyDescent="0.25"/>
    <row r="42" spans="2:29" s="329" customFormat="1" x14ac:dyDescent="0.25"/>
    <row r="43" spans="2:29" s="396" customFormat="1" x14ac:dyDescent="0.25"/>
    <row r="44" spans="2:29" s="396" customFormat="1" x14ac:dyDescent="0.25"/>
    <row r="45" spans="2:29" s="396" customFormat="1" x14ac:dyDescent="0.25"/>
    <row r="46" spans="2:29"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72" t="s">
        <v>394</v>
      </c>
      <c r="B4" s="1472"/>
      <c r="C4" s="1472"/>
      <c r="D4" s="1472"/>
      <c r="E4" s="1472"/>
      <c r="F4" s="1472"/>
      <c r="G4" s="1472"/>
      <c r="H4" s="1472"/>
      <c r="I4" s="1472"/>
      <c r="J4" s="1472"/>
      <c r="K4" s="1472"/>
      <c r="L4" s="1472"/>
      <c r="M4" s="1472"/>
      <c r="N4" s="1472"/>
    </row>
    <row r="5" spans="1:38" s="492" customFormat="1" ht="17.25" customHeight="1" x14ac:dyDescent="0.25">
      <c r="B5" s="1473" t="str">
        <f>porsaad!$B$6</f>
        <v>Situación a 30 de abril de 2025</v>
      </c>
      <c r="C5" s="1473"/>
      <c r="D5" s="1473"/>
      <c r="E5" s="1473"/>
      <c r="F5" s="1473"/>
      <c r="G5" s="1473"/>
      <c r="H5" s="1473"/>
      <c r="I5" s="1473"/>
      <c r="J5" s="1473"/>
      <c r="K5" s="1473"/>
      <c r="L5" s="1473"/>
      <c r="M5" s="1473"/>
      <c r="N5" s="1473"/>
    </row>
    <row r="6" spans="1:38" s="492" customFormat="1" ht="6" customHeight="1" x14ac:dyDescent="0.25"/>
    <row r="7" spans="1:38" s="437" customFormat="1" ht="12.75" customHeight="1" x14ac:dyDescent="0.25">
      <c r="A7" s="488"/>
      <c r="B7" s="1449" t="s">
        <v>12</v>
      </c>
      <c r="D7" s="1452" t="s">
        <v>29</v>
      </c>
      <c r="E7" s="1453"/>
      <c r="F7" s="489"/>
      <c r="G7" s="1483"/>
      <c r="H7" s="1483"/>
      <c r="I7" s="489"/>
      <c r="J7" s="1483"/>
      <c r="K7" s="1483"/>
      <c r="L7" s="489"/>
      <c r="M7" s="1483"/>
      <c r="N7" s="1484"/>
      <c r="O7" s="488"/>
      <c r="P7" s="488"/>
      <c r="W7" s="490"/>
    </row>
    <row r="8" spans="1:38" s="437" customFormat="1" ht="33.75" customHeight="1" x14ac:dyDescent="0.25">
      <c r="A8" s="488"/>
      <c r="B8" s="1450"/>
      <c r="D8" s="1481"/>
      <c r="E8" s="1482"/>
      <c r="F8" s="491"/>
      <c r="G8" s="1458" t="s">
        <v>218</v>
      </c>
      <c r="H8" s="1460"/>
      <c r="J8" s="1458" t="s">
        <v>172</v>
      </c>
      <c r="K8" s="1460"/>
      <c r="M8" s="1458" t="s">
        <v>173</v>
      </c>
      <c r="N8" s="1460"/>
      <c r="O8" s="488"/>
      <c r="P8" s="488"/>
      <c r="W8" s="490"/>
    </row>
    <row r="9" spans="1:38" s="437" customFormat="1" ht="6" customHeight="1" x14ac:dyDescent="0.25">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5">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424084</v>
      </c>
      <c r="E12" s="498">
        <f>D12/'20pobl'!D12*100</f>
        <v>4.91300718199619</v>
      </c>
      <c r="F12" s="350"/>
      <c r="G12" s="355">
        <v>120968</v>
      </c>
      <c r="H12" s="498">
        <v>1.7235225753560266</v>
      </c>
      <c r="I12" s="350"/>
      <c r="J12" s="355">
        <v>102672</v>
      </c>
      <c r="K12" s="498">
        <v>8.7277401059345276</v>
      </c>
      <c r="L12" s="350"/>
      <c r="M12" s="355">
        <v>200444</v>
      </c>
      <c r="N12" s="498">
        <f>M12/'20pobl'!X12*100</f>
        <v>45.886462802122587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58693</v>
      </c>
      <c r="E13" s="500">
        <f>D13/'20pobl'!D13*100</f>
        <v>4.3425118989398426</v>
      </c>
      <c r="F13" s="350"/>
      <c r="G13" s="368">
        <v>11223</v>
      </c>
      <c r="H13" s="501">
        <v>1.0699209499731159</v>
      </c>
      <c r="I13" s="350"/>
      <c r="J13" s="368">
        <v>11605</v>
      </c>
      <c r="K13" s="501">
        <v>5.6512169229720381</v>
      </c>
      <c r="L13" s="350"/>
      <c r="M13" s="368">
        <v>35865</v>
      </c>
      <c r="N13" s="501">
        <f>M13/'20pobl'!X13*100</f>
        <v>36.867425293736702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52063</v>
      </c>
      <c r="E14" s="500">
        <f>D14/'20pobl'!D14*100</f>
        <v>5.1567998779713529</v>
      </c>
      <c r="F14" s="350"/>
      <c r="G14" s="368">
        <v>10963</v>
      </c>
      <c r="H14" s="501">
        <v>1.5077830376815102</v>
      </c>
      <c r="I14" s="350"/>
      <c r="J14" s="368">
        <v>12048</v>
      </c>
      <c r="K14" s="501">
        <v>6.1030652097928666</v>
      </c>
      <c r="L14" s="350"/>
      <c r="M14" s="368">
        <v>29052</v>
      </c>
      <c r="N14" s="501">
        <f>M14/'20pobl'!X14*100</f>
        <v>34.140265112343705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47287</v>
      </c>
      <c r="E15" s="500">
        <f>D15/'20pobl'!D15*100</f>
        <v>3.8389534392840208</v>
      </c>
      <c r="F15" s="350"/>
      <c r="G15" s="368">
        <v>13798</v>
      </c>
      <c r="H15" s="501">
        <v>1.3442106780869694</v>
      </c>
      <c r="I15" s="350"/>
      <c r="J15" s="368">
        <v>11088</v>
      </c>
      <c r="K15" s="501">
        <v>7.3520538407983294</v>
      </c>
      <c r="L15" s="350"/>
      <c r="M15" s="368">
        <v>22401</v>
      </c>
      <c r="N15" s="501">
        <f>M15/'20pobl'!X15*100</f>
        <v>41.120105732694533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76325</v>
      </c>
      <c r="E16" s="500">
        <f>D16/'20pobl'!D16*100</f>
        <v>3.4092624736795556</v>
      </c>
      <c r="F16" s="350"/>
      <c r="G16" s="368">
        <v>25828</v>
      </c>
      <c r="H16" s="501">
        <v>1.403453098866609</v>
      </c>
      <c r="I16" s="350"/>
      <c r="J16" s="368">
        <v>18338</v>
      </c>
      <c r="K16" s="501">
        <v>6.1768648823438275</v>
      </c>
      <c r="L16" s="350"/>
      <c r="M16" s="368">
        <v>32159</v>
      </c>
      <c r="N16" s="501">
        <f>M16/'20pobl'!X16*100</f>
        <v>31.666896429485792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23380</v>
      </c>
      <c r="E17" s="502">
        <f>D17/'20pobl'!D17*100</f>
        <v>3.9570043885852781</v>
      </c>
      <c r="F17" s="350"/>
      <c r="G17" s="377">
        <v>6549</v>
      </c>
      <c r="H17" s="502">
        <v>1.4588020404071904</v>
      </c>
      <c r="I17" s="350"/>
      <c r="J17" s="377">
        <v>5008</v>
      </c>
      <c r="K17" s="502">
        <v>4.9776858929121648</v>
      </c>
      <c r="L17" s="350"/>
      <c r="M17" s="377">
        <v>11823</v>
      </c>
      <c r="N17" s="502">
        <f>M17/'20pobl'!X17*100</f>
        <v>28.618803253292025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161076</v>
      </c>
      <c r="E18" s="500">
        <f>D18/'20pobl'!D18*100</f>
        <v>6.7348418393415184</v>
      </c>
      <c r="F18" s="350"/>
      <c r="G18" s="368">
        <v>32542</v>
      </c>
      <c r="H18" s="501">
        <v>1.8607975663590306</v>
      </c>
      <c r="I18" s="350"/>
      <c r="J18" s="368">
        <v>29264</v>
      </c>
      <c r="K18" s="501">
        <v>6.9355503837020258</v>
      </c>
      <c r="L18" s="350"/>
      <c r="M18" s="368">
        <v>99270</v>
      </c>
      <c r="N18" s="501">
        <f>M18/'20pobl'!X18*100</f>
        <v>44.934818033677345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102256</v>
      </c>
      <c r="E19" s="500">
        <f>D19/'20pobl'!D19*100</f>
        <v>4.8590760551654535</v>
      </c>
      <c r="F19" s="350"/>
      <c r="G19" s="368">
        <v>23789</v>
      </c>
      <c r="H19" s="501">
        <v>1.4083556475422598</v>
      </c>
      <c r="I19" s="350"/>
      <c r="J19" s="368">
        <v>20612</v>
      </c>
      <c r="K19" s="501">
        <v>7.3031856657442606</v>
      </c>
      <c r="L19" s="350"/>
      <c r="M19" s="368">
        <v>57855</v>
      </c>
      <c r="N19" s="501">
        <f>M19/'20pobl'!X19*100</f>
        <v>43.478097499755762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395271</v>
      </c>
      <c r="E20" s="500">
        <f>D20/'20pobl'!D20*100</f>
        <v>4.9333450321140271</v>
      </c>
      <c r="F20" s="350"/>
      <c r="G20" s="368">
        <v>99644</v>
      </c>
      <c r="H20" s="501">
        <v>1.5456511073128048</v>
      </c>
      <c r="I20" s="350"/>
      <c r="J20" s="368">
        <v>91324</v>
      </c>
      <c r="K20" s="501">
        <v>8.3014648734881984</v>
      </c>
      <c r="L20" s="350"/>
      <c r="M20" s="368">
        <v>204303</v>
      </c>
      <c r="N20" s="501">
        <f>M20/'20pobl'!X20*100</f>
        <v>43.898084026102104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226297</v>
      </c>
      <c r="E21" s="500">
        <f>D21/'20pobl'!D21*100</f>
        <v>4.2542747756512389</v>
      </c>
      <c r="F21" s="350"/>
      <c r="G21" s="368">
        <v>59906</v>
      </c>
      <c r="H21" s="501">
        <v>1.4111314161770603</v>
      </c>
      <c r="I21" s="350"/>
      <c r="J21" s="368">
        <v>50140</v>
      </c>
      <c r="K21" s="501">
        <v>6.484839392230608</v>
      </c>
      <c r="L21" s="350"/>
      <c r="M21" s="368">
        <v>116251</v>
      </c>
      <c r="N21" s="501">
        <f>M21/'20pobl'!X21*100</f>
        <v>38.640722483887373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60562</v>
      </c>
      <c r="E22" s="500">
        <f>D22/'20pobl'!D22*100</f>
        <v>5.7422102038436265</v>
      </c>
      <c r="F22" s="350"/>
      <c r="G22" s="368">
        <v>14127</v>
      </c>
      <c r="H22" s="501">
        <v>1.7254814785862949</v>
      </c>
      <c r="I22" s="350"/>
      <c r="J22" s="368">
        <v>13204</v>
      </c>
      <c r="K22" s="501">
        <v>8.1868009225961664</v>
      </c>
      <c r="L22" s="350"/>
      <c r="M22" s="368">
        <v>33231</v>
      </c>
      <c r="N22" s="501">
        <f>M22/'20pobl'!X22*100</f>
        <v>44.504412808528301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87481</v>
      </c>
      <c r="E23" s="500">
        <f>D23/'20pobl'!D23*100</f>
        <v>3.2330524463261407</v>
      </c>
      <c r="F23" s="350"/>
      <c r="G23" s="368">
        <v>25667</v>
      </c>
      <c r="H23" s="501">
        <v>1.292434522256944</v>
      </c>
      <c r="I23" s="350"/>
      <c r="J23" s="368">
        <v>15243</v>
      </c>
      <c r="K23" s="501">
        <v>3.1845084517017264</v>
      </c>
      <c r="L23" s="350"/>
      <c r="M23" s="368">
        <v>46571</v>
      </c>
      <c r="N23" s="501">
        <f>M23/'20pobl'!X23*100</f>
        <v>19.305641918501017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266456</v>
      </c>
      <c r="E24" s="500">
        <f>D24/'20pobl'!D24*100</f>
        <v>3.8014811247051763</v>
      </c>
      <c r="F24" s="350"/>
      <c r="G24" s="368">
        <v>62614</v>
      </c>
      <c r="H24" s="501">
        <v>1.0976691316626197</v>
      </c>
      <c r="I24" s="350"/>
      <c r="J24" s="368">
        <v>52199</v>
      </c>
      <c r="K24" s="501">
        <v>5.7187587645491513</v>
      </c>
      <c r="L24" s="350"/>
      <c r="M24" s="368">
        <v>151643</v>
      </c>
      <c r="N24" s="501">
        <f>M24/'20pobl'!X24*100</f>
        <v>38.661656013930568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69263</v>
      </c>
      <c r="E25" s="500">
        <f>D25/'20pobl'!D25*100</f>
        <v>4.4158975627545436</v>
      </c>
      <c r="F25" s="350"/>
      <c r="G25" s="368">
        <v>23585</v>
      </c>
      <c r="H25" s="501">
        <v>1.8045086319552195</v>
      </c>
      <c r="I25" s="350"/>
      <c r="J25" s="368">
        <v>16331</v>
      </c>
      <c r="K25" s="501">
        <v>8.6373589176724455</v>
      </c>
      <c r="L25" s="350"/>
      <c r="M25" s="368">
        <v>29347</v>
      </c>
      <c r="N25" s="501">
        <f>M25/'20pobl'!X25*100</f>
        <v>40.526693733256003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20737</v>
      </c>
      <c r="E26" s="504">
        <f>D26/'20pobl'!D26*100</f>
        <v>3.0570530992889919</v>
      </c>
      <c r="F26" s="350"/>
      <c r="G26" s="377">
        <v>5134</v>
      </c>
      <c r="H26" s="502">
        <v>0.95472228627535571</v>
      </c>
      <c r="I26" s="350"/>
      <c r="J26" s="377">
        <v>3764</v>
      </c>
      <c r="K26" s="502">
        <v>3.8523340190569764</v>
      </c>
      <c r="L26" s="350"/>
      <c r="M26" s="377">
        <v>11839</v>
      </c>
      <c r="N26" s="502">
        <f>M26/'20pobl'!X26*100</f>
        <v>27.610896030598443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118843</v>
      </c>
      <c r="E27" s="504">
        <f>D27/'20pobl'!D27*100</f>
        <v>5.3348230718539975</v>
      </c>
      <c r="F27" s="350"/>
      <c r="G27" s="377">
        <v>31266</v>
      </c>
      <c r="H27" s="502">
        <v>1.8422823418775418</v>
      </c>
      <c r="I27" s="350"/>
      <c r="J27" s="377">
        <v>23840</v>
      </c>
      <c r="K27" s="502">
        <v>6.4825943429575208</v>
      </c>
      <c r="L27" s="350"/>
      <c r="M27" s="377">
        <v>63737</v>
      </c>
      <c r="N27" s="502">
        <f>M27/'20pobl'!X27*100</f>
        <v>39.15145335266223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14818</v>
      </c>
      <c r="E28" s="504">
        <f>D28/'20pobl'!D28*100</f>
        <v>4.570860992522765</v>
      </c>
      <c r="F28" s="350"/>
      <c r="G28" s="377">
        <v>3425</v>
      </c>
      <c r="H28" s="502">
        <v>1.3565001108963592</v>
      </c>
      <c r="I28" s="350"/>
      <c r="J28" s="377">
        <v>2783</v>
      </c>
      <c r="K28" s="502">
        <v>5.6590345276343079</v>
      </c>
      <c r="L28" s="350"/>
      <c r="M28" s="377">
        <v>8610</v>
      </c>
      <c r="N28" s="502">
        <f>M28/'20pobl'!X28*100</f>
        <v>38.236077804423132</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5735</v>
      </c>
      <c r="E29" s="506">
        <f>D29/'20pobl'!D29*100</f>
        <v>3.3902012248468942</v>
      </c>
      <c r="F29" s="350"/>
      <c r="G29" s="389">
        <v>3059</v>
      </c>
      <c r="H29" s="507">
        <v>2.0716651203109868</v>
      </c>
      <c r="I29" s="350"/>
      <c r="J29" s="389">
        <v>1058</v>
      </c>
      <c r="K29" s="507">
        <v>6.3757984813788111</v>
      </c>
      <c r="L29" s="350"/>
      <c r="M29" s="389">
        <v>1618</v>
      </c>
      <c r="N29" s="507">
        <f>M29/'20pobl'!X29*100</f>
        <v>32.946446752188962</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2210627</v>
      </c>
      <c r="E31" s="1243">
        <f>D31/'20pobl'!D31*100</f>
        <v>4.5467726607499284</v>
      </c>
      <c r="F31" s="320"/>
      <c r="G31" s="1242">
        <f>SUM(G12:G29)</f>
        <v>574087</v>
      </c>
      <c r="H31" s="1243">
        <f>G31/'20pobl'!J31*100</f>
        <v>1.4837614641648245</v>
      </c>
      <c r="I31" s="320"/>
      <c r="J31" s="1242">
        <f>SUM(J12:J29)</f>
        <v>480521</v>
      </c>
      <c r="K31" s="1243">
        <f>J31/'20pobl'!Q31*100</f>
        <v>6.8862932782110002</v>
      </c>
      <c r="L31" s="320"/>
      <c r="M31" s="1242">
        <f>SUM(M12:M29)</f>
        <v>1156019</v>
      </c>
      <c r="N31" s="1243">
        <f>M31/'20pobl'!X31*100</f>
        <v>39.181320443026344</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77" t="str">
        <f>'20pobl'!B34:H34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5">
      <c r="B35" s="1491"/>
      <c r="C35" s="1491"/>
      <c r="D35" s="1491"/>
      <c r="E35" s="510"/>
    </row>
    <row r="36" spans="2:14" ht="4.5" customHeight="1" x14ac:dyDescent="0.25">
      <c r="B36" s="1471"/>
      <c r="C36" s="1471"/>
      <c r="D36" s="1471"/>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0"/>
      <c r="C2" s="1500"/>
      <c r="D2" s="1500"/>
      <c r="E2" s="1500"/>
      <c r="F2" s="1500"/>
      <c r="G2" s="1500"/>
      <c r="H2" s="1500"/>
      <c r="I2" s="1500"/>
      <c r="O2" s="37"/>
    </row>
    <row r="3" spans="1:50" s="38" customFormat="1" ht="4.5" customHeight="1" x14ac:dyDescent="0.25">
      <c r="B3" s="1501"/>
      <c r="C3" s="1501"/>
      <c r="D3" s="1501"/>
      <c r="E3" s="1501"/>
      <c r="F3" s="1501"/>
      <c r="G3" s="1501"/>
      <c r="H3" s="1501"/>
      <c r="I3" s="1501"/>
      <c r="O3" s="37"/>
    </row>
    <row r="4" spans="1:50" s="38" customFormat="1" ht="17.25" customHeight="1" x14ac:dyDescent="0.25">
      <c r="A4" s="1501" t="s">
        <v>191</v>
      </c>
      <c r="B4" s="1501"/>
      <c r="C4" s="1501"/>
      <c r="D4" s="1501"/>
      <c r="E4" s="1501"/>
      <c r="F4" s="1501"/>
      <c r="G4" s="1501"/>
      <c r="H4" s="1501"/>
      <c r="I4" s="1501"/>
      <c r="J4" s="1501"/>
      <c r="K4" s="1501"/>
      <c r="L4" s="1501"/>
      <c r="M4" s="1501"/>
      <c r="N4" s="1501"/>
      <c r="O4" s="1501"/>
      <c r="P4" s="1501"/>
      <c r="Q4" s="1501"/>
      <c r="R4" s="1501"/>
      <c r="S4" s="1501"/>
      <c r="T4" s="1501"/>
      <c r="U4" s="1501"/>
      <c r="V4" s="1501"/>
      <c r="W4" s="1501"/>
      <c r="X4" s="1501"/>
      <c r="Y4" s="1501"/>
      <c r="Z4" s="1501"/>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502" t="s">
        <v>12</v>
      </c>
      <c r="C7" s="40"/>
      <c r="D7" s="1497" t="s">
        <v>109</v>
      </c>
      <c r="E7" s="1495"/>
      <c r="F7" s="181"/>
      <c r="G7" s="1495"/>
      <c r="H7" s="1495"/>
      <c r="I7" s="181"/>
      <c r="J7" s="1495"/>
      <c r="K7" s="1495"/>
      <c r="L7" s="181"/>
      <c r="M7" s="1495"/>
      <c r="N7" s="1496"/>
      <c r="O7" s="40"/>
      <c r="P7" s="1497" t="s">
        <v>13</v>
      </c>
      <c r="Q7" s="1495"/>
      <c r="R7" s="181"/>
      <c r="S7" s="1495"/>
      <c r="T7" s="1495"/>
      <c r="U7" s="181"/>
      <c r="V7" s="1495"/>
      <c r="W7" s="1495"/>
      <c r="X7" s="181"/>
      <c r="Y7" s="1495"/>
      <c r="Z7" s="1496"/>
      <c r="AA7" s="116"/>
      <c r="AB7" s="116"/>
      <c r="AC7" s="117"/>
      <c r="AD7" s="117"/>
      <c r="AE7" s="117"/>
      <c r="AF7" s="117"/>
      <c r="AG7" s="117"/>
      <c r="AH7" s="117"/>
      <c r="AI7" s="118"/>
    </row>
    <row r="8" spans="1:50" s="41" customFormat="1" ht="33.75" customHeight="1" x14ac:dyDescent="0.25">
      <c r="A8" s="39"/>
      <c r="B8" s="1503"/>
      <c r="C8" s="40"/>
      <c r="D8" s="1506"/>
      <c r="E8" s="1507"/>
      <c r="F8" s="40"/>
      <c r="G8" s="1497" t="s">
        <v>168</v>
      </c>
      <c r="H8" s="1496"/>
      <c r="I8" s="40"/>
      <c r="J8" s="1497" t="s">
        <v>174</v>
      </c>
      <c r="K8" s="1496"/>
      <c r="L8" s="40"/>
      <c r="M8" s="1497" t="s">
        <v>169</v>
      </c>
      <c r="N8" s="1496"/>
      <c r="O8" s="40"/>
      <c r="P8" s="1506"/>
      <c r="Q8" s="1508"/>
      <c r="R8" s="130"/>
      <c r="S8" s="1497" t="s">
        <v>171</v>
      </c>
      <c r="T8" s="1496"/>
      <c r="U8" s="40"/>
      <c r="V8" s="1497" t="s">
        <v>172</v>
      </c>
      <c r="W8" s="1496"/>
      <c r="X8" s="40"/>
      <c r="Y8" s="1497" t="s">
        <v>173</v>
      </c>
      <c r="Z8" s="1496"/>
      <c r="AA8" s="116"/>
      <c r="AB8" s="116"/>
      <c r="AC8" s="117"/>
      <c r="AD8" s="117"/>
      <c r="AE8" s="117"/>
      <c r="AF8" s="117"/>
      <c r="AG8" s="117"/>
      <c r="AH8" s="117"/>
      <c r="AI8" s="118"/>
    </row>
    <row r="9" spans="1:50" s="46" customFormat="1" ht="36.75" customHeight="1" x14ac:dyDescent="0.25">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5" t="s">
        <v>216</v>
      </c>
      <c r="C33" s="1505"/>
      <c r="D33" s="1505"/>
      <c r="E33" s="1505"/>
      <c r="F33" s="1505"/>
      <c r="G33" s="1505"/>
      <c r="H33" s="1505"/>
      <c r="I33" s="1505"/>
      <c r="J33" s="1505"/>
      <c r="K33" s="1505"/>
      <c r="L33" s="1505"/>
      <c r="M33" s="1505"/>
      <c r="O33" s="86"/>
    </row>
    <row r="34" spans="2:19" ht="29.25" customHeight="1" x14ac:dyDescent="0.25">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5">
      <c r="B35" s="1498"/>
      <c r="C35" s="1498"/>
      <c r="D35" s="1498"/>
      <c r="E35" s="1498"/>
      <c r="F35" s="1498"/>
      <c r="G35" s="1498"/>
      <c r="H35" s="1498"/>
      <c r="I35" s="1498"/>
      <c r="J35" s="1498"/>
      <c r="K35" s="1498"/>
      <c r="L35" s="1498"/>
      <c r="M35" s="1498"/>
      <c r="N35" s="1498"/>
      <c r="O35" s="1498"/>
      <c r="P35" s="1498"/>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2"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2" t="s">
        <v>395</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1472"/>
      <c r="Z4" s="1472"/>
    </row>
    <row r="5" spans="1:50" s="492" customFormat="1" ht="17.2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0" t="s">
        <v>12</v>
      </c>
      <c r="D7" s="1510" t="s">
        <v>473</v>
      </c>
      <c r="E7" s="1510"/>
      <c r="G7" s="1510"/>
      <c r="H7" s="1510"/>
      <c r="J7" s="1510"/>
      <c r="K7" s="1510"/>
      <c r="M7" s="1510"/>
      <c r="N7" s="1510"/>
      <c r="P7" s="1510" t="s">
        <v>13</v>
      </c>
      <c r="Q7" s="1510"/>
      <c r="S7" s="1510"/>
      <c r="T7" s="1510"/>
      <c r="V7" s="1510"/>
      <c r="W7" s="1510"/>
      <c r="Y7" s="1510"/>
      <c r="Z7" s="1510"/>
      <c r="AA7" s="512"/>
      <c r="AB7" s="512"/>
      <c r="AI7" s="514"/>
    </row>
    <row r="8" spans="1:50" s="513" customFormat="1" ht="33.75" customHeight="1" x14ac:dyDescent="0.25">
      <c r="A8" s="512"/>
      <c r="B8" s="1510"/>
      <c r="D8" s="1510"/>
      <c r="E8" s="1510"/>
      <c r="G8" s="1510" t="s">
        <v>168</v>
      </c>
      <c r="H8" s="1510"/>
      <c r="J8" s="1510" t="s">
        <v>174</v>
      </c>
      <c r="K8" s="1510"/>
      <c r="M8" s="1510" t="s">
        <v>169</v>
      </c>
      <c r="N8" s="1510"/>
      <c r="P8" s="1510"/>
      <c r="Q8" s="1510"/>
      <c r="S8" s="1510" t="s">
        <v>171</v>
      </c>
      <c r="T8" s="1510"/>
      <c r="V8" s="1510" t="s">
        <v>172</v>
      </c>
      <c r="W8" s="1510"/>
      <c r="Y8" s="1510" t="s">
        <v>173</v>
      </c>
      <c r="Z8" s="1510"/>
      <c r="AA8" s="512"/>
      <c r="AB8" s="512"/>
      <c r="AI8" s="514"/>
    </row>
    <row r="9" spans="1:50" s="513" customFormat="1" ht="36.75" customHeight="1" x14ac:dyDescent="0.25">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424084</v>
      </c>
      <c r="Q11" s="564">
        <f>P11*100/D11</f>
        <v>4.91300718199619</v>
      </c>
      <c r="R11" s="558"/>
      <c r="S11" s="561">
        <f>'23solcasaad'!J12</f>
        <v>120968</v>
      </c>
      <c r="T11" s="565">
        <f>S11*100/G11</f>
        <v>1.7235225753560266</v>
      </c>
      <c r="U11" s="558"/>
      <c r="V11" s="561">
        <f>'23solcasaad'!Q12</f>
        <v>102672</v>
      </c>
      <c r="W11" s="565">
        <f>V11*100/J11</f>
        <v>8.7277401059345259</v>
      </c>
      <c r="X11" s="558"/>
      <c r="Y11" s="561">
        <f>'23solcasaad'!X12</f>
        <v>200444</v>
      </c>
      <c r="Z11" s="565">
        <f>Y11*100/M11</f>
        <v>45.886462802122587</v>
      </c>
      <c r="AA11" s="566"/>
      <c r="AB11" s="567">
        <f>_xlfn.RANK.EQ(Q11,Q$11:Q$30,0)</f>
        <v>6</v>
      </c>
      <c r="AC11" s="567">
        <v>1</v>
      </c>
      <c r="AD11" s="567">
        <f>MATCH(AC11,AB$11:AB$30,0)</f>
        <v>7</v>
      </c>
      <c r="AE11" s="568" t="str">
        <f t="shared" ref="AE11:AE29" si="2">INDEX(B$11:B$30,AD11,1)</f>
        <v>Castilla y León</v>
      </c>
      <c r="AF11" s="569">
        <f t="shared" ref="AF11:AF29" si="3">INDEX(Q$11:Q$30,AD11,1)</f>
        <v>6.7348418393415175</v>
      </c>
      <c r="AH11" s="567">
        <f>_xlfn.RANK.EQ(T11,T$11:T$30,0)</f>
        <v>6</v>
      </c>
      <c r="AI11" s="567">
        <v>1</v>
      </c>
      <c r="AJ11" s="567">
        <f>MATCH(AI11,AH$11:AH$30,0)</f>
        <v>18</v>
      </c>
      <c r="AK11" s="568" t="str">
        <f>INDEX(B$11:B$30,AJ11,1)</f>
        <v>Ceuta y Melilla</v>
      </c>
      <c r="AL11" s="569">
        <f>INDEX(T$11:T$30,AJ11,1)</f>
        <v>2.0716651203109868</v>
      </c>
      <c r="AN11" s="567">
        <f>_xlfn.RANK.EQ(W11,W$11:W$30,0)</f>
        <v>1</v>
      </c>
      <c r="AO11" s="567">
        <v>1</v>
      </c>
      <c r="AP11" s="567">
        <f>MATCH(AO11,AN$11:AN$30,0)</f>
        <v>1</v>
      </c>
      <c r="AQ11" s="568" t="str">
        <f>INDEX(B$11:B$30,AP11,1)</f>
        <v>Andalucía</v>
      </c>
      <c r="AR11" s="569">
        <f>INDEX(W$11:W$30,AP11,1)</f>
        <v>8.7277401059345259</v>
      </c>
      <c r="AT11" s="567">
        <f>_xlfn.RANK.EQ(Z11,Z$11:Z$30,0)</f>
        <v>1</v>
      </c>
      <c r="AU11" s="567">
        <v>1</v>
      </c>
      <c r="AV11" s="567">
        <f>MATCH(AU11,AT$11:AT$30,0)</f>
        <v>1</v>
      </c>
      <c r="AW11" s="568" t="str">
        <f>INDEX(B$11:B$30,AV11,1)</f>
        <v>Andalucía</v>
      </c>
      <c r="AX11" s="569">
        <f>INDEX(Z$11:Z$30,AV11,1)</f>
        <v>45.886462802122587</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58693</v>
      </c>
      <c r="Q12" s="564">
        <f t="shared" ref="Q12:Q28" si="8">P12*100/D12</f>
        <v>4.3425118989398417</v>
      </c>
      <c r="R12" s="558"/>
      <c r="S12" s="561">
        <f>'23solcasaad'!J13</f>
        <v>11223</v>
      </c>
      <c r="T12" s="565">
        <f t="shared" ref="T12:T28" si="9">S12*100/G12</f>
        <v>1.0699209499731162</v>
      </c>
      <c r="U12" s="558"/>
      <c r="V12" s="561">
        <f>'23solcasaad'!Q13</f>
        <v>11605</v>
      </c>
      <c r="W12" s="565">
        <f t="shared" ref="W12:W28" si="10">V12*100/J12</f>
        <v>5.6512169229720381</v>
      </c>
      <c r="X12" s="558"/>
      <c r="Y12" s="561">
        <f>'23solcasaad'!X13</f>
        <v>35865</v>
      </c>
      <c r="Z12" s="565">
        <f t="shared" ref="Z12:Z28" si="11">Y12*100/M12</f>
        <v>36.867425293736702</v>
      </c>
      <c r="AA12" s="566"/>
      <c r="AB12" s="567">
        <f t="shared" ref="AB12:AB28" si="12">_xlfn.RANK.EQ(Q12,Q$11:Q$30,0)</f>
        <v>11</v>
      </c>
      <c r="AC12" s="567">
        <v>2</v>
      </c>
      <c r="AD12" s="567">
        <f t="shared" ref="AD12:AD28" si="13">MATCH(AC12,AB$11:AB$30,0)</f>
        <v>11</v>
      </c>
      <c r="AE12" s="568" t="str">
        <f t="shared" si="2"/>
        <v>Extremadura</v>
      </c>
      <c r="AF12" s="569">
        <f t="shared" si="3"/>
        <v>5.7422102038436265</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1.8607975663590306</v>
      </c>
      <c r="AN12" s="567">
        <f t="shared" ref="AN12:AN30" si="18">_xlfn.RANK.EQ(W12,W$11:W$30,0)</f>
        <v>16</v>
      </c>
      <c r="AO12" s="567">
        <v>2</v>
      </c>
      <c r="AP12" s="567">
        <f t="shared" ref="AP12:AP28" si="19">MATCH(AO12,AN$11:AN$30,0)</f>
        <v>14</v>
      </c>
      <c r="AQ12" s="568" t="str">
        <f t="shared" ref="AQ12:AQ29" si="20">INDEX(B$11:B$30,AP12,1)</f>
        <v>Murcia, Región de</v>
      </c>
      <c r="AR12" s="569">
        <f t="shared" ref="AR12:AR28" si="21">INDEX(W$11:W$30,AP12,1)</f>
        <v>8.6373589176724455</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44.934818033677352</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52063</v>
      </c>
      <c r="Q13" s="564">
        <f t="shared" si="8"/>
        <v>5.1567998779713529</v>
      </c>
      <c r="R13" s="558"/>
      <c r="S13" s="561">
        <f>'23solcasaad'!J14</f>
        <v>10963</v>
      </c>
      <c r="T13" s="565">
        <f t="shared" si="9"/>
        <v>1.5077830376815102</v>
      </c>
      <c r="U13" s="558"/>
      <c r="V13" s="561">
        <f>'23solcasaad'!Q14</f>
        <v>12048</v>
      </c>
      <c r="W13" s="565">
        <f t="shared" si="10"/>
        <v>6.1030652097928666</v>
      </c>
      <c r="X13" s="558"/>
      <c r="Y13" s="561">
        <f>'23solcasaad'!X14</f>
        <v>29052</v>
      </c>
      <c r="Z13" s="565">
        <f t="shared" si="11"/>
        <v>34.140265112343705</v>
      </c>
      <c r="AA13" s="566"/>
      <c r="AB13" s="567">
        <f t="shared" si="12"/>
        <v>4</v>
      </c>
      <c r="AC13" s="567">
        <v>3</v>
      </c>
      <c r="AD13" s="567">
        <f t="shared" si="13"/>
        <v>16</v>
      </c>
      <c r="AE13" s="568" t="str">
        <f t="shared" si="2"/>
        <v>País Vasco</v>
      </c>
      <c r="AF13" s="570">
        <f t="shared" si="3"/>
        <v>5.3348230718539975</v>
      </c>
      <c r="AH13" s="567">
        <f t="shared" si="14"/>
        <v>8</v>
      </c>
      <c r="AI13" s="567">
        <v>3</v>
      </c>
      <c r="AJ13" s="567">
        <f t="shared" si="15"/>
        <v>16</v>
      </c>
      <c r="AK13" s="568" t="str">
        <f t="shared" si="16"/>
        <v>País Vasco</v>
      </c>
      <c r="AL13" s="569">
        <f t="shared" si="17"/>
        <v>1.8422823418775418</v>
      </c>
      <c r="AN13" s="567">
        <f t="shared" si="18"/>
        <v>13</v>
      </c>
      <c r="AO13" s="567">
        <v>3</v>
      </c>
      <c r="AP13" s="567">
        <f t="shared" si="19"/>
        <v>9</v>
      </c>
      <c r="AQ13" s="568" t="str">
        <f t="shared" si="20"/>
        <v>Cataluña</v>
      </c>
      <c r="AR13" s="569">
        <f t="shared" si="21"/>
        <v>8.3014648734881984</v>
      </c>
      <c r="AT13" s="567">
        <f t="shared" si="22"/>
        <v>14</v>
      </c>
      <c r="AU13" s="567">
        <v>3</v>
      </c>
      <c r="AV13" s="567">
        <f t="shared" si="23"/>
        <v>11</v>
      </c>
      <c r="AW13" s="568" t="str">
        <f t="shared" si="24"/>
        <v>Extremadura</v>
      </c>
      <c r="AX13" s="569">
        <f t="shared" si="25"/>
        <v>44.504412808528308</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47287</v>
      </c>
      <c r="Q14" s="564">
        <f t="shared" si="8"/>
        <v>3.8389534392840212</v>
      </c>
      <c r="R14" s="558"/>
      <c r="S14" s="561">
        <f>'23solcasaad'!J15</f>
        <v>13798</v>
      </c>
      <c r="T14" s="565">
        <f t="shared" si="9"/>
        <v>1.3442106780869694</v>
      </c>
      <c r="U14" s="558"/>
      <c r="V14" s="561">
        <f>'23solcasaad'!Q15</f>
        <v>11088</v>
      </c>
      <c r="W14" s="565">
        <f t="shared" si="10"/>
        <v>7.3520538407983294</v>
      </c>
      <c r="X14" s="558"/>
      <c r="Y14" s="561">
        <f>'23solcasaad'!X15</f>
        <v>22401</v>
      </c>
      <c r="Z14" s="565">
        <f t="shared" si="11"/>
        <v>41.120105732694533</v>
      </c>
      <c r="AA14" s="566"/>
      <c r="AB14" s="567">
        <f t="shared" si="12"/>
        <v>14</v>
      </c>
      <c r="AC14" s="567">
        <v>4</v>
      </c>
      <c r="AD14" s="567">
        <f t="shared" si="13"/>
        <v>3</v>
      </c>
      <c r="AE14" s="568" t="str">
        <f t="shared" si="2"/>
        <v>Asturias, Principado de</v>
      </c>
      <c r="AF14" s="569">
        <f t="shared" si="3"/>
        <v>5.1567998779713529</v>
      </c>
      <c r="AH14" s="567">
        <f t="shared" si="14"/>
        <v>15</v>
      </c>
      <c r="AI14" s="567">
        <v>4</v>
      </c>
      <c r="AJ14" s="567">
        <f t="shared" si="15"/>
        <v>14</v>
      </c>
      <c r="AK14" s="568" t="str">
        <f t="shared" si="16"/>
        <v>Murcia, Región de</v>
      </c>
      <c r="AL14" s="569">
        <f t="shared" si="17"/>
        <v>1.8045086319552197</v>
      </c>
      <c r="AN14" s="567">
        <f t="shared" si="18"/>
        <v>5</v>
      </c>
      <c r="AO14" s="567">
        <v>4</v>
      </c>
      <c r="AP14" s="567">
        <f t="shared" si="19"/>
        <v>11</v>
      </c>
      <c r="AQ14" s="568" t="str">
        <f t="shared" si="20"/>
        <v>Extremadura</v>
      </c>
      <c r="AR14" s="569">
        <f t="shared" si="21"/>
        <v>8.1868009225961664</v>
      </c>
      <c r="AT14" s="567">
        <f t="shared" si="22"/>
        <v>6</v>
      </c>
      <c r="AU14" s="567">
        <v>4</v>
      </c>
      <c r="AV14" s="567">
        <f t="shared" si="23"/>
        <v>9</v>
      </c>
      <c r="AW14" s="568" t="str">
        <f t="shared" si="24"/>
        <v>Cataluña</v>
      </c>
      <c r="AX14" s="569">
        <f t="shared" si="25"/>
        <v>43.898084026102111</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76325</v>
      </c>
      <c r="Q15" s="564">
        <f t="shared" si="8"/>
        <v>3.4092624736795556</v>
      </c>
      <c r="R15" s="558"/>
      <c r="S15" s="561">
        <f>'23solcasaad'!J16</f>
        <v>25828</v>
      </c>
      <c r="T15" s="565">
        <f t="shared" si="9"/>
        <v>1.403453098866609</v>
      </c>
      <c r="U15" s="558"/>
      <c r="V15" s="561">
        <f>'23solcasaad'!Q16</f>
        <v>18338</v>
      </c>
      <c r="W15" s="565">
        <f t="shared" si="10"/>
        <v>6.1768648823438266</v>
      </c>
      <c r="X15" s="558"/>
      <c r="Y15" s="561">
        <f>'23solcasaad'!X16</f>
        <v>32159</v>
      </c>
      <c r="Z15" s="565">
        <f t="shared" si="11"/>
        <v>31.666896429485792</v>
      </c>
      <c r="AA15" s="566"/>
      <c r="AB15" s="567">
        <f t="shared" si="12"/>
        <v>16</v>
      </c>
      <c r="AC15" s="567">
        <v>5</v>
      </c>
      <c r="AD15" s="567">
        <f t="shared" si="13"/>
        <v>9</v>
      </c>
      <c r="AE15" s="568" t="str">
        <f t="shared" si="2"/>
        <v>Cataluña</v>
      </c>
      <c r="AF15" s="569">
        <f t="shared" si="3"/>
        <v>4.9333450321140271</v>
      </c>
      <c r="AH15" s="567">
        <f t="shared" si="14"/>
        <v>13</v>
      </c>
      <c r="AI15" s="567">
        <v>5</v>
      </c>
      <c r="AJ15" s="567">
        <f t="shared" si="15"/>
        <v>11</v>
      </c>
      <c r="AK15" s="568" t="str">
        <f t="shared" si="16"/>
        <v>Extremadura</v>
      </c>
      <c r="AL15" s="569">
        <f t="shared" si="17"/>
        <v>1.7254814785862949</v>
      </c>
      <c r="AN15" s="567">
        <f t="shared" si="18"/>
        <v>12</v>
      </c>
      <c r="AO15" s="567">
        <v>5</v>
      </c>
      <c r="AP15" s="567">
        <f t="shared" si="19"/>
        <v>4</v>
      </c>
      <c r="AQ15" s="568" t="str">
        <f t="shared" si="20"/>
        <v>Balears, Illes</v>
      </c>
      <c r="AR15" s="569">
        <f t="shared" si="21"/>
        <v>7.3520538407983294</v>
      </c>
      <c r="AT15" s="567">
        <f t="shared" si="22"/>
        <v>16</v>
      </c>
      <c r="AU15" s="567">
        <v>5</v>
      </c>
      <c r="AV15" s="567">
        <f t="shared" si="23"/>
        <v>8</v>
      </c>
      <c r="AW15" s="568" t="str">
        <f t="shared" si="24"/>
        <v>Castilla - La Mancha</v>
      </c>
      <c r="AX15" s="569">
        <f t="shared" si="25"/>
        <v>43.478097499755762</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23380</v>
      </c>
      <c r="Q16" s="564">
        <f t="shared" si="8"/>
        <v>3.9570043885852777</v>
      </c>
      <c r="R16" s="558"/>
      <c r="S16" s="572">
        <f>'23solcasaad'!J17</f>
        <v>6549</v>
      </c>
      <c r="T16" s="565">
        <f t="shared" si="9"/>
        <v>1.4588020404071904</v>
      </c>
      <c r="U16" s="558"/>
      <c r="V16" s="572">
        <f>'23solcasaad'!Q17</f>
        <v>5008</v>
      </c>
      <c r="W16" s="565">
        <f t="shared" si="10"/>
        <v>4.9776858929121648</v>
      </c>
      <c r="X16" s="558"/>
      <c r="Y16" s="572">
        <f>'23solcasaad'!X17</f>
        <v>11823</v>
      </c>
      <c r="Z16" s="565">
        <f t="shared" si="11"/>
        <v>28.618803253292022</v>
      </c>
      <c r="AA16" s="566"/>
      <c r="AB16" s="567">
        <f t="shared" si="12"/>
        <v>13</v>
      </c>
      <c r="AC16" s="567">
        <v>6</v>
      </c>
      <c r="AD16" s="567">
        <f t="shared" si="13"/>
        <v>1</v>
      </c>
      <c r="AE16" s="568" t="str">
        <f t="shared" si="2"/>
        <v>Andalucía</v>
      </c>
      <c r="AF16" s="569">
        <f t="shared" si="3"/>
        <v>4.91300718199619</v>
      </c>
      <c r="AH16" s="567">
        <f t="shared" si="14"/>
        <v>10</v>
      </c>
      <c r="AI16" s="567">
        <v>6</v>
      </c>
      <c r="AJ16" s="567">
        <f t="shared" si="15"/>
        <v>1</v>
      </c>
      <c r="AK16" s="568" t="str">
        <f t="shared" si="16"/>
        <v>Andalucía</v>
      </c>
      <c r="AL16" s="569">
        <f t="shared" si="17"/>
        <v>1.7235225753560266</v>
      </c>
      <c r="AN16" s="567">
        <f t="shared" si="18"/>
        <v>17</v>
      </c>
      <c r="AO16" s="567">
        <v>6</v>
      </c>
      <c r="AP16" s="567">
        <f t="shared" si="19"/>
        <v>8</v>
      </c>
      <c r="AQ16" s="568" t="str">
        <f t="shared" si="20"/>
        <v>Castilla - La Mancha</v>
      </c>
      <c r="AR16" s="569">
        <f t="shared" si="21"/>
        <v>7.3031856657442606</v>
      </c>
      <c r="AT16" s="567">
        <f t="shared" si="22"/>
        <v>17</v>
      </c>
      <c r="AU16" s="567">
        <v>6</v>
      </c>
      <c r="AV16" s="567">
        <f t="shared" si="23"/>
        <v>4</v>
      </c>
      <c r="AW16" s="568" t="str">
        <f t="shared" si="24"/>
        <v>Balears, Illes</v>
      </c>
      <c r="AX16" s="569">
        <f t="shared" si="25"/>
        <v>41.120105732694533</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161076</v>
      </c>
      <c r="Q17" s="564">
        <f>P17*100/D17</f>
        <v>6.7348418393415175</v>
      </c>
      <c r="R17" s="558"/>
      <c r="S17" s="561">
        <f>'23solcasaad'!J18</f>
        <v>32542</v>
      </c>
      <c r="T17" s="565">
        <f>S17*100/G17</f>
        <v>1.8607975663590306</v>
      </c>
      <c r="U17" s="558"/>
      <c r="V17" s="561">
        <f>'23solcasaad'!Q18</f>
        <v>29264</v>
      </c>
      <c r="W17" s="565">
        <f>V17*100/J17</f>
        <v>6.9355503837020258</v>
      </c>
      <c r="X17" s="558"/>
      <c r="Y17" s="561">
        <f>'23solcasaad'!X18</f>
        <v>99270</v>
      </c>
      <c r="Z17" s="565">
        <f>Y17*100/M17</f>
        <v>44.934818033677352</v>
      </c>
      <c r="AA17" s="566"/>
      <c r="AB17" s="567">
        <f t="shared" si="12"/>
        <v>1</v>
      </c>
      <c r="AC17" s="567">
        <v>7</v>
      </c>
      <c r="AD17" s="567">
        <f t="shared" si="13"/>
        <v>8</v>
      </c>
      <c r="AE17" s="568" t="str">
        <f t="shared" si="2"/>
        <v>Castilla - La Mancha</v>
      </c>
      <c r="AF17" s="569">
        <f t="shared" si="3"/>
        <v>4.8590760551654535</v>
      </c>
      <c r="AH17" s="567">
        <f t="shared" si="14"/>
        <v>2</v>
      </c>
      <c r="AI17" s="567">
        <v>7</v>
      </c>
      <c r="AJ17" s="567">
        <f t="shared" si="15"/>
        <v>9</v>
      </c>
      <c r="AK17" s="568" t="str">
        <f t="shared" si="16"/>
        <v>Cataluña</v>
      </c>
      <c r="AL17" s="569">
        <f t="shared" si="17"/>
        <v>1.5456511073128048</v>
      </c>
      <c r="AN17" s="567">
        <f t="shared" si="18"/>
        <v>7</v>
      </c>
      <c r="AO17" s="567">
        <v>7</v>
      </c>
      <c r="AP17" s="567">
        <f t="shared" si="19"/>
        <v>7</v>
      </c>
      <c r="AQ17" s="568" t="str">
        <f t="shared" si="20"/>
        <v>Castilla y León</v>
      </c>
      <c r="AR17" s="569">
        <f t="shared" si="21"/>
        <v>6.9355503837020258</v>
      </c>
      <c r="AT17" s="567">
        <f t="shared" si="22"/>
        <v>2</v>
      </c>
      <c r="AU17" s="567">
        <v>7</v>
      </c>
      <c r="AV17" s="567">
        <f t="shared" si="23"/>
        <v>14</v>
      </c>
      <c r="AW17" s="568" t="str">
        <f t="shared" si="24"/>
        <v>Murcia, Región de</v>
      </c>
      <c r="AX17" s="569">
        <f t="shared" si="25"/>
        <v>40.526693733256003</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102256</v>
      </c>
      <c r="Q18" s="564">
        <f t="shared" si="8"/>
        <v>4.8590760551654535</v>
      </c>
      <c r="R18" s="558"/>
      <c r="S18" s="561">
        <f>'23solcasaad'!J19</f>
        <v>23789</v>
      </c>
      <c r="T18" s="565">
        <f t="shared" si="9"/>
        <v>1.4083556475422598</v>
      </c>
      <c r="U18" s="558"/>
      <c r="V18" s="561">
        <f>'23solcasaad'!Q19</f>
        <v>20612</v>
      </c>
      <c r="W18" s="565">
        <f t="shared" si="10"/>
        <v>7.3031856657442606</v>
      </c>
      <c r="X18" s="558"/>
      <c r="Y18" s="561">
        <f>'23solcasaad'!X19</f>
        <v>57855</v>
      </c>
      <c r="Z18" s="565">
        <f t="shared" si="11"/>
        <v>43.478097499755762</v>
      </c>
      <c r="AA18" s="566"/>
      <c r="AB18" s="567">
        <f t="shared" si="12"/>
        <v>7</v>
      </c>
      <c r="AC18" s="567">
        <v>8</v>
      </c>
      <c r="AD18" s="567">
        <f t="shared" si="13"/>
        <v>17</v>
      </c>
      <c r="AE18" s="568" t="str">
        <f t="shared" si="2"/>
        <v>Rioja, La</v>
      </c>
      <c r="AF18" s="569">
        <f t="shared" si="3"/>
        <v>4.570860992522765</v>
      </c>
      <c r="AH18" s="567">
        <f t="shared" si="14"/>
        <v>12</v>
      </c>
      <c r="AI18" s="567">
        <v>8</v>
      </c>
      <c r="AJ18" s="567">
        <f t="shared" si="15"/>
        <v>3</v>
      </c>
      <c r="AK18" s="568" t="str">
        <f t="shared" si="16"/>
        <v>Asturias, Principado de</v>
      </c>
      <c r="AL18" s="569">
        <f t="shared" si="17"/>
        <v>1.5077830376815102</v>
      </c>
      <c r="AN18" s="567">
        <f t="shared" si="18"/>
        <v>6</v>
      </c>
      <c r="AO18" s="567">
        <v>8</v>
      </c>
      <c r="AP18" s="567">
        <f t="shared" si="19"/>
        <v>20</v>
      </c>
      <c r="AQ18" s="568" t="str">
        <f t="shared" si="20"/>
        <v>TOTAL</v>
      </c>
      <c r="AR18" s="569">
        <f t="shared" si="21"/>
        <v>6.8862932782110002</v>
      </c>
      <c r="AT18" s="567">
        <f t="shared" si="22"/>
        <v>5</v>
      </c>
      <c r="AU18" s="567">
        <v>8</v>
      </c>
      <c r="AV18" s="567">
        <f t="shared" si="23"/>
        <v>20</v>
      </c>
      <c r="AW18" s="568" t="str">
        <f t="shared" si="24"/>
        <v>TOTAL</v>
      </c>
      <c r="AX18" s="569">
        <f t="shared" si="25"/>
        <v>39.181320443026351</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395271</v>
      </c>
      <c r="Q19" s="564">
        <f t="shared" si="8"/>
        <v>4.9333450321140271</v>
      </c>
      <c r="R19" s="558"/>
      <c r="S19" s="561">
        <f>'23solcasaad'!J20</f>
        <v>99644</v>
      </c>
      <c r="T19" s="565">
        <f t="shared" si="9"/>
        <v>1.5456511073128048</v>
      </c>
      <c r="U19" s="558"/>
      <c r="V19" s="561">
        <f>'23solcasaad'!Q20</f>
        <v>91324</v>
      </c>
      <c r="W19" s="565">
        <f t="shared" si="10"/>
        <v>8.3014648734881984</v>
      </c>
      <c r="X19" s="558"/>
      <c r="Y19" s="561">
        <f>'23solcasaad'!X20</f>
        <v>204303</v>
      </c>
      <c r="Z19" s="565">
        <f t="shared" si="11"/>
        <v>43.898084026102111</v>
      </c>
      <c r="AA19" s="566"/>
      <c r="AB19" s="567">
        <f t="shared" si="12"/>
        <v>5</v>
      </c>
      <c r="AC19" s="567">
        <v>9</v>
      </c>
      <c r="AD19" s="567">
        <f t="shared" si="13"/>
        <v>20</v>
      </c>
      <c r="AE19" s="568" t="str">
        <f t="shared" si="2"/>
        <v>TOTAL</v>
      </c>
      <c r="AF19" s="569">
        <f t="shared" si="3"/>
        <v>4.5467726607499284</v>
      </c>
      <c r="AH19" s="567">
        <f t="shared" si="14"/>
        <v>7</v>
      </c>
      <c r="AI19" s="567">
        <v>9</v>
      </c>
      <c r="AJ19" s="567">
        <f t="shared" si="15"/>
        <v>20</v>
      </c>
      <c r="AK19" s="568" t="str">
        <f t="shared" si="16"/>
        <v>TOTAL</v>
      </c>
      <c r="AL19" s="569">
        <f t="shared" si="17"/>
        <v>1.4837614641648242</v>
      </c>
      <c r="AN19" s="567">
        <f t="shared" si="18"/>
        <v>3</v>
      </c>
      <c r="AO19" s="567">
        <v>9</v>
      </c>
      <c r="AP19" s="567">
        <f t="shared" si="19"/>
        <v>10</v>
      </c>
      <c r="AQ19" s="568" t="str">
        <f t="shared" si="20"/>
        <v>Comunitat Valenciana</v>
      </c>
      <c r="AR19" s="569">
        <f t="shared" si="21"/>
        <v>6.4848393922306089</v>
      </c>
      <c r="AT19" s="567">
        <f t="shared" si="22"/>
        <v>4</v>
      </c>
      <c r="AU19" s="567">
        <v>9</v>
      </c>
      <c r="AV19" s="567">
        <f t="shared" si="23"/>
        <v>16</v>
      </c>
      <c r="AW19" s="568" t="str">
        <f t="shared" si="24"/>
        <v>País Vasco</v>
      </c>
      <c r="AX19" s="569">
        <f t="shared" si="25"/>
        <v>39.15145335266223</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226297</v>
      </c>
      <c r="Q20" s="564">
        <f t="shared" si="8"/>
        <v>4.2542747756512389</v>
      </c>
      <c r="R20" s="558"/>
      <c r="S20" s="561">
        <f>'23solcasaad'!J21</f>
        <v>59906</v>
      </c>
      <c r="T20" s="565">
        <f t="shared" si="9"/>
        <v>1.4111314161770603</v>
      </c>
      <c r="U20" s="558"/>
      <c r="V20" s="561">
        <f>'23solcasaad'!Q21</f>
        <v>50140</v>
      </c>
      <c r="W20" s="565">
        <f t="shared" si="10"/>
        <v>6.4848393922306089</v>
      </c>
      <c r="X20" s="558"/>
      <c r="Y20" s="561">
        <f>'23solcasaad'!X21</f>
        <v>116251</v>
      </c>
      <c r="Z20" s="565">
        <f t="shared" si="11"/>
        <v>38.640722483887373</v>
      </c>
      <c r="AA20" s="566"/>
      <c r="AB20" s="567">
        <f t="shared" si="12"/>
        <v>12</v>
      </c>
      <c r="AC20" s="567">
        <v>10</v>
      </c>
      <c r="AD20" s="567">
        <f t="shared" si="13"/>
        <v>14</v>
      </c>
      <c r="AE20" s="568" t="str">
        <f t="shared" si="2"/>
        <v>Murcia, Región de</v>
      </c>
      <c r="AF20" s="570">
        <f t="shared" si="3"/>
        <v>4.4158975627545436</v>
      </c>
      <c r="AH20" s="567">
        <f t="shared" si="14"/>
        <v>11</v>
      </c>
      <c r="AI20" s="567">
        <v>10</v>
      </c>
      <c r="AJ20" s="567">
        <f t="shared" si="15"/>
        <v>6</v>
      </c>
      <c r="AK20" s="568" t="str">
        <f t="shared" si="16"/>
        <v>Cantabria</v>
      </c>
      <c r="AL20" s="569">
        <f t="shared" si="17"/>
        <v>1.4588020404071904</v>
      </c>
      <c r="AN20" s="567">
        <f t="shared" si="18"/>
        <v>9</v>
      </c>
      <c r="AO20" s="567">
        <v>10</v>
      </c>
      <c r="AP20" s="567">
        <f t="shared" si="19"/>
        <v>16</v>
      </c>
      <c r="AQ20" s="568" t="str">
        <f t="shared" si="20"/>
        <v>País Vasco</v>
      </c>
      <c r="AR20" s="569">
        <f t="shared" si="21"/>
        <v>6.4825943429575208</v>
      </c>
      <c r="AT20" s="567">
        <f t="shared" si="22"/>
        <v>11</v>
      </c>
      <c r="AU20" s="567">
        <v>10</v>
      </c>
      <c r="AV20" s="567">
        <f t="shared" si="23"/>
        <v>13</v>
      </c>
      <c r="AW20" s="568" t="str">
        <f t="shared" si="24"/>
        <v>Madrid, Comunidad de</v>
      </c>
      <c r="AX20" s="569">
        <f t="shared" si="25"/>
        <v>38.661656013930568</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60562</v>
      </c>
      <c r="Q21" s="579">
        <f t="shared" si="8"/>
        <v>5.7422102038436265</v>
      </c>
      <c r="R21" s="573"/>
      <c r="S21" s="576">
        <f>'23solcasaad'!J22</f>
        <v>14127</v>
      </c>
      <c r="T21" s="580">
        <f t="shared" si="9"/>
        <v>1.7254814785862949</v>
      </c>
      <c r="U21" s="573"/>
      <c r="V21" s="576">
        <f>'23solcasaad'!Q22</f>
        <v>13204</v>
      </c>
      <c r="W21" s="580">
        <f t="shared" si="10"/>
        <v>8.1868009225961664</v>
      </c>
      <c r="X21" s="573"/>
      <c r="Y21" s="576">
        <f>'23solcasaad'!X22</f>
        <v>33231</v>
      </c>
      <c r="Z21" s="565">
        <f t="shared" si="11"/>
        <v>44.504412808528308</v>
      </c>
      <c r="AA21" s="566"/>
      <c r="AB21" s="567">
        <f t="shared" si="12"/>
        <v>2</v>
      </c>
      <c r="AC21" s="567">
        <v>11</v>
      </c>
      <c r="AD21" s="567">
        <f t="shared" si="13"/>
        <v>2</v>
      </c>
      <c r="AE21" s="568" t="str">
        <f t="shared" si="2"/>
        <v>Aragón</v>
      </c>
      <c r="AF21" s="569">
        <f t="shared" si="3"/>
        <v>4.3425118989398417</v>
      </c>
      <c r="AG21" s="396"/>
      <c r="AH21" s="567">
        <f t="shared" si="14"/>
        <v>5</v>
      </c>
      <c r="AI21" s="567">
        <v>11</v>
      </c>
      <c r="AJ21" s="567">
        <f t="shared" si="15"/>
        <v>10</v>
      </c>
      <c r="AK21" s="568" t="str">
        <f t="shared" si="16"/>
        <v>Comunitat Valenciana</v>
      </c>
      <c r="AL21" s="569">
        <f t="shared" si="17"/>
        <v>1.4111314161770603</v>
      </c>
      <c r="AM21" s="396"/>
      <c r="AN21" s="567">
        <f t="shared" si="18"/>
        <v>4</v>
      </c>
      <c r="AO21" s="567">
        <v>11</v>
      </c>
      <c r="AP21" s="567">
        <f t="shared" si="19"/>
        <v>18</v>
      </c>
      <c r="AQ21" s="568" t="str">
        <f t="shared" si="20"/>
        <v>Ceuta y Melilla</v>
      </c>
      <c r="AR21" s="569">
        <f t="shared" si="21"/>
        <v>6.375798481378812</v>
      </c>
      <c r="AS21" s="396"/>
      <c r="AT21" s="567">
        <f t="shared" si="22"/>
        <v>3</v>
      </c>
      <c r="AU21" s="567">
        <v>11</v>
      </c>
      <c r="AV21" s="567">
        <f t="shared" si="23"/>
        <v>10</v>
      </c>
      <c r="AW21" s="568" t="str">
        <f t="shared" si="24"/>
        <v>Comunitat Valenciana</v>
      </c>
      <c r="AX21" s="569">
        <f t="shared" si="25"/>
        <v>38.640722483887373</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87481</v>
      </c>
      <c r="Q22" s="579">
        <f t="shared" si="8"/>
        <v>3.2330524463261407</v>
      </c>
      <c r="R22" s="573"/>
      <c r="S22" s="576">
        <f>'23solcasaad'!J23</f>
        <v>25667</v>
      </c>
      <c r="T22" s="580">
        <f t="shared" si="9"/>
        <v>1.292434522256944</v>
      </c>
      <c r="U22" s="573"/>
      <c r="V22" s="576">
        <f>'23solcasaad'!Q23</f>
        <v>15243</v>
      </c>
      <c r="W22" s="580">
        <f t="shared" si="10"/>
        <v>3.1845084517017264</v>
      </c>
      <c r="X22" s="573"/>
      <c r="Y22" s="576">
        <f>'23solcasaad'!X23</f>
        <v>46571</v>
      </c>
      <c r="Z22" s="565">
        <f t="shared" si="11"/>
        <v>19.305641918501017</v>
      </c>
      <c r="AA22" s="566"/>
      <c r="AB22" s="567">
        <f t="shared" si="12"/>
        <v>18</v>
      </c>
      <c r="AC22" s="567">
        <v>12</v>
      </c>
      <c r="AD22" s="567">
        <f t="shared" si="13"/>
        <v>10</v>
      </c>
      <c r="AE22" s="568" t="str">
        <f t="shared" si="2"/>
        <v>Comunitat Valenciana</v>
      </c>
      <c r="AF22" s="569">
        <f t="shared" si="3"/>
        <v>4.2542747756512389</v>
      </c>
      <c r="AG22" s="396"/>
      <c r="AH22" s="567">
        <f t="shared" si="14"/>
        <v>16</v>
      </c>
      <c r="AI22" s="567">
        <v>12</v>
      </c>
      <c r="AJ22" s="567">
        <f t="shared" si="15"/>
        <v>8</v>
      </c>
      <c r="AK22" s="568" t="str">
        <f t="shared" si="16"/>
        <v>Castilla - La Mancha</v>
      </c>
      <c r="AL22" s="569">
        <f t="shared" si="17"/>
        <v>1.4083556475422598</v>
      </c>
      <c r="AM22" s="396"/>
      <c r="AN22" s="567">
        <f t="shared" si="18"/>
        <v>19</v>
      </c>
      <c r="AO22" s="567">
        <v>12</v>
      </c>
      <c r="AP22" s="567">
        <f t="shared" si="19"/>
        <v>5</v>
      </c>
      <c r="AQ22" s="568" t="str">
        <f t="shared" si="20"/>
        <v>Canarias</v>
      </c>
      <c r="AR22" s="569">
        <f t="shared" si="21"/>
        <v>6.1768648823438266</v>
      </c>
      <c r="AS22" s="396"/>
      <c r="AT22" s="567">
        <f t="shared" si="22"/>
        <v>19</v>
      </c>
      <c r="AU22" s="567">
        <v>12</v>
      </c>
      <c r="AV22" s="567">
        <f t="shared" si="23"/>
        <v>17</v>
      </c>
      <c r="AW22" s="568" t="str">
        <f t="shared" si="24"/>
        <v>Rioja, La</v>
      </c>
      <c r="AX22" s="569">
        <f t="shared" si="25"/>
        <v>38.236077804423125</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266456</v>
      </c>
      <c r="Q23" s="579">
        <f t="shared" si="8"/>
        <v>3.8014811247051759</v>
      </c>
      <c r="R23" s="573"/>
      <c r="S23" s="576">
        <f>'23solcasaad'!J24</f>
        <v>62614</v>
      </c>
      <c r="T23" s="580">
        <f t="shared" si="9"/>
        <v>1.0976691316626197</v>
      </c>
      <c r="U23" s="573"/>
      <c r="V23" s="576">
        <f>'23solcasaad'!Q24</f>
        <v>52199</v>
      </c>
      <c r="W23" s="580">
        <f t="shared" si="10"/>
        <v>5.7187587645491513</v>
      </c>
      <c r="X23" s="573"/>
      <c r="Y23" s="576">
        <f>'23solcasaad'!X24</f>
        <v>151643</v>
      </c>
      <c r="Z23" s="565">
        <f t="shared" si="11"/>
        <v>38.661656013930568</v>
      </c>
      <c r="AA23" s="566"/>
      <c r="AB23" s="567">
        <f t="shared" si="12"/>
        <v>15</v>
      </c>
      <c r="AC23" s="567">
        <v>13</v>
      </c>
      <c r="AD23" s="567">
        <f t="shared" si="13"/>
        <v>6</v>
      </c>
      <c r="AE23" s="568" t="str">
        <f t="shared" si="2"/>
        <v>Cantabria</v>
      </c>
      <c r="AF23" s="569">
        <f t="shared" si="3"/>
        <v>3.9570043885852777</v>
      </c>
      <c r="AG23" s="396"/>
      <c r="AH23" s="567">
        <f t="shared" si="14"/>
        <v>17</v>
      </c>
      <c r="AI23" s="567">
        <v>13</v>
      </c>
      <c r="AJ23" s="567">
        <f t="shared" si="15"/>
        <v>5</v>
      </c>
      <c r="AK23" s="568" t="str">
        <f t="shared" si="16"/>
        <v>Canarias</v>
      </c>
      <c r="AL23" s="569">
        <f t="shared" si="17"/>
        <v>1.403453098866609</v>
      </c>
      <c r="AM23" s="396"/>
      <c r="AN23" s="567">
        <f t="shared" si="18"/>
        <v>14</v>
      </c>
      <c r="AO23" s="567">
        <v>13</v>
      </c>
      <c r="AP23" s="567">
        <f t="shared" si="19"/>
        <v>3</v>
      </c>
      <c r="AQ23" s="568" t="str">
        <f t="shared" si="20"/>
        <v>Asturias, Principado de</v>
      </c>
      <c r="AR23" s="569">
        <f t="shared" si="21"/>
        <v>6.1030652097928666</v>
      </c>
      <c r="AS23" s="396"/>
      <c r="AT23" s="567">
        <f t="shared" si="22"/>
        <v>10</v>
      </c>
      <c r="AU23" s="567">
        <v>13</v>
      </c>
      <c r="AV23" s="567">
        <f t="shared" si="23"/>
        <v>2</v>
      </c>
      <c r="AW23" s="568" t="str">
        <f t="shared" si="24"/>
        <v>Aragón</v>
      </c>
      <c r="AX23" s="569">
        <f t="shared" si="25"/>
        <v>36.867425293736702</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69263</v>
      </c>
      <c r="Q24" s="579">
        <f t="shared" si="8"/>
        <v>4.4158975627545436</v>
      </c>
      <c r="R24" s="573"/>
      <c r="S24" s="576">
        <f>'23solcasaad'!J25</f>
        <v>23585</v>
      </c>
      <c r="T24" s="580">
        <f t="shared" si="9"/>
        <v>1.8045086319552197</v>
      </c>
      <c r="U24" s="573"/>
      <c r="V24" s="576">
        <f>'23solcasaad'!Q25</f>
        <v>16331</v>
      </c>
      <c r="W24" s="580">
        <f t="shared" si="10"/>
        <v>8.6373589176724455</v>
      </c>
      <c r="X24" s="573"/>
      <c r="Y24" s="576">
        <f>'23solcasaad'!X25</f>
        <v>29347</v>
      </c>
      <c r="Z24" s="565">
        <f t="shared" si="11"/>
        <v>40.526693733256003</v>
      </c>
      <c r="AA24" s="566"/>
      <c r="AB24" s="567">
        <f t="shared" si="12"/>
        <v>10</v>
      </c>
      <c r="AC24" s="567">
        <v>14</v>
      </c>
      <c r="AD24" s="567">
        <f t="shared" si="13"/>
        <v>4</v>
      </c>
      <c r="AE24" s="568" t="str">
        <f t="shared" si="2"/>
        <v>Balears, Illes</v>
      </c>
      <c r="AF24" s="569">
        <f t="shared" si="3"/>
        <v>3.8389534392840212</v>
      </c>
      <c r="AG24" s="396"/>
      <c r="AH24" s="567">
        <f t="shared" si="14"/>
        <v>4</v>
      </c>
      <c r="AI24" s="567">
        <v>14</v>
      </c>
      <c r="AJ24" s="567">
        <f t="shared" si="15"/>
        <v>17</v>
      </c>
      <c r="AK24" s="568" t="str">
        <f t="shared" si="16"/>
        <v>Rioja, La</v>
      </c>
      <c r="AL24" s="569">
        <f t="shared" si="17"/>
        <v>1.3565001108963595</v>
      </c>
      <c r="AM24" s="396"/>
      <c r="AN24" s="567">
        <f t="shared" si="18"/>
        <v>2</v>
      </c>
      <c r="AO24" s="567">
        <v>14</v>
      </c>
      <c r="AP24" s="567">
        <f t="shared" si="19"/>
        <v>13</v>
      </c>
      <c r="AQ24" s="568" t="str">
        <f t="shared" si="20"/>
        <v>Madrid, Comunidad de</v>
      </c>
      <c r="AR24" s="569">
        <f t="shared" si="21"/>
        <v>5.7187587645491513</v>
      </c>
      <c r="AS24" s="396"/>
      <c r="AT24" s="567">
        <f t="shared" si="22"/>
        <v>7</v>
      </c>
      <c r="AU24" s="567">
        <v>14</v>
      </c>
      <c r="AV24" s="567">
        <f t="shared" si="23"/>
        <v>3</v>
      </c>
      <c r="AW24" s="568" t="str">
        <f t="shared" si="24"/>
        <v>Asturias, Principado de</v>
      </c>
      <c r="AX24" s="569">
        <f t="shared" si="25"/>
        <v>34.140265112343705</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20737</v>
      </c>
      <c r="Q25" s="579">
        <f t="shared" si="8"/>
        <v>3.0570530992889924</v>
      </c>
      <c r="R25" s="573"/>
      <c r="S25" s="582">
        <f>'23solcasaad'!J26</f>
        <v>5134</v>
      </c>
      <c r="T25" s="580">
        <f t="shared" si="9"/>
        <v>0.95472228627535571</v>
      </c>
      <c r="U25" s="573"/>
      <c r="V25" s="582">
        <f>'23solcasaad'!Q26</f>
        <v>3764</v>
      </c>
      <c r="W25" s="580">
        <f t="shared" si="10"/>
        <v>3.8523340190569764</v>
      </c>
      <c r="X25" s="573"/>
      <c r="Y25" s="582">
        <f>'23solcasaad'!X26</f>
        <v>11839</v>
      </c>
      <c r="Z25" s="565">
        <f t="shared" si="11"/>
        <v>27.610896030598443</v>
      </c>
      <c r="AA25" s="566"/>
      <c r="AB25" s="567">
        <f t="shared" si="12"/>
        <v>19</v>
      </c>
      <c r="AC25" s="567">
        <v>15</v>
      </c>
      <c r="AD25" s="567">
        <f t="shared" si="13"/>
        <v>13</v>
      </c>
      <c r="AE25" s="568" t="str">
        <f t="shared" si="2"/>
        <v>Madrid, Comunidad de</v>
      </c>
      <c r="AF25" s="569">
        <f t="shared" si="3"/>
        <v>3.8014811247051759</v>
      </c>
      <c r="AG25" s="396"/>
      <c r="AH25" s="567">
        <f t="shared" si="14"/>
        <v>19</v>
      </c>
      <c r="AI25" s="567">
        <v>15</v>
      </c>
      <c r="AJ25" s="567">
        <f t="shared" si="15"/>
        <v>4</v>
      </c>
      <c r="AK25" s="568" t="str">
        <f t="shared" si="16"/>
        <v>Balears, Illes</v>
      </c>
      <c r="AL25" s="569">
        <f t="shared" si="17"/>
        <v>1.3442106780869694</v>
      </c>
      <c r="AM25" s="396"/>
      <c r="AN25" s="567">
        <f t="shared" si="18"/>
        <v>18</v>
      </c>
      <c r="AO25" s="567">
        <v>15</v>
      </c>
      <c r="AP25" s="567">
        <f t="shared" si="19"/>
        <v>17</v>
      </c>
      <c r="AQ25" s="568" t="str">
        <f t="shared" si="20"/>
        <v>Rioja, La</v>
      </c>
      <c r="AR25" s="569">
        <f t="shared" si="21"/>
        <v>5.6590345276343079</v>
      </c>
      <c r="AS25" s="396"/>
      <c r="AT25" s="567">
        <f t="shared" si="22"/>
        <v>18</v>
      </c>
      <c r="AU25" s="567">
        <v>15</v>
      </c>
      <c r="AV25" s="567">
        <f t="shared" si="23"/>
        <v>18</v>
      </c>
      <c r="AW25" s="568" t="str">
        <f t="shared" si="24"/>
        <v>Ceuta y Melilla</v>
      </c>
      <c r="AX25" s="569">
        <f t="shared" si="25"/>
        <v>32.946446752188962</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118843</v>
      </c>
      <c r="Q26" s="579">
        <f t="shared" si="8"/>
        <v>5.3348230718539975</v>
      </c>
      <c r="R26" s="573"/>
      <c r="S26" s="582">
        <f>'23solcasaad'!J27</f>
        <v>31266</v>
      </c>
      <c r="T26" s="580">
        <f t="shared" si="9"/>
        <v>1.8422823418775418</v>
      </c>
      <c r="U26" s="573"/>
      <c r="V26" s="582">
        <f>'23solcasaad'!Q27</f>
        <v>23840</v>
      </c>
      <c r="W26" s="580">
        <f t="shared" si="10"/>
        <v>6.4825943429575208</v>
      </c>
      <c r="X26" s="573"/>
      <c r="Y26" s="582">
        <f>'23solcasaad'!X27</f>
        <v>63737</v>
      </c>
      <c r="Z26" s="565">
        <f t="shared" si="11"/>
        <v>39.15145335266223</v>
      </c>
      <c r="AA26" s="566"/>
      <c r="AB26" s="567">
        <f t="shared" si="12"/>
        <v>3</v>
      </c>
      <c r="AC26" s="567">
        <v>16</v>
      </c>
      <c r="AD26" s="567">
        <f t="shared" si="13"/>
        <v>5</v>
      </c>
      <c r="AE26" s="568" t="str">
        <f t="shared" si="2"/>
        <v>Canarias</v>
      </c>
      <c r="AF26" s="570">
        <f t="shared" si="3"/>
        <v>3.4092624736795556</v>
      </c>
      <c r="AG26" s="396"/>
      <c r="AH26" s="567">
        <f t="shared" si="14"/>
        <v>3</v>
      </c>
      <c r="AI26" s="567">
        <v>16</v>
      </c>
      <c r="AJ26" s="567">
        <f t="shared" si="15"/>
        <v>12</v>
      </c>
      <c r="AK26" s="568" t="str">
        <f t="shared" si="16"/>
        <v>Galicia</v>
      </c>
      <c r="AL26" s="569">
        <f t="shared" si="17"/>
        <v>1.292434522256944</v>
      </c>
      <c r="AM26" s="396"/>
      <c r="AN26" s="567">
        <f t="shared" si="18"/>
        <v>10</v>
      </c>
      <c r="AO26" s="567">
        <v>16</v>
      </c>
      <c r="AP26" s="567">
        <f t="shared" si="19"/>
        <v>2</v>
      </c>
      <c r="AQ26" s="568" t="str">
        <f t="shared" si="20"/>
        <v>Aragón</v>
      </c>
      <c r="AR26" s="569">
        <f t="shared" si="21"/>
        <v>5.6512169229720381</v>
      </c>
      <c r="AS26" s="396"/>
      <c r="AT26" s="567">
        <f t="shared" si="22"/>
        <v>9</v>
      </c>
      <c r="AU26" s="567">
        <v>16</v>
      </c>
      <c r="AV26" s="567">
        <f t="shared" si="23"/>
        <v>5</v>
      </c>
      <c r="AW26" s="568" t="str">
        <f t="shared" si="24"/>
        <v>Canarias</v>
      </c>
      <c r="AX26" s="569">
        <f t="shared" si="25"/>
        <v>31.666896429485792</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14818</v>
      </c>
      <c r="Q27" s="586">
        <f t="shared" si="8"/>
        <v>4.570860992522765</v>
      </c>
      <c r="R27" s="573"/>
      <c r="S27" s="582">
        <f>'23solcasaad'!J28</f>
        <v>3425</v>
      </c>
      <c r="T27" s="587">
        <f t="shared" si="9"/>
        <v>1.3565001108963595</v>
      </c>
      <c r="U27" s="573"/>
      <c r="V27" s="582">
        <f>'23solcasaad'!Q28</f>
        <v>2783</v>
      </c>
      <c r="W27" s="587">
        <f t="shared" si="10"/>
        <v>5.6590345276343079</v>
      </c>
      <c r="X27" s="573"/>
      <c r="Y27" s="582">
        <f>'23solcasaad'!X28</f>
        <v>8610</v>
      </c>
      <c r="Z27" s="588">
        <f t="shared" si="11"/>
        <v>38.236077804423125</v>
      </c>
      <c r="AA27" s="566"/>
      <c r="AB27" s="567">
        <f t="shared" si="12"/>
        <v>8</v>
      </c>
      <c r="AC27" s="567">
        <v>17</v>
      </c>
      <c r="AD27" s="567">
        <f t="shared" si="13"/>
        <v>18</v>
      </c>
      <c r="AE27" s="568" t="str">
        <f t="shared" si="2"/>
        <v>Ceuta y Melilla</v>
      </c>
      <c r="AF27" s="569">
        <f t="shared" si="3"/>
        <v>3.3902012248468942</v>
      </c>
      <c r="AG27" s="396"/>
      <c r="AH27" s="567">
        <f t="shared" si="14"/>
        <v>14</v>
      </c>
      <c r="AI27" s="567">
        <v>17</v>
      </c>
      <c r="AJ27" s="567">
        <f t="shared" si="15"/>
        <v>13</v>
      </c>
      <c r="AK27" s="568" t="str">
        <f t="shared" si="16"/>
        <v>Madrid, Comunidad de</v>
      </c>
      <c r="AL27" s="569">
        <f t="shared" si="17"/>
        <v>1.0976691316626197</v>
      </c>
      <c r="AM27" s="396"/>
      <c r="AN27" s="567">
        <f t="shared" si="18"/>
        <v>15</v>
      </c>
      <c r="AO27" s="567">
        <v>17</v>
      </c>
      <c r="AP27" s="567">
        <f t="shared" si="19"/>
        <v>6</v>
      </c>
      <c r="AQ27" s="568" t="str">
        <f t="shared" si="20"/>
        <v>Cantabria</v>
      </c>
      <c r="AR27" s="569">
        <f t="shared" si="21"/>
        <v>4.9776858929121648</v>
      </c>
      <c r="AS27" s="396"/>
      <c r="AT27" s="567">
        <f t="shared" si="22"/>
        <v>12</v>
      </c>
      <c r="AU27" s="567">
        <v>17</v>
      </c>
      <c r="AV27" s="567">
        <f t="shared" si="23"/>
        <v>6</v>
      </c>
      <c r="AW27" s="568" t="str">
        <f t="shared" si="24"/>
        <v>Cantabria</v>
      </c>
      <c r="AX27" s="569">
        <f t="shared" si="25"/>
        <v>28.618803253292022</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5735</v>
      </c>
      <c r="Q28" s="586">
        <f t="shared" si="8"/>
        <v>3.3902012248468942</v>
      </c>
      <c r="R28" s="573"/>
      <c r="S28" s="582">
        <f>'23solcasaad'!J29</f>
        <v>3059</v>
      </c>
      <c r="T28" s="587">
        <f t="shared" si="9"/>
        <v>2.0716651203109868</v>
      </c>
      <c r="U28" s="573"/>
      <c r="V28" s="582">
        <f>'23solcasaad'!Q29</f>
        <v>1058</v>
      </c>
      <c r="W28" s="587">
        <f t="shared" si="10"/>
        <v>6.375798481378812</v>
      </c>
      <c r="X28" s="573"/>
      <c r="Y28" s="582">
        <f>'23solcasaad'!X29</f>
        <v>1618</v>
      </c>
      <c r="Z28" s="588">
        <f t="shared" si="11"/>
        <v>32.946446752188962</v>
      </c>
      <c r="AA28" s="566"/>
      <c r="AB28" s="567">
        <f t="shared" si="12"/>
        <v>17</v>
      </c>
      <c r="AC28" s="567">
        <v>18</v>
      </c>
      <c r="AD28" s="567">
        <f t="shared" si="13"/>
        <v>12</v>
      </c>
      <c r="AE28" s="568" t="str">
        <f t="shared" si="2"/>
        <v>Galicia</v>
      </c>
      <c r="AF28" s="569">
        <f t="shared" si="3"/>
        <v>3.2330524463261407</v>
      </c>
      <c r="AG28" s="396"/>
      <c r="AH28" s="567">
        <f t="shared" si="14"/>
        <v>1</v>
      </c>
      <c r="AI28" s="567">
        <v>18</v>
      </c>
      <c r="AJ28" s="567">
        <f t="shared" si="15"/>
        <v>2</v>
      </c>
      <c r="AK28" s="568" t="str">
        <f t="shared" si="16"/>
        <v>Aragón</v>
      </c>
      <c r="AL28" s="569">
        <f t="shared" si="17"/>
        <v>1.0699209499731162</v>
      </c>
      <c r="AM28" s="396"/>
      <c r="AN28" s="567">
        <f t="shared" si="18"/>
        <v>11</v>
      </c>
      <c r="AO28" s="567">
        <v>18</v>
      </c>
      <c r="AP28" s="567">
        <f t="shared" si="19"/>
        <v>15</v>
      </c>
      <c r="AQ28" s="568" t="str">
        <f t="shared" si="20"/>
        <v>Navarra, Comunidad Foral de</v>
      </c>
      <c r="AR28" s="569">
        <f t="shared" si="21"/>
        <v>3.8523340190569764</v>
      </c>
      <c r="AS28" s="396"/>
      <c r="AT28" s="567">
        <f t="shared" si="22"/>
        <v>15</v>
      </c>
      <c r="AU28" s="567">
        <v>18</v>
      </c>
      <c r="AV28" s="567">
        <f t="shared" si="23"/>
        <v>15</v>
      </c>
      <c r="AW28" s="568" t="str">
        <f t="shared" si="24"/>
        <v>Navarra, Comunidad Foral de</v>
      </c>
      <c r="AX28" s="569">
        <f t="shared" si="25"/>
        <v>27.610896030598443</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15</v>
      </c>
      <c r="AE29" s="568" t="str">
        <f t="shared" si="2"/>
        <v>Navarra, Comunidad Foral de</v>
      </c>
      <c r="AF29" s="569">
        <f t="shared" si="3"/>
        <v>3.0570530992889924</v>
      </c>
      <c r="AG29" s="396"/>
      <c r="AH29" s="396"/>
      <c r="AI29" s="396"/>
      <c r="AJ29" s="567">
        <f>MATCH(AI30,AH$11:AH$30,0)</f>
        <v>15</v>
      </c>
      <c r="AK29" s="568" t="str">
        <f t="shared" si="16"/>
        <v>Navarra, Comunidad Foral de</v>
      </c>
      <c r="AL29" s="569">
        <f t="shared" si="17"/>
        <v>0.95472228627535571</v>
      </c>
      <c r="AM29" s="396"/>
      <c r="AN29" s="396"/>
      <c r="AO29" s="396"/>
      <c r="AP29" s="567">
        <f>MATCH(AO30,AN$11:AN$30,0)</f>
        <v>12</v>
      </c>
      <c r="AQ29" s="568" t="str">
        <f t="shared" si="20"/>
        <v>Galicia</v>
      </c>
      <c r="AR29" s="569">
        <f>INDEX(W$11:W$30,AP29,1)</f>
        <v>3.1845084517017264</v>
      </c>
      <c r="AS29" s="396"/>
      <c r="AT29" s="396"/>
      <c r="AU29" s="396"/>
      <c r="AV29" s="567">
        <f>MATCH(AU30,AT$11:AT$30,0)</f>
        <v>12</v>
      </c>
      <c r="AW29" s="568" t="str">
        <f t="shared" si="24"/>
        <v>Galicia</v>
      </c>
      <c r="AX29" s="569">
        <f t="shared" si="25"/>
        <v>19.305641918501017</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2210627</v>
      </c>
      <c r="Q30" s="545">
        <f>P30*100/D30</f>
        <v>4.5467726607499284</v>
      </c>
      <c r="R30" s="320"/>
      <c r="S30" s="549">
        <f>SUM(S11:S28)</f>
        <v>574087</v>
      </c>
      <c r="T30" s="546">
        <f>S30*100/G30</f>
        <v>1.4837614641648242</v>
      </c>
      <c r="U30" s="320"/>
      <c r="V30" s="549">
        <f>SUM(V11:V28)</f>
        <v>480521</v>
      </c>
      <c r="W30" s="546">
        <f>V30*100/J30</f>
        <v>6.8862932782110002</v>
      </c>
      <c r="X30" s="320"/>
      <c r="Y30" s="549">
        <f>SUM(Y11:Y28)</f>
        <v>1156019</v>
      </c>
      <c r="Z30" s="551">
        <f>Y30*100/M30</f>
        <v>39.181320443026351</v>
      </c>
      <c r="AA30" s="566"/>
      <c r="AB30" s="567">
        <f>_xlfn.RANK.EQ(Q30,Q$11:Q$30,0)</f>
        <v>9</v>
      </c>
      <c r="AC30" s="567">
        <v>19</v>
      </c>
      <c r="AD30" s="396"/>
      <c r="AE30" s="396"/>
      <c r="AF30" s="589"/>
      <c r="AG30" s="396"/>
      <c r="AH30" s="567">
        <f t="shared" si="14"/>
        <v>9</v>
      </c>
      <c r="AI30" s="567">
        <v>19</v>
      </c>
      <c r="AJ30" s="396"/>
      <c r="AK30" s="396"/>
      <c r="AL30" s="589"/>
      <c r="AM30" s="396"/>
      <c r="AN30" s="567">
        <f t="shared" si="18"/>
        <v>8</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1" t="s">
        <v>170</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2"/>
      <c r="C34" s="1512"/>
      <c r="D34" s="1512"/>
      <c r="E34" s="1512"/>
      <c r="F34" s="1512"/>
      <c r="G34" s="1512"/>
      <c r="H34" s="1512"/>
      <c r="I34" s="1512"/>
      <c r="J34" s="1512"/>
      <c r="K34" s="1512"/>
      <c r="L34" s="1512"/>
      <c r="M34" s="1512"/>
      <c r="N34" s="1512"/>
      <c r="O34" s="1512"/>
      <c r="P34" s="1512"/>
    </row>
    <row r="35" spans="2:50" s="329" customFormat="1" ht="4.5" customHeight="1" x14ac:dyDescent="0.25">
      <c r="B35" s="1434"/>
      <c r="C35" s="1434"/>
      <c r="D35" s="1434"/>
      <c r="E35" s="1434"/>
      <c r="F35" s="1434"/>
      <c r="G35" s="1434"/>
      <c r="H35" s="1434"/>
      <c r="I35" s="1434"/>
      <c r="J35" s="1434"/>
      <c r="K35" s="1434"/>
      <c r="L35" s="1434"/>
      <c r="M35" s="1434"/>
      <c r="N35" s="1434"/>
      <c r="O35" s="1434"/>
      <c r="P35" s="143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0"/>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45"/>
      <c r="C2" s="1445"/>
      <c r="X2" s="599"/>
      <c r="Y2" s="599"/>
      <c r="Z2" s="599"/>
      <c r="AA2" s="1396"/>
      <c r="AB2" s="556"/>
      <c r="AC2" s="556"/>
      <c r="AD2" s="891"/>
    </row>
    <row r="3" spans="1:34" s="345" customFormat="1" ht="32.25" customHeight="1" x14ac:dyDescent="0.25">
      <c r="B3" s="1446"/>
      <c r="C3" s="1446"/>
      <c r="X3" s="599"/>
      <c r="Y3" s="599"/>
      <c r="Z3" s="599"/>
      <c r="AA3" s="1396"/>
      <c r="AB3" s="556"/>
      <c r="AC3" s="556"/>
      <c r="AD3" s="891"/>
    </row>
    <row r="4" spans="1:34" s="492" customFormat="1" ht="19.5" customHeight="1" x14ac:dyDescent="0.25">
      <c r="A4" s="1517" t="s">
        <v>396</v>
      </c>
      <c r="B4" s="1517"/>
      <c r="C4" s="1517"/>
      <c r="D4" s="1517"/>
      <c r="E4" s="1517"/>
      <c r="F4" s="1517"/>
      <c r="G4" s="1517"/>
      <c r="H4" s="1517"/>
      <c r="I4" s="1517"/>
      <c r="J4" s="1517"/>
      <c r="K4" s="1517"/>
      <c r="L4" s="1517"/>
      <c r="M4" s="1517"/>
      <c r="N4" s="1517"/>
      <c r="O4" s="1517"/>
      <c r="P4" s="1517"/>
      <c r="Q4" s="1517"/>
      <c r="R4" s="1517"/>
      <c r="S4" s="1517"/>
      <c r="T4" s="1517"/>
      <c r="U4" s="1517"/>
      <c r="V4" s="1517"/>
      <c r="AA4" s="1396"/>
      <c r="AB4" s="556"/>
      <c r="AC4" s="556"/>
      <c r="AD4" s="891"/>
    </row>
    <row r="5" spans="1:34" s="492" customFormat="1" ht="15.5"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AA5" s="1396"/>
      <c r="AB5" s="556"/>
      <c r="AC5" s="556"/>
      <c r="AD5" s="891"/>
    </row>
    <row r="6" spans="1:34" s="492" customFormat="1" ht="6" customHeight="1" x14ac:dyDescent="0.25">
      <c r="AA6" s="1396"/>
      <c r="AB6" s="556"/>
      <c r="AC6" s="556"/>
      <c r="AD6" s="891"/>
    </row>
    <row r="7" spans="1:34" s="437" customFormat="1" ht="7.5" customHeight="1" x14ac:dyDescent="0.25">
      <c r="A7" s="488"/>
      <c r="B7" s="1449" t="s">
        <v>12</v>
      </c>
      <c r="D7" s="1474" t="s">
        <v>13</v>
      </c>
      <c r="E7" s="593"/>
      <c r="F7" s="1514"/>
      <c r="G7" s="1514"/>
      <c r="H7" s="489"/>
      <c r="I7" s="445"/>
      <c r="J7" s="445"/>
      <c r="K7" s="445"/>
      <c r="L7" s="445"/>
      <c r="M7" s="489"/>
      <c r="N7" s="489"/>
      <c r="O7" s="489"/>
      <c r="P7" s="489"/>
      <c r="Q7" s="489"/>
      <c r="R7" s="489"/>
      <c r="S7" s="594"/>
      <c r="T7" s="489"/>
      <c r="U7" s="489"/>
      <c r="V7" s="595"/>
      <c r="AA7" s="1397"/>
      <c r="AB7" s="513"/>
      <c r="AC7" s="513"/>
      <c r="AD7" s="320"/>
    </row>
    <row r="8" spans="1:34" s="437" customFormat="1" ht="15" customHeight="1" x14ac:dyDescent="0.25">
      <c r="A8" s="488"/>
      <c r="B8" s="1450"/>
      <c r="D8" s="1513"/>
      <c r="F8" s="1474" t="s">
        <v>241</v>
      </c>
      <c r="G8" s="1475"/>
      <c r="I8" s="1474" t="s">
        <v>242</v>
      </c>
      <c r="J8" s="1476"/>
      <c r="K8" s="1522" t="s">
        <v>371</v>
      </c>
      <c r="L8" s="1523"/>
      <c r="M8" s="1523"/>
      <c r="N8" s="1523"/>
      <c r="O8" s="1523"/>
      <c r="P8" s="1523"/>
      <c r="Q8" s="1523"/>
      <c r="R8" s="1523"/>
      <c r="S8" s="1523"/>
      <c r="T8" s="1523"/>
      <c r="U8" s="1523"/>
      <c r="V8" s="1524"/>
      <c r="AA8" s="1397"/>
      <c r="AB8" s="513"/>
      <c r="AC8" s="513"/>
      <c r="AD8" s="320"/>
    </row>
    <row r="9" spans="1:34" s="437" customFormat="1" ht="25.5" customHeight="1" x14ac:dyDescent="0.25">
      <c r="A9" s="488"/>
      <c r="B9" s="1450"/>
      <c r="D9" s="1485"/>
      <c r="E9" s="491"/>
      <c r="F9" s="1515"/>
      <c r="G9" s="1516"/>
      <c r="I9" s="1515"/>
      <c r="J9" s="1521"/>
      <c r="K9" s="1518" t="s">
        <v>372</v>
      </c>
      <c r="L9" s="1519"/>
      <c r="M9" s="1518" t="s">
        <v>373</v>
      </c>
      <c r="N9" s="1520"/>
      <c r="O9" s="1518" t="s">
        <v>374</v>
      </c>
      <c r="P9" s="1519"/>
      <c r="Q9" s="1526" t="s">
        <v>375</v>
      </c>
      <c r="R9" s="1526"/>
      <c r="S9" s="1527" t="s">
        <v>376</v>
      </c>
      <c r="T9" s="1528"/>
      <c r="U9" s="1529" t="s">
        <v>377</v>
      </c>
      <c r="V9" s="1530"/>
      <c r="AA9" s="1397"/>
      <c r="AB9" s="513"/>
      <c r="AC9" s="513"/>
      <c r="AD9" s="320"/>
    </row>
    <row r="10" spans="1:34" s="437" customFormat="1" ht="39" x14ac:dyDescent="0.25">
      <c r="A10" s="488"/>
      <c r="B10" s="1451"/>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AA10" s="1398" t="s">
        <v>207</v>
      </c>
      <c r="AB10" s="1399" t="s">
        <v>379</v>
      </c>
      <c r="AC10" s="1400" t="s">
        <v>380</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8">
        <v>44286</v>
      </c>
      <c r="AB11" s="1399">
        <v>27728</v>
      </c>
      <c r="AC11" s="1399">
        <v>26286</v>
      </c>
      <c r="AD11" s="329"/>
    </row>
    <row r="12" spans="1:34" s="331" customFormat="1" x14ac:dyDescent="0.35">
      <c r="A12" s="330"/>
      <c r="B12" s="349" t="s">
        <v>8</v>
      </c>
      <c r="C12" s="350"/>
      <c r="D12" s="605">
        <v>424084</v>
      </c>
      <c r="E12" s="350"/>
      <c r="F12" s="355">
        <v>5169</v>
      </c>
      <c r="G12" s="358">
        <v>1.2188623008649229</v>
      </c>
      <c r="H12" s="350"/>
      <c r="I12" s="355">
        <v>5167</v>
      </c>
      <c r="J12" s="358">
        <v>1.2183906961828317</v>
      </c>
      <c r="K12" s="355">
        <v>4588</v>
      </c>
      <c r="L12" s="358">
        <v>88.794271337333072</v>
      </c>
      <c r="M12" s="355">
        <v>67</v>
      </c>
      <c r="N12" s="358">
        <v>1.2966905360944456</v>
      </c>
      <c r="O12" s="355">
        <v>9</v>
      </c>
      <c r="P12" s="358">
        <v>0.17418231081865687</v>
      </c>
      <c r="Q12" s="355">
        <v>341</v>
      </c>
      <c r="R12" s="358">
        <v>6.5995742210179991</v>
      </c>
      <c r="S12" s="355">
        <v>138</v>
      </c>
      <c r="T12" s="358">
        <v>2.6707954325527385</v>
      </c>
      <c r="U12" s="355">
        <v>24</v>
      </c>
      <c r="V12" s="358">
        <v>0.46448616218308497</v>
      </c>
      <c r="X12" s="606"/>
      <c r="Y12" s="606"/>
      <c r="Z12" s="606"/>
      <c r="AA12" s="1398">
        <v>44316</v>
      </c>
      <c r="AB12" s="1399">
        <v>26001</v>
      </c>
      <c r="AC12" s="1399">
        <v>20329</v>
      </c>
      <c r="AD12" s="360"/>
      <c r="AE12" s="360"/>
      <c r="AF12" s="360"/>
      <c r="AG12" s="361"/>
      <c r="AH12" s="607"/>
    </row>
    <row r="13" spans="1:34" s="331" customFormat="1" x14ac:dyDescent="0.35">
      <c r="A13" s="330"/>
      <c r="B13" s="363" t="s">
        <v>7</v>
      </c>
      <c r="C13" s="350"/>
      <c r="D13" s="608">
        <v>58693</v>
      </c>
      <c r="E13" s="350"/>
      <c r="F13" s="368">
        <v>962</v>
      </c>
      <c r="G13" s="372">
        <v>1.6390370231543796</v>
      </c>
      <c r="H13" s="350"/>
      <c r="I13" s="368">
        <v>654</v>
      </c>
      <c r="J13" s="372">
        <v>1.1142725708346821</v>
      </c>
      <c r="K13" s="368">
        <v>614</v>
      </c>
      <c r="L13" s="372">
        <v>93.883792048929664</v>
      </c>
      <c r="M13" s="368">
        <v>10</v>
      </c>
      <c r="N13" s="372">
        <v>1.5290519877675841</v>
      </c>
      <c r="O13" s="368">
        <v>0</v>
      </c>
      <c r="P13" s="372">
        <v>0</v>
      </c>
      <c r="Q13" s="368">
        <v>12</v>
      </c>
      <c r="R13" s="372">
        <v>1.834862385321101</v>
      </c>
      <c r="S13" s="368">
        <v>10</v>
      </c>
      <c r="T13" s="372">
        <v>1.5290519877675841</v>
      </c>
      <c r="U13" s="368">
        <v>8</v>
      </c>
      <c r="V13" s="372">
        <v>1.2232415902140672</v>
      </c>
      <c r="X13" s="606"/>
      <c r="Y13" s="606"/>
      <c r="Z13" s="606"/>
      <c r="AA13" s="1398">
        <v>44347</v>
      </c>
      <c r="AB13" s="1399">
        <v>27218</v>
      </c>
      <c r="AC13" s="1399">
        <v>17469</v>
      </c>
      <c r="AD13" s="360"/>
      <c r="AE13" s="360"/>
      <c r="AF13" s="360"/>
      <c r="AG13" s="361"/>
      <c r="AH13" s="607"/>
    </row>
    <row r="14" spans="1:34" s="331" customFormat="1" x14ac:dyDescent="0.35">
      <c r="A14" s="330"/>
      <c r="B14" s="363" t="s">
        <v>37</v>
      </c>
      <c r="C14" s="350"/>
      <c r="D14" s="608">
        <v>52063</v>
      </c>
      <c r="E14" s="350"/>
      <c r="F14" s="368">
        <v>989</v>
      </c>
      <c r="G14" s="372">
        <v>1.8996216122774332</v>
      </c>
      <c r="H14" s="350"/>
      <c r="I14" s="368">
        <v>716</v>
      </c>
      <c r="J14" s="372">
        <v>1.3752569002938748</v>
      </c>
      <c r="K14" s="368">
        <v>636</v>
      </c>
      <c r="L14" s="372">
        <v>88.826815642458101</v>
      </c>
      <c r="M14" s="368">
        <v>8</v>
      </c>
      <c r="N14" s="372">
        <v>1.1173184357541899</v>
      </c>
      <c r="O14" s="368">
        <v>4</v>
      </c>
      <c r="P14" s="372">
        <v>0.55865921787709494</v>
      </c>
      <c r="Q14" s="368">
        <v>5</v>
      </c>
      <c r="R14" s="372">
        <v>0.6983240223463687</v>
      </c>
      <c r="S14" s="368">
        <v>6</v>
      </c>
      <c r="T14" s="372">
        <v>0.83798882681564246</v>
      </c>
      <c r="U14" s="368">
        <v>57</v>
      </c>
      <c r="V14" s="372">
        <v>7.960893854748603</v>
      </c>
      <c r="X14" s="606"/>
      <c r="Y14" s="606"/>
      <c r="Z14" s="606"/>
      <c r="AA14" s="1398">
        <v>44377</v>
      </c>
      <c r="AB14" s="1399">
        <v>28579</v>
      </c>
      <c r="AC14" s="1399">
        <v>20931</v>
      </c>
      <c r="AD14" s="360"/>
      <c r="AE14" s="360"/>
      <c r="AF14" s="360"/>
      <c r="AG14" s="361"/>
      <c r="AH14" s="607"/>
    </row>
    <row r="15" spans="1:34" s="331" customFormat="1" x14ac:dyDescent="0.35">
      <c r="A15" s="330"/>
      <c r="B15" s="363" t="s">
        <v>38</v>
      </c>
      <c r="C15" s="350"/>
      <c r="D15" s="608">
        <v>47287</v>
      </c>
      <c r="E15" s="350"/>
      <c r="F15" s="368">
        <v>828</v>
      </c>
      <c r="G15" s="372">
        <v>1.7510097912745577</v>
      </c>
      <c r="H15" s="350"/>
      <c r="I15" s="368">
        <v>473</v>
      </c>
      <c r="J15" s="372">
        <v>1.0002749169962146</v>
      </c>
      <c r="K15" s="368">
        <v>460</v>
      </c>
      <c r="L15" s="372">
        <v>97.25158562367865</v>
      </c>
      <c r="M15" s="368">
        <v>13</v>
      </c>
      <c r="N15" s="372">
        <v>2.7484143763213531</v>
      </c>
      <c r="O15" s="368">
        <v>0</v>
      </c>
      <c r="P15" s="372">
        <v>0</v>
      </c>
      <c r="Q15" s="368">
        <v>0</v>
      </c>
      <c r="R15" s="372">
        <v>0</v>
      </c>
      <c r="S15" s="368">
        <v>0</v>
      </c>
      <c r="T15" s="372">
        <v>0</v>
      </c>
      <c r="U15" s="368">
        <v>0</v>
      </c>
      <c r="V15" s="372">
        <v>0</v>
      </c>
      <c r="X15" s="606"/>
      <c r="Y15" s="606"/>
      <c r="Z15" s="606"/>
      <c r="AA15" s="1398">
        <v>44408</v>
      </c>
      <c r="AB15" s="1399">
        <v>30723</v>
      </c>
      <c r="AC15" s="1399">
        <v>25882</v>
      </c>
      <c r="AD15" s="360"/>
      <c r="AE15" s="360"/>
      <c r="AF15" s="360"/>
      <c r="AG15" s="361"/>
      <c r="AH15" s="607"/>
    </row>
    <row r="16" spans="1:34" s="331" customFormat="1" x14ac:dyDescent="0.35">
      <c r="A16" s="330"/>
      <c r="B16" s="363" t="s">
        <v>6</v>
      </c>
      <c r="C16" s="350"/>
      <c r="D16" s="608">
        <v>76325</v>
      </c>
      <c r="E16" s="350"/>
      <c r="F16" s="368">
        <v>923</v>
      </c>
      <c r="G16" s="372">
        <v>1.2093023255813953</v>
      </c>
      <c r="H16" s="350"/>
      <c r="I16" s="368">
        <v>788</v>
      </c>
      <c r="J16" s="372">
        <v>1.0324271208647233</v>
      </c>
      <c r="K16" s="368">
        <v>752</v>
      </c>
      <c r="L16" s="372">
        <v>95.431472081218274</v>
      </c>
      <c r="M16" s="368">
        <v>10</v>
      </c>
      <c r="N16" s="372">
        <v>1.2690355329949239</v>
      </c>
      <c r="O16" s="368">
        <v>0</v>
      </c>
      <c r="P16" s="372">
        <v>0</v>
      </c>
      <c r="Q16" s="368">
        <v>0</v>
      </c>
      <c r="R16" s="372">
        <v>0</v>
      </c>
      <c r="S16" s="368">
        <v>14</v>
      </c>
      <c r="T16" s="372">
        <v>1.7766497461928936</v>
      </c>
      <c r="U16" s="368">
        <v>12</v>
      </c>
      <c r="V16" s="372">
        <v>1.5228426395939088</v>
      </c>
      <c r="X16" s="606"/>
      <c r="Y16" s="606"/>
      <c r="Z16" s="606"/>
      <c r="AA16" s="1398">
        <v>44439</v>
      </c>
      <c r="AB16" s="1399">
        <v>23332</v>
      </c>
      <c r="AC16" s="1399">
        <v>22391</v>
      </c>
      <c r="AD16" s="360"/>
      <c r="AE16" s="360"/>
      <c r="AF16" s="360"/>
      <c r="AG16" s="361"/>
      <c r="AH16" s="607"/>
    </row>
    <row r="17" spans="1:34" s="331" customFormat="1" x14ac:dyDescent="0.35">
      <c r="A17" s="330"/>
      <c r="B17" s="363" t="s">
        <v>5</v>
      </c>
      <c r="C17" s="350"/>
      <c r="D17" s="609">
        <v>23380</v>
      </c>
      <c r="E17" s="350"/>
      <c r="F17" s="377">
        <v>453</v>
      </c>
      <c r="G17" s="372">
        <v>1.9375534644995724</v>
      </c>
      <c r="H17" s="350"/>
      <c r="I17" s="377">
        <v>362</v>
      </c>
      <c r="J17" s="372">
        <v>1.5483319076133448</v>
      </c>
      <c r="K17" s="377">
        <v>249</v>
      </c>
      <c r="L17" s="372">
        <v>68.784530386740329</v>
      </c>
      <c r="M17" s="377">
        <v>3</v>
      </c>
      <c r="N17" s="372">
        <v>0.82872928176795579</v>
      </c>
      <c r="O17" s="377">
        <v>0</v>
      </c>
      <c r="P17" s="372">
        <v>0</v>
      </c>
      <c r="Q17" s="377">
        <v>75</v>
      </c>
      <c r="R17" s="372">
        <v>20.718232044198896</v>
      </c>
      <c r="S17" s="377">
        <v>0</v>
      </c>
      <c r="T17" s="372">
        <v>0</v>
      </c>
      <c r="U17" s="377">
        <v>35</v>
      </c>
      <c r="V17" s="372">
        <v>9.6685082872928181</v>
      </c>
      <c r="X17" s="606"/>
      <c r="Y17" s="606"/>
      <c r="Z17" s="606"/>
      <c r="AA17" s="1398">
        <v>44469</v>
      </c>
      <c r="AB17" s="1399">
        <v>26490</v>
      </c>
      <c r="AC17" s="1399">
        <v>22335</v>
      </c>
      <c r="AD17" s="360"/>
      <c r="AE17" s="360"/>
      <c r="AF17" s="360"/>
      <c r="AG17" s="361"/>
      <c r="AH17" s="607"/>
    </row>
    <row r="18" spans="1:34" s="331" customFormat="1" x14ac:dyDescent="0.35">
      <c r="A18" s="330"/>
      <c r="B18" s="363" t="s">
        <v>4</v>
      </c>
      <c r="C18" s="350"/>
      <c r="D18" s="608">
        <v>161076</v>
      </c>
      <c r="E18" s="350"/>
      <c r="F18" s="368">
        <v>2136</v>
      </c>
      <c r="G18" s="372">
        <v>1.3260820978916783</v>
      </c>
      <c r="H18" s="350"/>
      <c r="I18" s="368">
        <v>1599</v>
      </c>
      <c r="J18" s="372">
        <v>0.99269909856216942</v>
      </c>
      <c r="K18" s="368">
        <v>1422</v>
      </c>
      <c r="L18" s="372">
        <v>88.930581613508437</v>
      </c>
      <c r="M18" s="368">
        <v>56</v>
      </c>
      <c r="N18" s="372">
        <v>3.5021888680425266</v>
      </c>
      <c r="O18" s="368">
        <v>103</v>
      </c>
      <c r="P18" s="372">
        <v>6.4415259537210749</v>
      </c>
      <c r="Q18" s="368">
        <v>5</v>
      </c>
      <c r="R18" s="372">
        <v>0.31269543464665417</v>
      </c>
      <c r="S18" s="368">
        <v>4</v>
      </c>
      <c r="T18" s="372">
        <v>0.25015634771732331</v>
      </c>
      <c r="U18" s="368">
        <v>9</v>
      </c>
      <c r="V18" s="372">
        <v>0.56285178236397748</v>
      </c>
      <c r="X18" s="606"/>
      <c r="Y18" s="606"/>
      <c r="Z18" s="606"/>
      <c r="AA18" s="1398">
        <v>44500</v>
      </c>
      <c r="AB18" s="1399">
        <v>29231</v>
      </c>
      <c r="AC18" s="1399">
        <v>19576</v>
      </c>
      <c r="AD18" s="360"/>
      <c r="AE18" s="360"/>
      <c r="AF18" s="360"/>
      <c r="AG18" s="361"/>
      <c r="AH18" s="607"/>
    </row>
    <row r="19" spans="1:34" s="331" customFormat="1" x14ac:dyDescent="0.35">
      <c r="A19" s="330"/>
      <c r="B19" s="363" t="s">
        <v>40</v>
      </c>
      <c r="C19" s="350"/>
      <c r="D19" s="608">
        <v>102256</v>
      </c>
      <c r="E19" s="350"/>
      <c r="F19" s="368">
        <v>1975</v>
      </c>
      <c r="G19" s="372">
        <v>1.9314270067282115</v>
      </c>
      <c r="H19" s="350"/>
      <c r="I19" s="368">
        <v>1326</v>
      </c>
      <c r="J19" s="372">
        <v>1.2967454232514473</v>
      </c>
      <c r="K19" s="368">
        <v>1066</v>
      </c>
      <c r="L19" s="372">
        <v>80.392156862745097</v>
      </c>
      <c r="M19" s="368">
        <v>46</v>
      </c>
      <c r="N19" s="372">
        <v>3.4690799396681751</v>
      </c>
      <c r="O19" s="368">
        <v>1</v>
      </c>
      <c r="P19" s="372">
        <v>7.5414781297134248E-2</v>
      </c>
      <c r="Q19" s="368">
        <v>71</v>
      </c>
      <c r="R19" s="372">
        <v>5.3544494720965305</v>
      </c>
      <c r="S19" s="368">
        <v>0</v>
      </c>
      <c r="T19" s="372">
        <v>0</v>
      </c>
      <c r="U19" s="368">
        <v>142</v>
      </c>
      <c r="V19" s="372">
        <v>10.708898944193061</v>
      </c>
      <c r="X19" s="606"/>
      <c r="Y19" s="606"/>
      <c r="Z19" s="606"/>
      <c r="AA19" s="1398">
        <v>44530</v>
      </c>
      <c r="AB19" s="1399">
        <v>29856</v>
      </c>
      <c r="AC19" s="1399">
        <v>21916</v>
      </c>
      <c r="AD19" s="360"/>
      <c r="AE19" s="360"/>
      <c r="AF19" s="360"/>
      <c r="AG19" s="361"/>
      <c r="AH19" s="607"/>
    </row>
    <row r="20" spans="1:34" s="331" customFormat="1" x14ac:dyDescent="0.35">
      <c r="A20" s="330"/>
      <c r="B20" s="363" t="s">
        <v>41</v>
      </c>
      <c r="C20" s="350"/>
      <c r="D20" s="608">
        <v>395271</v>
      </c>
      <c r="E20" s="350"/>
      <c r="F20" s="368">
        <v>7437</v>
      </c>
      <c r="G20" s="372">
        <v>1.8814939623701208</v>
      </c>
      <c r="H20" s="350"/>
      <c r="I20" s="368">
        <v>4646</v>
      </c>
      <c r="J20" s="372">
        <v>1.1753961206362218</v>
      </c>
      <c r="K20" s="368">
        <v>3514</v>
      </c>
      <c r="L20" s="372">
        <v>75.63495479982781</v>
      </c>
      <c r="M20" s="368">
        <v>16</v>
      </c>
      <c r="N20" s="372">
        <v>0.34438226431338786</v>
      </c>
      <c r="O20" s="368">
        <v>508</v>
      </c>
      <c r="P20" s="372">
        <v>10.934136891950065</v>
      </c>
      <c r="Q20" s="368">
        <v>0</v>
      </c>
      <c r="R20" s="372">
        <v>0</v>
      </c>
      <c r="S20" s="368">
        <v>349</v>
      </c>
      <c r="T20" s="372">
        <v>7.5118381403357724</v>
      </c>
      <c r="U20" s="368">
        <v>259</v>
      </c>
      <c r="V20" s="372">
        <v>5.5746879035729657</v>
      </c>
      <c r="X20" s="606"/>
      <c r="Y20" s="606"/>
      <c r="Z20" s="606"/>
      <c r="AA20" s="1398">
        <v>44561</v>
      </c>
      <c r="AB20" s="1399">
        <v>24104</v>
      </c>
      <c r="AC20" s="1399">
        <v>29010</v>
      </c>
      <c r="AD20" s="360"/>
      <c r="AE20" s="360"/>
      <c r="AF20" s="360"/>
      <c r="AG20" s="361"/>
      <c r="AH20" s="607"/>
    </row>
    <row r="21" spans="1:34" s="331" customFormat="1" x14ac:dyDescent="0.35">
      <c r="A21" s="330"/>
      <c r="B21" s="363" t="s">
        <v>3</v>
      </c>
      <c r="C21" s="350"/>
      <c r="D21" s="608">
        <v>226297</v>
      </c>
      <c r="E21" s="350"/>
      <c r="F21" s="368">
        <v>8149</v>
      </c>
      <c r="G21" s="372">
        <v>3.6010198986287936</v>
      </c>
      <c r="H21" s="350"/>
      <c r="I21" s="368">
        <v>2399</v>
      </c>
      <c r="J21" s="372">
        <v>1.0601112697030892</v>
      </c>
      <c r="K21" s="368">
        <v>2224</v>
      </c>
      <c r="L21" s="372">
        <v>92.705293872446845</v>
      </c>
      <c r="M21" s="368">
        <v>30</v>
      </c>
      <c r="N21" s="372">
        <v>1.2505210504376825</v>
      </c>
      <c r="O21" s="368">
        <v>0</v>
      </c>
      <c r="P21" s="372">
        <v>0</v>
      </c>
      <c r="Q21" s="368">
        <v>28</v>
      </c>
      <c r="R21" s="372">
        <v>1.1671529804085035</v>
      </c>
      <c r="S21" s="368">
        <v>67</v>
      </c>
      <c r="T21" s="372">
        <v>2.7928303459774906</v>
      </c>
      <c r="U21" s="368">
        <v>50</v>
      </c>
      <c r="V21" s="372">
        <v>2.0842017507294708</v>
      </c>
      <c r="X21" s="606"/>
      <c r="Y21" s="606"/>
      <c r="Z21" s="606"/>
      <c r="AA21" s="1398">
        <v>44592</v>
      </c>
      <c r="AB21" s="1399">
        <v>22642</v>
      </c>
      <c r="AC21" s="1399">
        <v>24609</v>
      </c>
      <c r="AD21" s="360"/>
      <c r="AE21" s="360"/>
      <c r="AF21" s="360"/>
      <c r="AG21" s="361"/>
      <c r="AH21" s="607"/>
    </row>
    <row r="22" spans="1:34" s="331" customFormat="1" x14ac:dyDescent="0.35">
      <c r="A22" s="330"/>
      <c r="B22" s="363" t="s">
        <v>2</v>
      </c>
      <c r="C22" s="350"/>
      <c r="D22" s="608">
        <v>60562</v>
      </c>
      <c r="E22" s="350"/>
      <c r="F22" s="368">
        <v>1105</v>
      </c>
      <c r="G22" s="372">
        <v>1.8245764670915754</v>
      </c>
      <c r="H22" s="350"/>
      <c r="I22" s="368">
        <v>683</v>
      </c>
      <c r="J22" s="372">
        <v>1.1277698887090915</v>
      </c>
      <c r="K22" s="368">
        <v>623</v>
      </c>
      <c r="L22" s="372">
        <v>91.215226939970719</v>
      </c>
      <c r="M22" s="368">
        <v>43</v>
      </c>
      <c r="N22" s="372">
        <v>6.2957540263543192</v>
      </c>
      <c r="O22" s="368">
        <v>0</v>
      </c>
      <c r="P22" s="372">
        <v>0</v>
      </c>
      <c r="Q22" s="368">
        <v>3</v>
      </c>
      <c r="R22" s="372">
        <v>0.43923865300146414</v>
      </c>
      <c r="S22" s="368">
        <v>0</v>
      </c>
      <c r="T22" s="372">
        <v>0</v>
      </c>
      <c r="U22" s="368">
        <v>14</v>
      </c>
      <c r="V22" s="372">
        <v>2.0497803806734991</v>
      </c>
      <c r="X22" s="606"/>
      <c r="Y22" s="606"/>
      <c r="Z22" s="606"/>
      <c r="AA22" s="1398">
        <v>44620</v>
      </c>
      <c r="AB22" s="1399">
        <v>24889</v>
      </c>
      <c r="AC22" s="1399">
        <v>26478</v>
      </c>
      <c r="AD22" s="360"/>
      <c r="AE22" s="360"/>
      <c r="AF22" s="360"/>
      <c r="AG22" s="361"/>
      <c r="AH22" s="607"/>
    </row>
    <row r="23" spans="1:34" s="331" customFormat="1" x14ac:dyDescent="0.35">
      <c r="A23" s="330"/>
      <c r="B23" s="363" t="s">
        <v>35</v>
      </c>
      <c r="C23" s="350"/>
      <c r="D23" s="608">
        <v>87481</v>
      </c>
      <c r="E23" s="350"/>
      <c r="F23" s="368">
        <v>2892</v>
      </c>
      <c r="G23" s="372">
        <v>3.3058607011808281</v>
      </c>
      <c r="H23" s="350"/>
      <c r="I23" s="368">
        <v>1267</v>
      </c>
      <c r="J23" s="372">
        <v>1.448314491146649</v>
      </c>
      <c r="K23" s="368">
        <v>1003</v>
      </c>
      <c r="L23" s="372">
        <v>79.163378058405684</v>
      </c>
      <c r="M23" s="368">
        <v>16</v>
      </c>
      <c r="N23" s="372">
        <v>1.2628255722178374</v>
      </c>
      <c r="O23" s="368">
        <v>0</v>
      </c>
      <c r="P23" s="372">
        <v>0</v>
      </c>
      <c r="Q23" s="368">
        <v>245</v>
      </c>
      <c r="R23" s="372">
        <v>19.337016574585636</v>
      </c>
      <c r="S23" s="368">
        <v>2</v>
      </c>
      <c r="T23" s="372">
        <v>0.15785319652722968</v>
      </c>
      <c r="U23" s="368">
        <v>1</v>
      </c>
      <c r="V23" s="372">
        <v>7.8926598263614839E-2</v>
      </c>
      <c r="X23" s="606"/>
      <c r="Y23" s="606"/>
      <c r="Z23" s="606"/>
      <c r="AA23" s="1398">
        <v>44651</v>
      </c>
      <c r="AB23" s="1399">
        <v>30256</v>
      </c>
      <c r="AC23" s="1399">
        <v>24903</v>
      </c>
      <c r="AD23" s="360"/>
      <c r="AE23" s="360"/>
      <c r="AF23" s="360"/>
      <c r="AG23" s="361"/>
      <c r="AH23" s="607"/>
    </row>
    <row r="24" spans="1:34" s="331" customFormat="1" x14ac:dyDescent="0.35">
      <c r="A24" s="330"/>
      <c r="B24" s="363" t="s">
        <v>42</v>
      </c>
      <c r="C24" s="350"/>
      <c r="D24" s="608">
        <v>266456</v>
      </c>
      <c r="E24" s="350"/>
      <c r="F24" s="368">
        <v>3787</v>
      </c>
      <c r="G24" s="372">
        <v>1.4212477857507431</v>
      </c>
      <c r="H24" s="350"/>
      <c r="I24" s="368">
        <v>2694</v>
      </c>
      <c r="J24" s="372">
        <v>1.0110487284955114</v>
      </c>
      <c r="K24" s="368">
        <v>2050</v>
      </c>
      <c r="L24" s="372">
        <v>76.095025983667412</v>
      </c>
      <c r="M24" s="368">
        <v>131</v>
      </c>
      <c r="N24" s="372">
        <v>4.8626577579806973</v>
      </c>
      <c r="O24" s="368">
        <v>0</v>
      </c>
      <c r="P24" s="372">
        <v>0</v>
      </c>
      <c r="Q24" s="368">
        <v>24</v>
      </c>
      <c r="R24" s="372">
        <v>0.89086859688195985</v>
      </c>
      <c r="S24" s="368">
        <v>0</v>
      </c>
      <c r="T24" s="372">
        <v>0</v>
      </c>
      <c r="U24" s="368">
        <v>489</v>
      </c>
      <c r="V24" s="372">
        <v>18.151447661469934</v>
      </c>
      <c r="X24" s="606"/>
      <c r="Y24" s="606"/>
      <c r="Z24" s="606"/>
      <c r="AA24" s="1398">
        <v>44681</v>
      </c>
      <c r="AB24" s="1399">
        <v>32696</v>
      </c>
      <c r="AC24" s="1399">
        <v>22635</v>
      </c>
      <c r="AD24" s="360"/>
      <c r="AE24" s="360"/>
      <c r="AF24" s="360"/>
      <c r="AG24" s="361"/>
      <c r="AH24" s="607"/>
    </row>
    <row r="25" spans="1:34" x14ac:dyDescent="0.35">
      <c r="A25" s="332"/>
      <c r="B25" s="363" t="s">
        <v>43</v>
      </c>
      <c r="C25" s="350"/>
      <c r="D25" s="608">
        <v>69263</v>
      </c>
      <c r="E25" s="350"/>
      <c r="F25" s="368">
        <v>1451</v>
      </c>
      <c r="G25" s="372">
        <v>2.0949135902285492</v>
      </c>
      <c r="H25" s="350"/>
      <c r="I25" s="368">
        <v>637</v>
      </c>
      <c r="J25" s="372">
        <v>0.91968294760550362</v>
      </c>
      <c r="K25" s="368">
        <v>450</v>
      </c>
      <c r="L25" s="372">
        <v>70.643642072213495</v>
      </c>
      <c r="M25" s="368">
        <v>7</v>
      </c>
      <c r="N25" s="372">
        <v>1.098901098901099</v>
      </c>
      <c r="O25" s="368">
        <v>0</v>
      </c>
      <c r="P25" s="372">
        <v>0</v>
      </c>
      <c r="Q25" s="368">
        <v>141</v>
      </c>
      <c r="R25" s="372">
        <v>22.135007849293565</v>
      </c>
      <c r="S25" s="368">
        <v>22</v>
      </c>
      <c r="T25" s="372">
        <v>3.4536891679748818</v>
      </c>
      <c r="U25" s="368">
        <v>17</v>
      </c>
      <c r="V25" s="372">
        <v>2.6687598116169546</v>
      </c>
      <c r="X25" s="606"/>
      <c r="Y25" s="606"/>
      <c r="Z25" s="606"/>
      <c r="AA25" s="1398">
        <v>44712</v>
      </c>
      <c r="AB25" s="1399">
        <v>38586</v>
      </c>
      <c r="AC25" s="1399">
        <v>22335</v>
      </c>
      <c r="AD25" s="360"/>
      <c r="AE25" s="360"/>
      <c r="AF25" s="360"/>
      <c r="AG25" s="361"/>
      <c r="AH25" s="607"/>
    </row>
    <row r="26" spans="1:34" s="331" customFormat="1" x14ac:dyDescent="0.35">
      <c r="B26" s="363" t="s">
        <v>44</v>
      </c>
      <c r="C26" s="350"/>
      <c r="D26" s="610">
        <v>20737</v>
      </c>
      <c r="E26" s="350"/>
      <c r="F26" s="377">
        <v>189</v>
      </c>
      <c r="G26" s="372">
        <v>0.91141438009355258</v>
      </c>
      <c r="H26" s="350"/>
      <c r="I26" s="377">
        <v>229</v>
      </c>
      <c r="J26" s="372">
        <v>1.1043063123884844</v>
      </c>
      <c r="K26" s="377">
        <v>225</v>
      </c>
      <c r="L26" s="372">
        <v>98.253275109170303</v>
      </c>
      <c r="M26" s="377">
        <v>4</v>
      </c>
      <c r="N26" s="372">
        <v>1.7467248908296942</v>
      </c>
      <c r="O26" s="377">
        <v>0</v>
      </c>
      <c r="P26" s="372">
        <v>0</v>
      </c>
      <c r="Q26" s="377">
        <v>0</v>
      </c>
      <c r="R26" s="372">
        <v>0</v>
      </c>
      <c r="S26" s="377">
        <v>0</v>
      </c>
      <c r="T26" s="372">
        <v>0</v>
      </c>
      <c r="U26" s="377">
        <v>0</v>
      </c>
      <c r="V26" s="372">
        <v>0</v>
      </c>
      <c r="X26" s="606"/>
      <c r="Y26" s="606"/>
      <c r="Z26" s="606"/>
      <c r="AA26" s="1398">
        <v>44742</v>
      </c>
      <c r="AB26" s="1399">
        <v>41750</v>
      </c>
      <c r="AC26" s="1399">
        <v>23105</v>
      </c>
      <c r="AD26" s="360"/>
      <c r="AE26" s="360"/>
      <c r="AF26" s="360"/>
      <c r="AG26" s="361"/>
      <c r="AH26" s="607"/>
    </row>
    <row r="27" spans="1:34" s="331" customFormat="1" x14ac:dyDescent="0.35">
      <c r="B27" s="363" t="s">
        <v>45</v>
      </c>
      <c r="C27" s="350"/>
      <c r="D27" s="610">
        <v>118843</v>
      </c>
      <c r="E27" s="350"/>
      <c r="F27" s="377">
        <v>2051</v>
      </c>
      <c r="G27" s="372">
        <v>1.7258063158957615</v>
      </c>
      <c r="H27" s="350"/>
      <c r="I27" s="377">
        <v>1354</v>
      </c>
      <c r="J27" s="372">
        <v>1.1393182602256757</v>
      </c>
      <c r="K27" s="377">
        <v>1258</v>
      </c>
      <c r="L27" s="372">
        <v>92.90989660265879</v>
      </c>
      <c r="M27" s="377">
        <v>53</v>
      </c>
      <c r="N27" s="372">
        <v>3.9143279172821268</v>
      </c>
      <c r="O27" s="377">
        <v>0</v>
      </c>
      <c r="P27" s="372">
        <v>0</v>
      </c>
      <c r="Q27" s="377">
        <v>8</v>
      </c>
      <c r="R27" s="372">
        <v>0.59084194977843429</v>
      </c>
      <c r="S27" s="377">
        <v>31</v>
      </c>
      <c r="T27" s="372">
        <v>2.2895125553914326</v>
      </c>
      <c r="U27" s="377">
        <v>4</v>
      </c>
      <c r="V27" s="372">
        <v>0.29542097488921715</v>
      </c>
      <c r="X27" s="606"/>
      <c r="Y27" s="606"/>
      <c r="Z27" s="606"/>
      <c r="AA27" s="1398">
        <v>44773</v>
      </c>
      <c r="AB27" s="1399">
        <v>30827</v>
      </c>
      <c r="AC27" s="1399">
        <v>22962</v>
      </c>
      <c r="AD27" s="360"/>
      <c r="AE27" s="360"/>
      <c r="AF27" s="360"/>
      <c r="AG27" s="361"/>
      <c r="AH27" s="607"/>
    </row>
    <row r="28" spans="1:34" s="331" customFormat="1" x14ac:dyDescent="0.35">
      <c r="B28" s="363" t="s">
        <v>46</v>
      </c>
      <c r="C28" s="350"/>
      <c r="D28" s="610">
        <v>14818</v>
      </c>
      <c r="E28" s="350"/>
      <c r="F28" s="377">
        <v>250</v>
      </c>
      <c r="G28" s="383">
        <v>1.6871372654879202</v>
      </c>
      <c r="H28" s="350"/>
      <c r="I28" s="377">
        <v>243</v>
      </c>
      <c r="J28" s="383">
        <v>1.6398974220542584</v>
      </c>
      <c r="K28" s="377">
        <v>89</v>
      </c>
      <c r="L28" s="383">
        <v>36.625514403292179</v>
      </c>
      <c r="M28" s="377">
        <v>4</v>
      </c>
      <c r="N28" s="383">
        <v>1.6460905349794239</v>
      </c>
      <c r="O28" s="377">
        <v>96</v>
      </c>
      <c r="P28" s="383">
        <v>39.506172839506171</v>
      </c>
      <c r="Q28" s="377">
        <v>0</v>
      </c>
      <c r="R28" s="383">
        <v>0</v>
      </c>
      <c r="S28" s="377">
        <v>0</v>
      </c>
      <c r="T28" s="383">
        <v>0</v>
      </c>
      <c r="U28" s="377">
        <v>54</v>
      </c>
      <c r="V28" s="383">
        <v>22.222222222222221</v>
      </c>
      <c r="X28" s="606"/>
      <c r="Y28" s="606"/>
      <c r="Z28" s="606"/>
      <c r="AA28" s="1398">
        <v>44804</v>
      </c>
      <c r="AB28" s="1399">
        <v>26047</v>
      </c>
      <c r="AC28" s="1399">
        <v>23877</v>
      </c>
      <c r="AD28" s="360"/>
      <c r="AE28" s="360"/>
      <c r="AF28" s="360"/>
      <c r="AG28" s="361"/>
      <c r="AH28" s="607"/>
    </row>
    <row r="29" spans="1:34" s="331" customFormat="1" x14ac:dyDescent="0.35">
      <c r="B29" s="384" t="s">
        <v>1</v>
      </c>
      <c r="C29" s="350"/>
      <c r="D29" s="611">
        <v>5735</v>
      </c>
      <c r="E29" s="350"/>
      <c r="F29" s="389">
        <v>83</v>
      </c>
      <c r="G29" s="393">
        <v>1.4472537053182215</v>
      </c>
      <c r="H29" s="350"/>
      <c r="I29" s="389">
        <v>60</v>
      </c>
      <c r="J29" s="393">
        <v>1.046207497820401</v>
      </c>
      <c r="K29" s="389">
        <v>39</v>
      </c>
      <c r="L29" s="393">
        <v>65</v>
      </c>
      <c r="M29" s="389">
        <v>0</v>
      </c>
      <c r="N29" s="393">
        <v>0</v>
      </c>
      <c r="O29" s="389">
        <v>4</v>
      </c>
      <c r="P29" s="393">
        <v>6.666666666666667</v>
      </c>
      <c r="Q29" s="389">
        <v>12</v>
      </c>
      <c r="R29" s="393">
        <v>20</v>
      </c>
      <c r="S29" s="389">
        <v>2</v>
      </c>
      <c r="T29" s="393">
        <v>3.3333333333333335</v>
      </c>
      <c r="U29" s="389">
        <v>3</v>
      </c>
      <c r="V29" s="393">
        <v>5</v>
      </c>
      <c r="X29" s="606"/>
      <c r="Y29" s="606"/>
      <c r="Z29" s="606"/>
      <c r="AA29" s="1398">
        <v>44834</v>
      </c>
      <c r="AB29" s="1399">
        <v>32379</v>
      </c>
      <c r="AC29" s="1399">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8">
        <v>44865</v>
      </c>
      <c r="AB30" s="1399">
        <v>29932</v>
      </c>
      <c r="AC30" s="1399">
        <v>19815</v>
      </c>
      <c r="AD30" s="329"/>
      <c r="AE30" s="329"/>
      <c r="AF30" s="360"/>
      <c r="AG30" s="361"/>
      <c r="AH30" s="607"/>
    </row>
    <row r="31" spans="1:34" s="329" customFormat="1" x14ac:dyDescent="0.35">
      <c r="B31" s="1236" t="s">
        <v>0</v>
      </c>
      <c r="C31" s="320"/>
      <c r="D31" s="1244">
        <v>2210627</v>
      </c>
      <c r="E31" s="320"/>
      <c r="F31" s="1242">
        <v>40829</v>
      </c>
      <c r="G31" s="1243">
        <v>1.8469420666625354</v>
      </c>
      <c r="H31" s="320"/>
      <c r="I31" s="1242">
        <v>25297</v>
      </c>
      <c r="J31" s="1243">
        <v>1.1443359734591136</v>
      </c>
      <c r="K31" s="1242">
        <v>21262</v>
      </c>
      <c r="L31" s="1243">
        <v>84.049492034628614</v>
      </c>
      <c r="M31" s="1242">
        <v>517</v>
      </c>
      <c r="N31" s="1243">
        <v>2.0437205992805469</v>
      </c>
      <c r="O31" s="1242">
        <v>725</v>
      </c>
      <c r="P31" s="1243">
        <v>2.8659524844843265</v>
      </c>
      <c r="Q31" s="1242">
        <v>970</v>
      </c>
      <c r="R31" s="1243">
        <v>3.8344467723445472</v>
      </c>
      <c r="S31" s="1242">
        <v>645</v>
      </c>
      <c r="T31" s="1243">
        <v>2.549709451713642</v>
      </c>
      <c r="U31" s="1242">
        <v>1178</v>
      </c>
      <c r="V31" s="1243">
        <v>4.6566786575483254</v>
      </c>
      <c r="X31" s="360"/>
      <c r="Y31" s="360"/>
      <c r="AA31" s="1398">
        <v>44895</v>
      </c>
      <c r="AB31" s="1399">
        <v>32038</v>
      </c>
      <c r="AC31" s="1399">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8">
        <v>44926</v>
      </c>
      <c r="AB32" s="1399">
        <v>25446</v>
      </c>
      <c r="AC32" s="1399">
        <v>23015</v>
      </c>
      <c r="AD32" s="329"/>
    </row>
    <row r="33" spans="2:30" s="394" customFormat="1" x14ac:dyDescent="0.25">
      <c r="B33" s="1525" t="s">
        <v>381</v>
      </c>
      <c r="C33" s="1525"/>
      <c r="D33" s="1525"/>
      <c r="E33" s="1525"/>
      <c r="F33" s="1525"/>
      <c r="G33" s="1525"/>
      <c r="H33" s="1525"/>
      <c r="I33" s="1525"/>
      <c r="J33" s="1525"/>
      <c r="K33" s="1525"/>
      <c r="L33" s="1525"/>
      <c r="M33" s="1525"/>
      <c r="N33" s="1525"/>
      <c r="O33" s="1525"/>
      <c r="P33" s="1525"/>
      <c r="Q33" s="1525"/>
      <c r="R33" s="1525"/>
      <c r="S33" s="1525"/>
      <c r="T33" s="1525"/>
      <c r="U33" s="1525"/>
      <c r="V33" s="1525"/>
      <c r="X33" s="596"/>
      <c r="Y33" s="596"/>
      <c r="Z33" s="596"/>
      <c r="AA33" s="1398">
        <v>44957</v>
      </c>
      <c r="AB33" s="1399">
        <v>28819</v>
      </c>
      <c r="AC33" s="1399">
        <v>24165</v>
      </c>
      <c r="AD33" s="329"/>
    </row>
    <row r="34" spans="2:30" s="394" customFormat="1" ht="12" customHeight="1" x14ac:dyDescent="0.25">
      <c r="B34" s="1525"/>
      <c r="C34" s="1525"/>
      <c r="D34" s="1525"/>
      <c r="E34" s="1525"/>
      <c r="F34" s="1525"/>
      <c r="G34" s="1525"/>
      <c r="H34" s="1525"/>
      <c r="I34" s="1525"/>
      <c r="J34" s="1525"/>
      <c r="K34" s="1525"/>
      <c r="L34" s="1525"/>
      <c r="M34" s="1525"/>
      <c r="N34" s="1525"/>
      <c r="O34" s="1525"/>
      <c r="P34" s="1525"/>
      <c r="Q34" s="1525"/>
      <c r="R34" s="1525"/>
      <c r="S34" s="1525"/>
      <c r="T34" s="1525"/>
      <c r="U34" s="1525"/>
      <c r="V34" s="1525"/>
      <c r="X34" s="596"/>
      <c r="Y34" s="596"/>
      <c r="Z34" s="596"/>
      <c r="AA34" s="1398">
        <v>44985</v>
      </c>
      <c r="AB34" s="1399">
        <v>34747</v>
      </c>
      <c r="AC34" s="1399">
        <v>23214</v>
      </c>
      <c r="AD34" s="329"/>
    </row>
    <row r="35" spans="2:30" x14ac:dyDescent="0.25">
      <c r="B35" s="1491"/>
      <c r="C35" s="1491"/>
      <c r="D35" s="1491"/>
      <c r="AA35" s="1398">
        <v>45016</v>
      </c>
      <c r="AB35" s="1399">
        <v>39866</v>
      </c>
      <c r="AC35" s="1399">
        <v>28170</v>
      </c>
    </row>
    <row r="36" spans="2:30" x14ac:dyDescent="0.25">
      <c r="B36" s="1471"/>
      <c r="C36" s="1471"/>
      <c r="D36" s="1471"/>
      <c r="AA36" s="1398">
        <v>45046</v>
      </c>
      <c r="AB36" s="1399">
        <v>35704</v>
      </c>
      <c r="AC36" s="1399">
        <v>24597</v>
      </c>
    </row>
    <row r="37" spans="2:30" x14ac:dyDescent="0.25">
      <c r="AA37" s="1398">
        <v>45077</v>
      </c>
      <c r="AB37" s="1399">
        <v>38659</v>
      </c>
      <c r="AC37" s="1399">
        <v>21489</v>
      </c>
    </row>
    <row r="38" spans="2:30" x14ac:dyDescent="0.25">
      <c r="AA38" s="1398">
        <v>45107</v>
      </c>
      <c r="AB38" s="1399">
        <v>38600</v>
      </c>
      <c r="AC38" s="1399">
        <v>21018</v>
      </c>
    </row>
    <row r="39" spans="2:30" x14ac:dyDescent="0.25">
      <c r="AA39" s="1398">
        <v>45138</v>
      </c>
      <c r="AB39" s="1399">
        <v>27853</v>
      </c>
      <c r="AC39" s="1399">
        <v>19454</v>
      </c>
    </row>
    <row r="40" spans="2:30" x14ac:dyDescent="0.25">
      <c r="AA40" s="1398">
        <v>45169</v>
      </c>
      <c r="AB40" s="1399">
        <v>23854</v>
      </c>
      <c r="AC40" s="1399">
        <v>17588</v>
      </c>
    </row>
    <row r="41" spans="2:30" x14ac:dyDescent="0.25">
      <c r="AA41" s="1398">
        <v>45199</v>
      </c>
      <c r="AB41" s="1399">
        <v>30663</v>
      </c>
      <c r="AC41" s="1399">
        <v>23194</v>
      </c>
    </row>
    <row r="42" spans="2:30" x14ac:dyDescent="0.25">
      <c r="AA42" s="1398">
        <v>45230</v>
      </c>
      <c r="AB42" s="1399">
        <v>29848</v>
      </c>
      <c r="AC42" s="1399">
        <v>22671</v>
      </c>
    </row>
    <row r="43" spans="2:30" x14ac:dyDescent="0.25">
      <c r="AA43" s="1398">
        <v>45260</v>
      </c>
      <c r="AB43" s="1399">
        <v>25851</v>
      </c>
      <c r="AC43" s="1399">
        <v>49513</v>
      </c>
    </row>
    <row r="44" spans="2:30" x14ac:dyDescent="0.25">
      <c r="AA44" s="1398">
        <v>45291</v>
      </c>
      <c r="AB44" s="1399">
        <v>20461</v>
      </c>
      <c r="AC44" s="1399">
        <v>20498</v>
      </c>
    </row>
    <row r="45" spans="2:30" x14ac:dyDescent="0.25">
      <c r="AA45" s="1398">
        <v>45322</v>
      </c>
      <c r="AB45" s="1399">
        <v>31387</v>
      </c>
      <c r="AC45" s="1399">
        <v>25158</v>
      </c>
    </row>
    <row r="46" spans="2:30" x14ac:dyDescent="0.25">
      <c r="AA46" s="1398">
        <v>45351</v>
      </c>
      <c r="AB46" s="1399">
        <v>32616</v>
      </c>
      <c r="AC46" s="1399">
        <v>29865</v>
      </c>
    </row>
    <row r="47" spans="2:30" x14ac:dyDescent="0.25">
      <c r="AA47" s="1398">
        <v>45382</v>
      </c>
      <c r="AB47" s="1399">
        <v>37480</v>
      </c>
      <c r="AC47" s="1399">
        <v>24763</v>
      </c>
    </row>
    <row r="48" spans="2:30" x14ac:dyDescent="0.25">
      <c r="AA48" s="1398">
        <v>45412</v>
      </c>
      <c r="AB48" s="1399">
        <v>30764</v>
      </c>
      <c r="AC48" s="1399">
        <v>22655</v>
      </c>
    </row>
    <row r="49" spans="27:29" x14ac:dyDescent="0.25">
      <c r="AA49" s="1398">
        <v>45443</v>
      </c>
      <c r="AB49" s="1399">
        <v>29722</v>
      </c>
      <c r="AC49" s="1399">
        <v>24266</v>
      </c>
    </row>
    <row r="50" spans="27:29" x14ac:dyDescent="0.25">
      <c r="AA50" s="1398">
        <v>45473</v>
      </c>
      <c r="AB50" s="1399">
        <v>31629</v>
      </c>
      <c r="AC50" s="1399">
        <v>22269</v>
      </c>
    </row>
    <row r="51" spans="27:29" x14ac:dyDescent="0.25">
      <c r="AA51" s="1398">
        <v>45504</v>
      </c>
      <c r="AB51" s="1399">
        <v>35840</v>
      </c>
      <c r="AC51" s="1399">
        <v>19983</v>
      </c>
    </row>
    <row r="52" spans="27:29" x14ac:dyDescent="0.25">
      <c r="AA52" s="1398">
        <v>45535</v>
      </c>
      <c r="AB52" s="1399">
        <v>29604</v>
      </c>
      <c r="AC52" s="1399">
        <v>21249</v>
      </c>
    </row>
    <row r="53" spans="27:29" x14ac:dyDescent="0.25">
      <c r="AA53" s="1398">
        <v>45565</v>
      </c>
      <c r="AB53" s="1399">
        <v>23701</v>
      </c>
      <c r="AC53" s="1399">
        <v>20835</v>
      </c>
    </row>
    <row r="54" spans="27:29" x14ac:dyDescent="0.25">
      <c r="AA54" s="1398">
        <v>45596</v>
      </c>
      <c r="AB54" s="1399">
        <v>33448</v>
      </c>
      <c r="AC54" s="1399">
        <v>20199</v>
      </c>
    </row>
    <row r="55" spans="27:29" x14ac:dyDescent="0.25">
      <c r="AA55" s="1398">
        <v>45626</v>
      </c>
      <c r="AB55" s="1399">
        <v>38672</v>
      </c>
      <c r="AC55" s="1399">
        <v>23837</v>
      </c>
    </row>
    <row r="56" spans="27:29" x14ac:dyDescent="0.25">
      <c r="AA56" s="1398">
        <v>45657</v>
      </c>
      <c r="AB56" s="1399">
        <v>24521</v>
      </c>
      <c r="AC56" s="1399">
        <v>20029</v>
      </c>
    </row>
    <row r="57" spans="27:29" x14ac:dyDescent="0.25">
      <c r="AA57" s="1398">
        <v>45688</v>
      </c>
      <c r="AB57" s="1399">
        <v>34073</v>
      </c>
      <c r="AC57" s="1399">
        <v>22714</v>
      </c>
    </row>
    <row r="58" spans="27:29" x14ac:dyDescent="0.25">
      <c r="AA58" s="1398">
        <v>45716</v>
      </c>
      <c r="AB58" s="1399">
        <v>32194</v>
      </c>
      <c r="AC58" s="1399">
        <v>29041</v>
      </c>
    </row>
    <row r="59" spans="27:29" x14ac:dyDescent="0.25">
      <c r="AA59" s="1398">
        <v>45747</v>
      </c>
      <c r="AB59" s="1399">
        <v>38750</v>
      </c>
      <c r="AC59" s="1399">
        <v>23815</v>
      </c>
    </row>
    <row r="60" spans="27:29" x14ac:dyDescent="0.25">
      <c r="AA60" s="1398">
        <v>45777</v>
      </c>
      <c r="AB60" s="1399">
        <v>40829</v>
      </c>
      <c r="AC60" s="1399">
        <v>25297</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34"/>
      <c r="C3" s="1534"/>
      <c r="D3" s="1534"/>
      <c r="E3" s="1534"/>
      <c r="F3" s="1534"/>
      <c r="G3" s="1534"/>
      <c r="H3" s="1534"/>
      <c r="I3" s="1534"/>
      <c r="J3" s="1534"/>
      <c r="K3" s="1534"/>
      <c r="L3" s="618"/>
      <c r="M3" s="618"/>
      <c r="W3" s="620"/>
      <c r="AA3" s="620"/>
      <c r="AD3" s="620"/>
    </row>
    <row r="4" spans="2:30" s="621" customFormat="1" ht="7.5" customHeight="1" x14ac:dyDescent="0.25">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0" s="621" customFormat="1" ht="21" x14ac:dyDescent="0.25">
      <c r="B5" s="1536" t="s">
        <v>397</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row>
    <row r="6" spans="2:30" s="621" customFormat="1" ht="16.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68" t="s">
        <v>27</v>
      </c>
      <c r="C8" s="625"/>
      <c r="D8" s="625"/>
      <c r="E8" s="1538" t="s">
        <v>26</v>
      </c>
      <c r="F8" s="1539"/>
      <c r="G8" s="1539"/>
      <c r="H8" s="1539"/>
      <c r="I8" s="1539"/>
      <c r="J8" s="1539"/>
      <c r="K8" s="1539"/>
      <c r="L8" s="1539"/>
      <c r="M8" s="1539"/>
      <c r="N8" s="1539"/>
      <c r="O8" s="1539"/>
      <c r="P8" s="1539"/>
      <c r="Q8" s="1539"/>
      <c r="R8" s="1539"/>
      <c r="S8" s="1539"/>
      <c r="T8" s="1539"/>
      <c r="U8" s="1539"/>
      <c r="V8" s="1539"/>
      <c r="W8" s="1539"/>
      <c r="X8" s="1539"/>
      <c r="Y8" s="1539"/>
      <c r="Z8" s="1539"/>
      <c r="AA8" s="1540"/>
      <c r="AB8" s="625"/>
      <c r="AC8" s="1466" t="s">
        <v>0</v>
      </c>
      <c r="AD8" s="1467"/>
    </row>
    <row r="9" spans="2:30" s="626" customFormat="1" ht="21.75" customHeight="1" x14ac:dyDescent="0.25">
      <c r="B9" s="1537"/>
      <c r="C9" s="625"/>
      <c r="D9" s="627"/>
      <c r="E9" s="1531" t="s">
        <v>22</v>
      </c>
      <c r="F9" s="1532"/>
      <c r="G9" s="627"/>
      <c r="H9" s="1531" t="s">
        <v>21</v>
      </c>
      <c r="I9" s="1532"/>
      <c r="J9" s="627"/>
      <c r="K9" s="1531" t="s">
        <v>20</v>
      </c>
      <c r="L9" s="1532"/>
      <c r="M9" s="627"/>
      <c r="N9" s="1531" t="s">
        <v>19</v>
      </c>
      <c r="O9" s="1532"/>
      <c r="P9" s="627"/>
      <c r="Q9" s="1531" t="s">
        <v>18</v>
      </c>
      <c r="R9" s="1532"/>
      <c r="S9" s="627"/>
      <c r="T9" s="1531" t="s">
        <v>17</v>
      </c>
      <c r="U9" s="1532"/>
      <c r="V9" s="627"/>
      <c r="W9" s="1531" t="s">
        <v>16</v>
      </c>
      <c r="X9" s="1532"/>
      <c r="Y9" s="627"/>
      <c r="Z9" s="1531" t="s">
        <v>15</v>
      </c>
      <c r="AA9" s="1532"/>
      <c r="AB9" s="625"/>
      <c r="AC9" s="1541"/>
      <c r="AD9" s="1542"/>
    </row>
    <row r="10" spans="2:30" s="626" customFormat="1" ht="21.75" customHeight="1" x14ac:dyDescent="0.25">
      <c r="B10" s="1469"/>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2725</v>
      </c>
      <c r="F12" s="636">
        <v>0.1984533022993637</v>
      </c>
      <c r="G12" s="634"/>
      <c r="H12" s="635">
        <v>47281</v>
      </c>
      <c r="I12" s="636">
        <v>3.4433286554187945</v>
      </c>
      <c r="J12" s="634"/>
      <c r="K12" s="635">
        <v>27781</v>
      </c>
      <c r="L12" s="636">
        <v>2.0232041068545406</v>
      </c>
      <c r="M12" s="634"/>
      <c r="N12" s="635">
        <v>37812</v>
      </c>
      <c r="O12" s="636">
        <v>2.7537307400159783</v>
      </c>
      <c r="P12" s="634"/>
      <c r="Q12" s="635">
        <v>47008</v>
      </c>
      <c r="R12" s="636">
        <v>3.4234469117388953</v>
      </c>
      <c r="S12" s="634"/>
      <c r="T12" s="635">
        <v>80898</v>
      </c>
      <c r="U12" s="636">
        <v>5.8915505502436423</v>
      </c>
      <c r="V12" s="634"/>
      <c r="W12" s="635">
        <v>299013</v>
      </c>
      <c r="X12" s="636">
        <v>21.776189827684274</v>
      </c>
      <c r="Y12" s="634"/>
      <c r="Z12" s="635">
        <v>830601</v>
      </c>
      <c r="AA12" s="636">
        <f>Z12*100/$AC$12</f>
        <v>60.490095905744511</v>
      </c>
      <c r="AB12" s="637"/>
      <c r="AC12" s="638">
        <f>E12+H12+K12+N12+Q12+T12+W12+Z12</f>
        <v>1373119</v>
      </c>
      <c r="AD12" s="446">
        <f>F12+I12+L12+O12+R12+U12+X12+AA12</f>
        <v>100</v>
      </c>
    </row>
    <row r="13" spans="2:30" s="633" customFormat="1" ht="20.25" customHeight="1" x14ac:dyDescent="0.25">
      <c r="B13" s="639" t="s">
        <v>23</v>
      </c>
      <c r="D13" s="634"/>
      <c r="E13" s="640">
        <v>3524</v>
      </c>
      <c r="F13" s="641">
        <v>0.42077210008740212</v>
      </c>
      <c r="G13" s="634"/>
      <c r="H13" s="640">
        <v>99832</v>
      </c>
      <c r="I13" s="641">
        <v>11.920124942090105</v>
      </c>
      <c r="J13" s="634"/>
      <c r="K13" s="640">
        <v>44963</v>
      </c>
      <c r="L13" s="641">
        <v>5.3686651351390076</v>
      </c>
      <c r="M13" s="634"/>
      <c r="N13" s="640">
        <v>49124</v>
      </c>
      <c r="O13" s="641">
        <v>5.8654962101854551</v>
      </c>
      <c r="P13" s="634"/>
      <c r="Q13" s="640">
        <v>52008</v>
      </c>
      <c r="R13" s="641">
        <v>6.2098511297802528</v>
      </c>
      <c r="S13" s="634"/>
      <c r="T13" s="640">
        <v>81131</v>
      </c>
      <c r="U13" s="641">
        <v>9.6871910477273051</v>
      </c>
      <c r="V13" s="634"/>
      <c r="W13" s="640">
        <v>181508</v>
      </c>
      <c r="X13" s="641">
        <v>21.672389995080643</v>
      </c>
      <c r="Y13" s="634"/>
      <c r="Z13" s="640">
        <v>325418</v>
      </c>
      <c r="AA13" s="641">
        <f>Z13*100/$AC$13</f>
        <v>38.855509439909831</v>
      </c>
      <c r="AB13" s="637"/>
      <c r="AC13" s="642">
        <f>E13+H13+K13+N13+Q13+T13+W13+Z13</f>
        <v>837508</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6249</v>
      </c>
      <c r="F15" s="1246">
        <f>E15*100/$AC$15</f>
        <v>0.28267998174273634</v>
      </c>
      <c r="G15" s="1245"/>
      <c r="H15" s="1226">
        <f>SUM(H12:H13)</f>
        <v>147113</v>
      </c>
      <c r="I15" s="1246">
        <f>H15*100/$AC$15</f>
        <v>6.6548087940661178</v>
      </c>
      <c r="J15" s="1245"/>
      <c r="K15" s="1226">
        <f>SUM(K12:K13)</f>
        <v>72744</v>
      </c>
      <c r="L15" s="1246">
        <f>K15*100/$AC$15</f>
        <v>3.2906501187219734</v>
      </c>
      <c r="M15" s="1245"/>
      <c r="N15" s="1226">
        <f>SUM(N12:N13)</f>
        <v>86936</v>
      </c>
      <c r="O15" s="1246">
        <f>N15*100/$AC$15</f>
        <v>3.9326399252338815</v>
      </c>
      <c r="P15" s="1245"/>
      <c r="Q15" s="1226">
        <f>SUM(Q12:Q13)</f>
        <v>99016</v>
      </c>
      <c r="R15" s="1246">
        <f>Q15*100/$AC$15</f>
        <v>4.4790912261543898</v>
      </c>
      <c r="S15" s="1245"/>
      <c r="T15" s="1226">
        <f>SUM(T12:T13)</f>
        <v>162029</v>
      </c>
      <c r="U15" s="1246">
        <f>T15*100/$AC$15</f>
        <v>7.3295494898053812</v>
      </c>
      <c r="V15" s="1245"/>
      <c r="W15" s="1226">
        <f>SUM(W12:W13)</f>
        <v>480521</v>
      </c>
      <c r="X15" s="1246">
        <f>W15*100/$AC$15</f>
        <v>21.73686469947214</v>
      </c>
      <c r="Y15" s="1245"/>
      <c r="Z15" s="1226">
        <f>SUM(Z12:Z13)</f>
        <v>1156019</v>
      </c>
      <c r="AA15" s="1246">
        <f>Z15*100/$AC$15</f>
        <v>52.29371576480338</v>
      </c>
      <c r="AB15" s="1245"/>
      <c r="AC15" s="1226">
        <f>E15+H15+K15+N15+Q15+T15+W15+Z15</f>
        <v>2210627</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6249</v>
      </c>
      <c r="F19" s="655">
        <f>H15</f>
        <v>147113</v>
      </c>
      <c r="G19" s="655"/>
      <c r="H19" s="655">
        <f>K15</f>
        <v>72744</v>
      </c>
      <c r="I19" s="655">
        <f>N15</f>
        <v>86936</v>
      </c>
      <c r="J19" s="655"/>
      <c r="K19" s="655">
        <f>Q15</f>
        <v>99016</v>
      </c>
      <c r="L19" s="655">
        <f>T15</f>
        <v>162029</v>
      </c>
      <c r="M19" s="655"/>
      <c r="N19" s="655">
        <f>W15</f>
        <v>480521</v>
      </c>
      <c r="O19" s="655">
        <f>Z15</f>
        <v>1156019</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33" t="s">
        <v>14</v>
      </c>
      <c r="C36" s="1533"/>
      <c r="D36" s="1533"/>
      <c r="E36" s="1533"/>
      <c r="F36" s="1533"/>
      <c r="G36" s="1533"/>
      <c r="H36" s="1533"/>
      <c r="I36" s="1533"/>
      <c r="J36" s="1533"/>
      <c r="K36" s="1533"/>
    </row>
    <row r="37" spans="2:16" s="657" customFormat="1" ht="12.75" customHeight="1" x14ac:dyDescent="0.25">
      <c r="B37" s="1543"/>
      <c r="C37" s="1544"/>
      <c r="D37" s="1544"/>
      <c r="E37" s="1544"/>
      <c r="F37" s="1544"/>
      <c r="G37" s="1544"/>
      <c r="H37" s="1544"/>
      <c r="I37" s="1544"/>
      <c r="J37" s="1544"/>
      <c r="K37" s="1544"/>
      <c r="L37" s="1544"/>
      <c r="M37" s="1544"/>
      <c r="N37" s="1544"/>
      <c r="O37" s="1544"/>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8"/>
      <c r="C2" s="1408"/>
      <c r="D2" s="1408"/>
      <c r="E2" s="1408"/>
      <c r="F2" s="1408"/>
      <c r="G2" s="1408"/>
      <c r="H2" s="1408"/>
      <c r="I2" s="1408"/>
      <c r="J2" s="1408"/>
      <c r="K2" s="1408"/>
      <c r="L2" s="1408"/>
      <c r="M2" s="1408"/>
      <c r="N2" s="1408"/>
      <c r="O2" s="1408"/>
      <c r="P2" s="1408"/>
      <c r="Q2" s="1408"/>
      <c r="R2" s="1408"/>
      <c r="S2" s="210"/>
      <c r="T2" s="210"/>
    </row>
    <row r="3" spans="1:20" x14ac:dyDescent="0.25">
      <c r="C3" s="1409" t="s">
        <v>289</v>
      </c>
      <c r="D3" s="1409"/>
      <c r="E3" s="1409"/>
    </row>
    <row r="5" spans="1:20" ht="23.25" customHeight="1" x14ac:dyDescent="0.25">
      <c r="B5" s="1410" t="s">
        <v>290</v>
      </c>
      <c r="C5" s="1411"/>
      <c r="D5" s="1411"/>
      <c r="E5" s="1411"/>
      <c r="F5" s="1411"/>
      <c r="G5" s="1411"/>
      <c r="H5" s="1411"/>
      <c r="I5" s="1411"/>
      <c r="J5" s="1411"/>
      <c r="K5" s="1411"/>
      <c r="L5" s="1411"/>
      <c r="M5" s="1411"/>
      <c r="N5" s="1411"/>
      <c r="O5" s="1411"/>
      <c r="P5" s="1411"/>
      <c r="Q5" s="1412">
        <v>45777</v>
      </c>
      <c r="R5" s="1413"/>
      <c r="S5" s="141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4" t="s">
        <v>291</v>
      </c>
      <c r="C7" s="1414"/>
      <c r="D7" s="1414"/>
      <c r="E7" s="1414"/>
      <c r="F7" s="1414"/>
      <c r="G7" s="1414"/>
      <c r="H7" s="1414"/>
      <c r="I7" s="1414"/>
      <c r="J7" s="1414"/>
      <c r="K7" s="1414"/>
      <c r="L7" s="1414"/>
      <c r="M7" s="1414"/>
      <c r="N7" s="1414"/>
      <c r="O7" s="1414"/>
      <c r="P7" s="1414"/>
      <c r="Q7" s="1414"/>
      <c r="R7" s="1414"/>
      <c r="S7" s="1414"/>
    </row>
    <row r="8" spans="1:20" ht="18.75" customHeight="1" x14ac:dyDescent="0.25">
      <c r="B8" s="1407" t="s">
        <v>292</v>
      </c>
      <c r="C8" s="1407"/>
      <c r="D8" s="1407"/>
      <c r="E8" s="1407"/>
      <c r="F8" s="1407"/>
      <c r="G8" s="1407"/>
      <c r="H8" s="1407"/>
      <c r="I8" s="1407"/>
      <c r="J8" s="1407"/>
      <c r="K8" s="1407"/>
      <c r="L8" s="1407"/>
      <c r="M8" s="1407"/>
      <c r="N8" s="1407"/>
      <c r="O8" s="1407"/>
      <c r="P8" s="1407"/>
      <c r="Q8" s="1407"/>
      <c r="R8" s="1407"/>
      <c r="S8" s="1407"/>
    </row>
    <row r="9" spans="1:20" ht="18.75" customHeight="1" x14ac:dyDescent="0.25">
      <c r="B9" s="1407" t="s">
        <v>293</v>
      </c>
      <c r="C9" s="1407"/>
      <c r="D9" s="1407"/>
      <c r="E9" s="1407"/>
      <c r="F9" s="1407"/>
      <c r="G9" s="1407"/>
      <c r="H9" s="1407"/>
      <c r="I9" s="1407"/>
      <c r="J9" s="1407"/>
      <c r="K9" s="1407"/>
      <c r="L9" s="1407"/>
      <c r="M9" s="1407"/>
      <c r="N9" s="1407"/>
      <c r="O9" s="1407"/>
      <c r="P9" s="1407"/>
      <c r="Q9" s="1407"/>
      <c r="R9" s="1407"/>
      <c r="S9" s="1407"/>
    </row>
    <row r="10" spans="1:20" ht="18.75" customHeight="1" x14ac:dyDescent="0.25">
      <c r="B10" s="1407" t="s">
        <v>294</v>
      </c>
      <c r="C10" s="1407"/>
      <c r="D10" s="1407"/>
      <c r="E10" s="1407"/>
      <c r="F10" s="1407"/>
      <c r="G10" s="1407"/>
      <c r="H10" s="1407"/>
      <c r="I10" s="1407"/>
      <c r="J10" s="1407"/>
      <c r="K10" s="1407"/>
      <c r="L10" s="1407"/>
      <c r="M10" s="1407"/>
      <c r="N10" s="1407"/>
      <c r="O10" s="1407"/>
      <c r="P10" s="1407"/>
      <c r="Q10" s="1407"/>
      <c r="R10" s="1407"/>
      <c r="S10" s="1407"/>
    </row>
    <row r="11" spans="1:20" ht="18.75" customHeight="1" x14ac:dyDescent="0.25">
      <c r="B11" s="1407" t="s">
        <v>295</v>
      </c>
      <c r="C11" s="1407"/>
      <c r="D11" s="1407"/>
      <c r="E11" s="1407"/>
      <c r="F11" s="1407"/>
      <c r="G11" s="1407"/>
      <c r="H11" s="1407"/>
      <c r="I11" s="1407"/>
      <c r="J11" s="1407"/>
      <c r="K11" s="1407"/>
      <c r="L11" s="1407"/>
      <c r="M11" s="1407"/>
      <c r="N11" s="1407"/>
      <c r="O11" s="1407"/>
      <c r="P11" s="1407"/>
      <c r="Q11" s="1407"/>
      <c r="R11" s="1407"/>
      <c r="S11" s="1407"/>
    </row>
    <row r="12" spans="1:20" ht="18.75" customHeight="1" x14ac:dyDescent="0.25">
      <c r="B12" s="1407" t="s">
        <v>296</v>
      </c>
      <c r="C12" s="1407"/>
      <c r="D12" s="1407"/>
      <c r="E12" s="1407"/>
      <c r="F12" s="1407"/>
      <c r="G12" s="1407"/>
      <c r="H12" s="1407"/>
      <c r="I12" s="1407"/>
      <c r="J12" s="1407"/>
      <c r="K12" s="1407"/>
      <c r="L12" s="1407"/>
      <c r="M12" s="1407"/>
      <c r="N12" s="1407"/>
      <c r="O12" s="1407"/>
      <c r="P12" s="1407"/>
      <c r="Q12" s="1407"/>
      <c r="R12" s="1407"/>
      <c r="S12" s="1407"/>
    </row>
    <row r="13" spans="1:20" ht="18.75" customHeight="1" x14ac:dyDescent="0.25">
      <c r="B13" s="1407" t="s">
        <v>297</v>
      </c>
      <c r="C13" s="1407"/>
      <c r="D13" s="1407"/>
      <c r="E13" s="1407"/>
      <c r="F13" s="1407"/>
      <c r="G13" s="1407"/>
      <c r="H13" s="1407"/>
      <c r="I13" s="1407"/>
      <c r="J13" s="1407"/>
      <c r="K13" s="1407"/>
      <c r="L13" s="1407"/>
      <c r="M13" s="1407"/>
      <c r="N13" s="1407"/>
      <c r="O13" s="1407"/>
      <c r="P13" s="1407"/>
      <c r="Q13" s="1407"/>
      <c r="R13" s="1407"/>
      <c r="S13" s="1407"/>
    </row>
    <row r="14" spans="1:20" ht="18.75" customHeight="1" x14ac:dyDescent="0.25">
      <c r="B14" s="1407" t="s">
        <v>298</v>
      </c>
      <c r="C14" s="1407"/>
      <c r="D14" s="1407"/>
      <c r="E14" s="1407"/>
      <c r="F14" s="1407"/>
      <c r="G14" s="1407"/>
      <c r="H14" s="1407"/>
      <c r="I14" s="1407"/>
      <c r="J14" s="1407"/>
      <c r="K14" s="1407"/>
      <c r="L14" s="1407"/>
      <c r="M14" s="1407"/>
      <c r="N14" s="1407"/>
      <c r="O14" s="1407"/>
      <c r="P14" s="1407"/>
      <c r="Q14" s="1407"/>
      <c r="R14" s="1407"/>
      <c r="S14" s="1407"/>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14" t="s">
        <v>299</v>
      </c>
      <c r="C16" s="1414"/>
      <c r="D16" s="1414"/>
      <c r="E16" s="1414"/>
      <c r="F16" s="1414"/>
      <c r="G16" s="1414"/>
      <c r="H16" s="1414"/>
      <c r="I16" s="1414"/>
      <c r="J16" s="1414"/>
      <c r="K16" s="1414"/>
      <c r="L16" s="1414"/>
      <c r="M16" s="1414"/>
      <c r="N16" s="1414"/>
      <c r="O16" s="1414"/>
      <c r="P16" s="1414"/>
      <c r="Q16" s="1414"/>
      <c r="R16" s="1414"/>
      <c r="S16" s="1414"/>
    </row>
    <row r="17" spans="2:21" ht="18.75" customHeight="1" x14ac:dyDescent="0.25">
      <c r="B17" s="1407" t="s">
        <v>300</v>
      </c>
      <c r="C17" s="1407"/>
      <c r="D17" s="1407"/>
      <c r="E17" s="1407"/>
      <c r="F17" s="1407"/>
      <c r="G17" s="1407"/>
      <c r="H17" s="1407"/>
      <c r="I17" s="1407"/>
      <c r="J17" s="1407"/>
      <c r="K17" s="1407"/>
      <c r="L17" s="1407"/>
      <c r="M17" s="1407"/>
      <c r="N17" s="1407"/>
      <c r="O17" s="1407"/>
      <c r="P17" s="1407"/>
      <c r="Q17" s="1407"/>
      <c r="R17" s="1407"/>
      <c r="S17" s="1407"/>
      <c r="T17" s="214"/>
    </row>
    <row r="18" spans="2:21" ht="18.75" customHeight="1" x14ac:dyDescent="0.25">
      <c r="B18" s="1407" t="s">
        <v>301</v>
      </c>
      <c r="C18" s="1407"/>
      <c r="D18" s="1407"/>
      <c r="E18" s="1407"/>
      <c r="F18" s="1407"/>
      <c r="G18" s="1407"/>
      <c r="H18" s="1407"/>
      <c r="I18" s="1407"/>
      <c r="J18" s="1407"/>
      <c r="K18" s="1407"/>
      <c r="L18" s="1407"/>
      <c r="M18" s="1407"/>
      <c r="N18" s="1407"/>
      <c r="O18" s="1407"/>
      <c r="P18" s="1407"/>
      <c r="Q18" s="1407"/>
      <c r="R18" s="1407"/>
      <c r="S18" s="1407"/>
      <c r="T18" s="214"/>
    </row>
    <row r="19" spans="2:21" ht="18.75" customHeight="1" x14ac:dyDescent="0.25">
      <c r="B19" s="1407" t="s">
        <v>302</v>
      </c>
      <c r="C19" s="1407"/>
      <c r="D19" s="1407"/>
      <c r="E19" s="1407"/>
      <c r="F19" s="1407"/>
      <c r="G19" s="1407"/>
      <c r="H19" s="1407"/>
      <c r="I19" s="1407"/>
      <c r="J19" s="1407"/>
      <c r="K19" s="1407"/>
      <c r="L19" s="1407"/>
      <c r="M19" s="1407"/>
      <c r="N19" s="1407"/>
      <c r="O19" s="1407"/>
      <c r="P19" s="1407"/>
      <c r="Q19" s="1407"/>
      <c r="R19" s="1407"/>
      <c r="S19" s="1407"/>
      <c r="T19" s="214"/>
    </row>
    <row r="20" spans="2:21" ht="18.75" customHeight="1" x14ac:dyDescent="0.25">
      <c r="B20" s="1407" t="s">
        <v>303</v>
      </c>
      <c r="C20" s="1407"/>
      <c r="D20" s="1407"/>
      <c r="E20" s="1407"/>
      <c r="F20" s="1407"/>
      <c r="G20" s="1407"/>
      <c r="H20" s="1407"/>
      <c r="I20" s="1407"/>
      <c r="J20" s="1407"/>
      <c r="K20" s="1407"/>
      <c r="L20" s="1407"/>
      <c r="M20" s="1407"/>
      <c r="N20" s="1407"/>
      <c r="O20" s="1407"/>
      <c r="P20" s="1407"/>
      <c r="Q20" s="1407"/>
      <c r="R20" s="1407"/>
      <c r="S20" s="1407"/>
      <c r="T20" s="214"/>
    </row>
    <row r="21" spans="2:21" ht="18.75" customHeight="1" x14ac:dyDescent="0.25">
      <c r="B21" s="1407" t="s">
        <v>304</v>
      </c>
      <c r="C21" s="1407"/>
      <c r="D21" s="1407"/>
      <c r="E21" s="1407"/>
      <c r="F21" s="1407"/>
      <c r="G21" s="1407"/>
      <c r="H21" s="1407"/>
      <c r="I21" s="1407"/>
      <c r="J21" s="1407"/>
      <c r="K21" s="1407"/>
      <c r="L21" s="1407"/>
      <c r="M21" s="1407"/>
      <c r="N21" s="1407"/>
      <c r="O21" s="1407"/>
      <c r="P21" s="1407"/>
      <c r="Q21" s="1407"/>
      <c r="R21" s="1407"/>
      <c r="S21" s="1407"/>
      <c r="T21" s="1407"/>
    </row>
    <row r="22" spans="2:21" ht="18.75" customHeight="1" x14ac:dyDescent="0.25">
      <c r="B22" s="1407" t="s">
        <v>305</v>
      </c>
      <c r="C22" s="1407"/>
      <c r="D22" s="1407"/>
      <c r="E22" s="1407"/>
      <c r="F22" s="1407"/>
      <c r="G22" s="1407"/>
      <c r="H22" s="1407"/>
      <c r="I22" s="1407"/>
      <c r="J22" s="1407"/>
      <c r="K22" s="1407"/>
      <c r="L22" s="1407"/>
      <c r="M22" s="1407"/>
      <c r="N22" s="1407"/>
      <c r="O22" s="1407"/>
      <c r="P22" s="1407"/>
      <c r="Q22" s="1407"/>
      <c r="R22" s="1407"/>
      <c r="S22" s="1407"/>
      <c r="T22" s="214"/>
    </row>
    <row r="23" spans="2:21" ht="18.75" customHeight="1" x14ac:dyDescent="0.25">
      <c r="B23" s="1407" t="s">
        <v>306</v>
      </c>
      <c r="C23" s="1407"/>
      <c r="D23" s="1407"/>
      <c r="E23" s="1407"/>
      <c r="F23" s="1407"/>
      <c r="G23" s="1407"/>
      <c r="H23" s="1407"/>
      <c r="I23" s="1407"/>
      <c r="J23" s="1407"/>
      <c r="K23" s="1407"/>
      <c r="L23" s="1407"/>
      <c r="M23" s="1407"/>
      <c r="N23" s="1407"/>
      <c r="O23" s="1407"/>
      <c r="P23" s="1407"/>
      <c r="Q23" s="1407"/>
      <c r="R23" s="1407"/>
      <c r="S23" s="1407"/>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14" t="s">
        <v>307</v>
      </c>
      <c r="C25" s="1414"/>
      <c r="D25" s="1414"/>
      <c r="E25" s="1414"/>
      <c r="F25" s="1414"/>
      <c r="G25" s="1414"/>
      <c r="H25" s="1414"/>
      <c r="I25" s="1414"/>
      <c r="J25" s="1414"/>
      <c r="K25" s="1414"/>
      <c r="L25" s="1414"/>
      <c r="M25" s="1414"/>
      <c r="N25" s="1414"/>
      <c r="O25" s="1414"/>
      <c r="P25" s="1414"/>
      <c r="Q25" s="1414"/>
      <c r="R25" s="1414"/>
      <c r="S25" s="1414"/>
    </row>
    <row r="26" spans="2:21" ht="18.75" customHeight="1" x14ac:dyDescent="0.25">
      <c r="B26" s="1407" t="s">
        <v>308</v>
      </c>
      <c r="C26" s="1407"/>
      <c r="D26" s="1407"/>
      <c r="E26" s="1407"/>
      <c r="F26" s="1407"/>
      <c r="G26" s="1407"/>
      <c r="H26" s="1407"/>
      <c r="I26" s="1407"/>
      <c r="J26" s="1407"/>
      <c r="K26" s="1407"/>
      <c r="L26" s="1407"/>
      <c r="M26" s="1407"/>
      <c r="N26" s="1407"/>
      <c r="O26" s="1407"/>
      <c r="P26" s="1407"/>
      <c r="Q26" s="1407"/>
      <c r="R26" s="1407"/>
      <c r="S26" s="1407"/>
      <c r="T26" s="1407"/>
      <c r="U26" s="1407"/>
    </row>
    <row r="27" spans="2:21" ht="18.75" customHeight="1" x14ac:dyDescent="0.25">
      <c r="B27" s="1407" t="s">
        <v>309</v>
      </c>
      <c r="C27" s="1407"/>
      <c r="D27" s="1407"/>
      <c r="E27" s="1407"/>
      <c r="F27" s="1407"/>
      <c r="G27" s="1407"/>
      <c r="H27" s="1407"/>
      <c r="I27" s="1407"/>
      <c r="J27" s="1407"/>
      <c r="K27" s="1407"/>
      <c r="L27" s="1407"/>
      <c r="M27" s="1407"/>
      <c r="N27" s="1407"/>
      <c r="O27" s="1407"/>
      <c r="P27" s="1407"/>
      <c r="Q27" s="1407"/>
      <c r="R27" s="1407"/>
      <c r="S27" s="1407"/>
      <c r="T27" s="1407"/>
      <c r="U27" s="1407"/>
    </row>
    <row r="28" spans="2:21" ht="18.75" customHeight="1" x14ac:dyDescent="0.25">
      <c r="B28" s="1407" t="s">
        <v>310</v>
      </c>
      <c r="C28" s="1407"/>
      <c r="D28" s="1407"/>
      <c r="E28" s="1407"/>
      <c r="F28" s="1407"/>
      <c r="G28" s="1407"/>
      <c r="H28" s="1407"/>
      <c r="I28" s="1407"/>
      <c r="J28" s="1407"/>
      <c r="K28" s="1407"/>
      <c r="L28" s="1407"/>
      <c r="M28" s="1407"/>
      <c r="N28" s="1407"/>
      <c r="O28" s="1407"/>
      <c r="P28" s="1407"/>
      <c r="Q28" s="1407"/>
      <c r="R28" s="1407"/>
      <c r="S28" s="1407"/>
      <c r="T28" s="1407"/>
      <c r="U28" s="1407"/>
    </row>
    <row r="29" spans="2:21" ht="18.75" customHeight="1" x14ac:dyDescent="0.25">
      <c r="B29" s="1407" t="s">
        <v>311</v>
      </c>
      <c r="C29" s="1407"/>
      <c r="D29" s="1407"/>
      <c r="E29" s="1407"/>
      <c r="F29" s="1407"/>
      <c r="G29" s="1407"/>
      <c r="H29" s="1407"/>
      <c r="I29" s="1407"/>
      <c r="J29" s="1407"/>
      <c r="K29" s="1407"/>
      <c r="L29" s="1407"/>
      <c r="M29" s="1407"/>
      <c r="N29" s="1407"/>
      <c r="O29" s="1407"/>
      <c r="P29" s="1407"/>
      <c r="Q29" s="1407"/>
      <c r="R29" s="1407"/>
      <c r="S29" s="1407"/>
      <c r="T29" s="1407"/>
      <c r="U29" s="1407"/>
    </row>
    <row r="30" spans="2:21" ht="15" customHeight="1" x14ac:dyDescent="0.25">
      <c r="B30" s="1407" t="s">
        <v>312</v>
      </c>
      <c r="C30" s="1407"/>
      <c r="D30" s="1407"/>
      <c r="E30" s="1407"/>
      <c r="F30" s="1407"/>
      <c r="G30" s="1407"/>
      <c r="H30" s="1407"/>
      <c r="I30" s="1407"/>
      <c r="J30" s="1407"/>
      <c r="K30" s="1407"/>
      <c r="L30" s="1407"/>
      <c r="M30" s="1407"/>
      <c r="N30" s="1407"/>
      <c r="O30" s="1407"/>
      <c r="P30" s="1407"/>
      <c r="Q30" s="1407"/>
      <c r="R30" s="1407"/>
      <c r="S30" s="1407"/>
      <c r="T30" s="1407"/>
      <c r="U30" s="1407"/>
    </row>
    <row r="31" spans="2:21" ht="18.75" customHeight="1" x14ac:dyDescent="0.25">
      <c r="B31" s="1407" t="s">
        <v>313</v>
      </c>
      <c r="C31" s="1407"/>
      <c r="D31" s="1407"/>
      <c r="E31" s="1407"/>
      <c r="F31" s="1407"/>
      <c r="G31" s="1407"/>
      <c r="H31" s="1407"/>
      <c r="I31" s="1407"/>
      <c r="J31" s="1407"/>
      <c r="K31" s="1407"/>
      <c r="L31" s="1407"/>
      <c r="M31" s="1407"/>
      <c r="N31" s="1407"/>
      <c r="O31" s="1407"/>
      <c r="P31" s="1407"/>
      <c r="Q31" s="1407"/>
      <c r="R31" s="1407"/>
      <c r="S31" s="1407"/>
      <c r="T31" s="1407"/>
      <c r="U31" s="1407"/>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34"/>
      <c r="C2" s="1534"/>
      <c r="D2" s="1534"/>
      <c r="E2" s="1534"/>
      <c r="F2" s="1534"/>
      <c r="G2" s="667"/>
      <c r="H2" s="1549"/>
      <c r="I2" s="1549"/>
      <c r="J2" s="1549"/>
      <c r="K2" s="1549"/>
      <c r="L2" s="1549"/>
      <c r="M2" s="1549"/>
      <c r="N2" s="1549"/>
      <c r="O2" s="1549"/>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36" t="s">
        <v>398</v>
      </c>
      <c r="C4" s="1536"/>
      <c r="D4" s="1536"/>
      <c r="E4" s="1536"/>
      <c r="F4" s="1536"/>
      <c r="G4" s="1536"/>
      <c r="H4" s="1536"/>
      <c r="I4" s="1536"/>
      <c r="J4" s="1536"/>
      <c r="K4" s="1536"/>
      <c r="L4" s="1536"/>
      <c r="M4" s="1536"/>
      <c r="N4" s="1536"/>
      <c r="O4" s="1536"/>
      <c r="P4" s="1536"/>
      <c r="Q4" s="1536"/>
      <c r="R4" s="1536"/>
      <c r="S4" s="1536"/>
      <c r="T4" s="1536"/>
      <c r="U4" s="1536"/>
      <c r="V4" s="1536"/>
      <c r="W4" s="1536"/>
      <c r="X4" s="1536"/>
      <c r="Z4" s="1215"/>
    </row>
    <row r="5" spans="1:26" s="623"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W5" s="1473"/>
      <c r="X5" s="1473"/>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50" t="s">
        <v>12</v>
      </c>
      <c r="C7" s="625"/>
      <c r="D7" s="1545" t="s">
        <v>29</v>
      </c>
      <c r="E7" s="1546"/>
      <c r="F7" s="669"/>
      <c r="G7" s="670"/>
      <c r="H7" s="1545" t="s">
        <v>243</v>
      </c>
      <c r="I7" s="1546"/>
      <c r="J7" s="627"/>
      <c r="K7" s="1545" t="s">
        <v>31</v>
      </c>
      <c r="L7" s="1546"/>
      <c r="M7" s="627"/>
      <c r="N7" s="1545" t="s">
        <v>49</v>
      </c>
      <c r="O7" s="1546"/>
      <c r="P7" s="627"/>
      <c r="Q7" s="1545" t="s">
        <v>50</v>
      </c>
      <c r="R7" s="1546"/>
      <c r="T7" s="1547" t="s">
        <v>51</v>
      </c>
      <c r="U7" s="1548"/>
      <c r="V7" s="627"/>
      <c r="W7" s="1545" t="s">
        <v>113</v>
      </c>
      <c r="X7" s="1546"/>
      <c r="Z7" s="1216"/>
    </row>
    <row r="8" spans="1:26" s="628" customFormat="1" ht="36" customHeight="1" x14ac:dyDescent="0.35">
      <c r="A8" s="661"/>
      <c r="B8" s="1551"/>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424084</v>
      </c>
      <c r="E10" s="676">
        <v>19.18387860095801</v>
      </c>
      <c r="F10" s="677"/>
      <c r="G10" s="678"/>
      <c r="H10" s="675">
        <v>395348</v>
      </c>
      <c r="I10" s="676">
        <v>93.223983927712439</v>
      </c>
      <c r="J10" s="679"/>
      <c r="K10" s="675">
        <v>74722</v>
      </c>
      <c r="L10" s="676">
        <v>18.900310612422473</v>
      </c>
      <c r="M10" s="680">
        <v>53364</v>
      </c>
      <c r="N10" s="675">
        <v>137675</v>
      </c>
      <c r="O10" s="676">
        <v>34.823750215000459</v>
      </c>
      <c r="P10" s="678">
        <v>53364</v>
      </c>
      <c r="Q10" s="675">
        <v>103398</v>
      </c>
      <c r="R10" s="676">
        <f t="shared" ref="R10:R27" si="0">Q10*100/H10</f>
        <v>26.153667148942198</v>
      </c>
      <c r="S10" s="681"/>
      <c r="T10" s="675">
        <f t="shared" ref="T10:T27" si="1">K10+N10+Q10</f>
        <v>315795</v>
      </c>
      <c r="U10" s="676">
        <f>T10*100/H10</f>
        <v>79.877727976365122</v>
      </c>
      <c r="V10" s="678">
        <v>53364</v>
      </c>
      <c r="W10" s="675">
        <v>79553</v>
      </c>
      <c r="X10" s="676">
        <f>W10*100/H10</f>
        <v>20.122272023634874</v>
      </c>
      <c r="Z10" s="852"/>
    </row>
    <row r="11" spans="1:26" s="633" customFormat="1" ht="18" customHeight="1" x14ac:dyDescent="0.25">
      <c r="A11" s="673"/>
      <c r="B11" s="682" t="s">
        <v>7</v>
      </c>
      <c r="D11" s="683">
        <v>58693</v>
      </c>
      <c r="E11" s="684">
        <v>2.6550385931231277</v>
      </c>
      <c r="F11" s="677"/>
      <c r="G11" s="678"/>
      <c r="H11" s="683">
        <v>54119</v>
      </c>
      <c r="I11" s="684">
        <v>92.206907126914629</v>
      </c>
      <c r="J11" s="679"/>
      <c r="K11" s="683">
        <v>13498</v>
      </c>
      <c r="L11" s="684">
        <v>24.94133298841442</v>
      </c>
      <c r="M11" s="680">
        <v>5161</v>
      </c>
      <c r="N11" s="683">
        <v>16536</v>
      </c>
      <c r="O11" s="684">
        <v>30.5548883017055</v>
      </c>
      <c r="P11" s="678">
        <v>5161</v>
      </c>
      <c r="Q11" s="683">
        <v>16218</v>
      </c>
      <c r="R11" s="684">
        <f t="shared" si="0"/>
        <v>29.967294295903471</v>
      </c>
      <c r="S11" s="681"/>
      <c r="T11" s="683">
        <f t="shared" si="1"/>
        <v>46252</v>
      </c>
      <c r="U11" s="684">
        <f t="shared" ref="U11:U27" si="2">T11*100/H11</f>
        <v>85.463515586023391</v>
      </c>
      <c r="V11" s="678">
        <v>5161</v>
      </c>
      <c r="W11" s="683">
        <v>7867</v>
      </c>
      <c r="X11" s="684">
        <f t="shared" ref="X11:X27" si="3">W11*100/H11</f>
        <v>14.536484413976607</v>
      </c>
      <c r="Z11" s="852"/>
    </row>
    <row r="12" spans="1:26" s="633" customFormat="1" ht="18" customHeight="1" x14ac:dyDescent="0.25">
      <c r="A12" s="673"/>
      <c r="B12" s="682" t="s">
        <v>37</v>
      </c>
      <c r="D12" s="683">
        <v>52063</v>
      </c>
      <c r="E12" s="684">
        <v>2.3551236821046699</v>
      </c>
      <c r="F12" s="677"/>
      <c r="G12" s="678"/>
      <c r="H12" s="683">
        <v>44260</v>
      </c>
      <c r="I12" s="684">
        <v>85.012388836601815</v>
      </c>
      <c r="J12" s="679"/>
      <c r="K12" s="683">
        <v>8236</v>
      </c>
      <c r="L12" s="684">
        <v>18.60822413014008</v>
      </c>
      <c r="M12" s="680">
        <v>3593</v>
      </c>
      <c r="N12" s="683">
        <v>11561</v>
      </c>
      <c r="O12" s="684">
        <v>26.120650700406689</v>
      </c>
      <c r="P12" s="678">
        <v>3593</v>
      </c>
      <c r="Q12" s="683">
        <v>15452</v>
      </c>
      <c r="R12" s="684">
        <f t="shared" si="0"/>
        <v>34.911884319927701</v>
      </c>
      <c r="S12" s="681"/>
      <c r="T12" s="683">
        <f t="shared" si="1"/>
        <v>35249</v>
      </c>
      <c r="U12" s="684">
        <f t="shared" si="2"/>
        <v>79.640759150474466</v>
      </c>
      <c r="V12" s="678">
        <v>3593</v>
      </c>
      <c r="W12" s="683">
        <v>9011</v>
      </c>
      <c r="X12" s="684">
        <f t="shared" si="3"/>
        <v>20.359240849525531</v>
      </c>
      <c r="Z12" s="852"/>
    </row>
    <row r="13" spans="1:26" s="633" customFormat="1" ht="18" customHeight="1" x14ac:dyDescent="0.25">
      <c r="A13" s="673"/>
      <c r="B13" s="682" t="s">
        <v>38</v>
      </c>
      <c r="D13" s="683">
        <v>47287</v>
      </c>
      <c r="E13" s="684">
        <v>2.1390763796877539</v>
      </c>
      <c r="F13" s="677"/>
      <c r="G13" s="678"/>
      <c r="H13" s="683">
        <v>43685</v>
      </c>
      <c r="I13" s="684">
        <v>92.382684458730736</v>
      </c>
      <c r="J13" s="679"/>
      <c r="K13" s="683">
        <v>8257</v>
      </c>
      <c r="L13" s="684">
        <v>18.901224676662469</v>
      </c>
      <c r="M13" s="680">
        <v>2742</v>
      </c>
      <c r="N13" s="683">
        <v>11336</v>
      </c>
      <c r="O13" s="684">
        <v>25.949410552821334</v>
      </c>
      <c r="P13" s="678">
        <v>2742</v>
      </c>
      <c r="Q13" s="683">
        <v>15495</v>
      </c>
      <c r="R13" s="684">
        <f t="shared" si="0"/>
        <v>35.469840906489644</v>
      </c>
      <c r="S13" s="681"/>
      <c r="T13" s="683">
        <f t="shared" si="1"/>
        <v>35088</v>
      </c>
      <c r="U13" s="684">
        <f t="shared" si="2"/>
        <v>80.32047613597345</v>
      </c>
      <c r="V13" s="678">
        <v>2742</v>
      </c>
      <c r="W13" s="683">
        <v>8597</v>
      </c>
      <c r="X13" s="684">
        <f t="shared" si="3"/>
        <v>19.679523864026553</v>
      </c>
      <c r="Z13" s="852"/>
    </row>
    <row r="14" spans="1:26" s="633" customFormat="1" ht="18" customHeight="1" x14ac:dyDescent="0.25">
      <c r="A14" s="673"/>
      <c r="B14" s="682" t="s">
        <v>6</v>
      </c>
      <c r="D14" s="683">
        <v>76325</v>
      </c>
      <c r="E14" s="684">
        <v>3.4526403594998163</v>
      </c>
      <c r="F14" s="677"/>
      <c r="G14" s="678"/>
      <c r="H14" s="683">
        <v>66835</v>
      </c>
      <c r="I14" s="684">
        <v>87.566328201768755</v>
      </c>
      <c r="J14" s="679"/>
      <c r="K14" s="683">
        <v>20110</v>
      </c>
      <c r="L14" s="684">
        <v>30.089025211341362</v>
      </c>
      <c r="M14" s="680">
        <v>7296</v>
      </c>
      <c r="N14" s="683">
        <v>21025</v>
      </c>
      <c r="O14" s="684">
        <v>31.4580683773472</v>
      </c>
      <c r="P14" s="678">
        <v>7296</v>
      </c>
      <c r="Q14" s="683">
        <v>18204</v>
      </c>
      <c r="R14" s="684">
        <f t="shared" si="0"/>
        <v>27.237226004339043</v>
      </c>
      <c r="S14" s="681"/>
      <c r="T14" s="683">
        <f t="shared" si="1"/>
        <v>59339</v>
      </c>
      <c r="U14" s="684">
        <f t="shared" si="2"/>
        <v>88.784319593027604</v>
      </c>
      <c r="V14" s="678">
        <v>7296</v>
      </c>
      <c r="W14" s="683">
        <v>7496</v>
      </c>
      <c r="X14" s="684">
        <f t="shared" si="3"/>
        <v>11.215680406972394</v>
      </c>
      <c r="Z14" s="852"/>
    </row>
    <row r="15" spans="1:26" s="633" customFormat="1" ht="18" customHeight="1" x14ac:dyDescent="0.25">
      <c r="A15" s="673"/>
      <c r="B15" s="682" t="s">
        <v>5</v>
      </c>
      <c r="D15" s="683">
        <v>23380</v>
      </c>
      <c r="E15" s="684">
        <v>1.0576184946623741</v>
      </c>
      <c r="F15" s="677"/>
      <c r="G15" s="678"/>
      <c r="H15" s="683">
        <v>22962</v>
      </c>
      <c r="I15" s="684">
        <v>98.212147134302825</v>
      </c>
      <c r="J15" s="679"/>
      <c r="K15" s="683">
        <v>5259</v>
      </c>
      <c r="L15" s="684">
        <v>22.903057224980401</v>
      </c>
      <c r="M15" s="680">
        <v>3462</v>
      </c>
      <c r="N15" s="683">
        <v>7902</v>
      </c>
      <c r="O15" s="684">
        <v>34.413378625555268</v>
      </c>
      <c r="P15" s="678">
        <v>3462</v>
      </c>
      <c r="Q15" s="683">
        <v>5152</v>
      </c>
      <c r="R15" s="684">
        <f t="shared" si="0"/>
        <v>22.437069941642715</v>
      </c>
      <c r="S15" s="681"/>
      <c r="T15" s="683">
        <f t="shared" si="1"/>
        <v>18313</v>
      </c>
      <c r="U15" s="684">
        <f t="shared" si="2"/>
        <v>79.753505792178387</v>
      </c>
      <c r="V15" s="678">
        <v>3462</v>
      </c>
      <c r="W15" s="683">
        <v>4649</v>
      </c>
      <c r="X15" s="684">
        <f t="shared" si="3"/>
        <v>20.24649420782162</v>
      </c>
      <c r="Z15" s="852"/>
    </row>
    <row r="16" spans="1:26" s="633" customFormat="1" ht="18" customHeight="1" x14ac:dyDescent="0.25">
      <c r="A16" s="673"/>
      <c r="B16" s="682" t="s">
        <v>4</v>
      </c>
      <c r="D16" s="683">
        <v>161076</v>
      </c>
      <c r="E16" s="684">
        <v>7.2864395485986551</v>
      </c>
      <c r="F16" s="677"/>
      <c r="G16" s="678"/>
      <c r="H16" s="683">
        <v>158180</v>
      </c>
      <c r="I16" s="684">
        <v>98.202090938439</v>
      </c>
      <c r="J16" s="679"/>
      <c r="K16" s="683">
        <v>34904</v>
      </c>
      <c r="L16" s="684">
        <v>22.066000758629411</v>
      </c>
      <c r="M16" s="680">
        <v>14325</v>
      </c>
      <c r="N16" s="683">
        <v>41796</v>
      </c>
      <c r="O16" s="684">
        <v>26.423062334049817</v>
      </c>
      <c r="P16" s="678">
        <v>14325</v>
      </c>
      <c r="Q16" s="683">
        <v>50173</v>
      </c>
      <c r="R16" s="684">
        <f t="shared" si="0"/>
        <v>31.718927803767858</v>
      </c>
      <c r="S16" s="681"/>
      <c r="T16" s="683">
        <f t="shared" si="1"/>
        <v>126873</v>
      </c>
      <c r="U16" s="684">
        <f t="shared" si="2"/>
        <v>80.207990896447086</v>
      </c>
      <c r="V16" s="678">
        <v>14325</v>
      </c>
      <c r="W16" s="683">
        <v>31307</v>
      </c>
      <c r="X16" s="684">
        <f t="shared" si="3"/>
        <v>19.792009103552914</v>
      </c>
      <c r="Z16" s="852"/>
    </row>
    <row r="17" spans="1:26" s="633" customFormat="1" ht="18" customHeight="1" x14ac:dyDescent="0.25">
      <c r="A17" s="673"/>
      <c r="B17" s="682" t="s">
        <v>40</v>
      </c>
      <c r="D17" s="683">
        <v>102256</v>
      </c>
      <c r="E17" s="684">
        <v>4.6256559790502871</v>
      </c>
      <c r="F17" s="677"/>
      <c r="G17" s="678"/>
      <c r="H17" s="683">
        <v>98828</v>
      </c>
      <c r="I17" s="684">
        <v>96.647629478954784</v>
      </c>
      <c r="J17" s="679"/>
      <c r="K17" s="683">
        <v>24081</v>
      </c>
      <c r="L17" s="684">
        <v>24.366576273930466</v>
      </c>
      <c r="M17" s="680">
        <v>9188</v>
      </c>
      <c r="N17" s="683">
        <v>26683</v>
      </c>
      <c r="O17" s="684">
        <v>26.999433358967096</v>
      </c>
      <c r="P17" s="678">
        <v>9188</v>
      </c>
      <c r="Q17" s="683">
        <v>30788</v>
      </c>
      <c r="R17" s="684">
        <f t="shared" si="0"/>
        <v>31.153114501963007</v>
      </c>
      <c r="S17" s="681"/>
      <c r="T17" s="683">
        <f t="shared" si="1"/>
        <v>81552</v>
      </c>
      <c r="U17" s="684">
        <f t="shared" si="2"/>
        <v>82.519124134860562</v>
      </c>
      <c r="V17" s="678">
        <v>9188</v>
      </c>
      <c r="W17" s="683">
        <v>17276</v>
      </c>
      <c r="X17" s="684">
        <f t="shared" si="3"/>
        <v>17.480875865139435</v>
      </c>
      <c r="Z17" s="852"/>
    </row>
    <row r="18" spans="1:26" s="633" customFormat="1" ht="18" customHeight="1" x14ac:dyDescent="0.25">
      <c r="A18" s="673"/>
      <c r="B18" s="682" t="s">
        <v>41</v>
      </c>
      <c r="D18" s="683">
        <v>395271</v>
      </c>
      <c r="E18" s="684">
        <v>17.880492728985939</v>
      </c>
      <c r="F18" s="677"/>
      <c r="G18" s="678"/>
      <c r="H18" s="683">
        <v>359181</v>
      </c>
      <c r="I18" s="684">
        <v>90.86955531774403</v>
      </c>
      <c r="J18" s="679"/>
      <c r="K18" s="683">
        <v>49558</v>
      </c>
      <c r="L18" s="684">
        <v>13.797500424577024</v>
      </c>
      <c r="M18" s="680">
        <v>34612</v>
      </c>
      <c r="N18" s="683">
        <v>103019</v>
      </c>
      <c r="O18" s="684">
        <v>28.681639619022164</v>
      </c>
      <c r="P18" s="678">
        <v>34612</v>
      </c>
      <c r="Q18" s="683">
        <v>121500</v>
      </c>
      <c r="R18" s="684">
        <f t="shared" si="0"/>
        <v>33.826956325640836</v>
      </c>
      <c r="S18" s="681"/>
      <c r="T18" s="683">
        <f t="shared" si="1"/>
        <v>274077</v>
      </c>
      <c r="U18" s="684">
        <f t="shared" si="2"/>
        <v>76.306096369240024</v>
      </c>
      <c r="V18" s="678">
        <v>34612</v>
      </c>
      <c r="W18" s="683">
        <v>85104</v>
      </c>
      <c r="X18" s="684">
        <f t="shared" si="3"/>
        <v>23.69390363075998</v>
      </c>
      <c r="Z18" s="852"/>
    </row>
    <row r="19" spans="1:26" s="633" customFormat="1" ht="18" customHeight="1" x14ac:dyDescent="0.25">
      <c r="A19" s="673"/>
      <c r="B19" s="682" t="s">
        <v>3</v>
      </c>
      <c r="D19" s="683">
        <v>226297</v>
      </c>
      <c r="E19" s="684">
        <v>10.236778977186111</v>
      </c>
      <c r="F19" s="677"/>
      <c r="G19" s="678"/>
      <c r="H19" s="683">
        <v>205448</v>
      </c>
      <c r="I19" s="684">
        <v>90.786886260091819</v>
      </c>
      <c r="J19" s="679"/>
      <c r="K19" s="683">
        <v>47519</v>
      </c>
      <c r="L19" s="684">
        <v>23.129453681710213</v>
      </c>
      <c r="M19" s="680">
        <v>13397</v>
      </c>
      <c r="N19" s="683">
        <v>65840</v>
      </c>
      <c r="O19" s="684">
        <v>32.047038666718585</v>
      </c>
      <c r="P19" s="678">
        <v>13397</v>
      </c>
      <c r="Q19" s="683">
        <v>62424</v>
      </c>
      <c r="R19" s="684">
        <f t="shared" si="0"/>
        <v>30.384330828238777</v>
      </c>
      <c r="S19" s="681"/>
      <c r="T19" s="683">
        <f t="shared" si="1"/>
        <v>175783</v>
      </c>
      <c r="U19" s="684">
        <f t="shared" si="2"/>
        <v>85.560823176667569</v>
      </c>
      <c r="V19" s="678">
        <v>13397</v>
      </c>
      <c r="W19" s="683">
        <v>29665</v>
      </c>
      <c r="X19" s="684">
        <f t="shared" si="3"/>
        <v>14.439176823332424</v>
      </c>
      <c r="Z19" s="852"/>
    </row>
    <row r="20" spans="1:26" s="633" customFormat="1" ht="18" customHeight="1" x14ac:dyDescent="0.25">
      <c r="A20" s="673"/>
      <c r="B20" s="682" t="s">
        <v>2</v>
      </c>
      <c r="D20" s="683">
        <v>60562</v>
      </c>
      <c r="E20" s="684">
        <v>2.7395847422473354</v>
      </c>
      <c r="F20" s="677"/>
      <c r="G20" s="678"/>
      <c r="H20" s="683">
        <v>57381</v>
      </c>
      <c r="I20" s="684">
        <v>94.747531455368048</v>
      </c>
      <c r="J20" s="679"/>
      <c r="K20" s="683">
        <v>13215</v>
      </c>
      <c r="L20" s="684">
        <v>23.030271344173158</v>
      </c>
      <c r="M20" s="680">
        <v>6540</v>
      </c>
      <c r="N20" s="683">
        <v>13809</v>
      </c>
      <c r="O20" s="684">
        <v>24.065457207089455</v>
      </c>
      <c r="P20" s="678">
        <v>6540</v>
      </c>
      <c r="Q20" s="683">
        <v>14522</v>
      </c>
      <c r="R20" s="684">
        <f t="shared" si="0"/>
        <v>25.308028790017602</v>
      </c>
      <c r="S20" s="681"/>
      <c r="T20" s="683">
        <f t="shared" si="1"/>
        <v>41546</v>
      </c>
      <c r="U20" s="684">
        <f t="shared" si="2"/>
        <v>72.403757341280212</v>
      </c>
      <c r="V20" s="678">
        <v>6540</v>
      </c>
      <c r="W20" s="683">
        <v>15835</v>
      </c>
      <c r="X20" s="684">
        <f t="shared" si="3"/>
        <v>27.596242658719785</v>
      </c>
      <c r="Z20" s="852"/>
    </row>
    <row r="21" spans="1:26" s="633" customFormat="1" ht="18" customHeight="1" x14ac:dyDescent="0.25">
      <c r="A21" s="673"/>
      <c r="B21" s="682" t="s">
        <v>35</v>
      </c>
      <c r="D21" s="683">
        <v>87481</v>
      </c>
      <c r="E21" s="684">
        <v>3.9572935642240865</v>
      </c>
      <c r="F21" s="677"/>
      <c r="G21" s="678"/>
      <c r="H21" s="683">
        <v>87419</v>
      </c>
      <c r="I21" s="684">
        <v>99.929127467678697</v>
      </c>
      <c r="J21" s="679"/>
      <c r="K21" s="683">
        <v>26213</v>
      </c>
      <c r="L21" s="684">
        <v>29.985472265754584</v>
      </c>
      <c r="M21" s="680">
        <v>13798</v>
      </c>
      <c r="N21" s="683">
        <v>27693</v>
      </c>
      <c r="O21" s="684">
        <v>31.678468067582561</v>
      </c>
      <c r="P21" s="678">
        <v>13798</v>
      </c>
      <c r="Q21" s="683">
        <v>27022</v>
      </c>
      <c r="R21" s="684">
        <f t="shared" si="0"/>
        <v>30.91090037634839</v>
      </c>
      <c r="S21" s="681"/>
      <c r="T21" s="683">
        <f t="shared" si="1"/>
        <v>80928</v>
      </c>
      <c r="U21" s="684">
        <f t="shared" si="2"/>
        <v>92.574840709685532</v>
      </c>
      <c r="V21" s="678">
        <v>13798</v>
      </c>
      <c r="W21" s="683">
        <v>6491</v>
      </c>
      <c r="X21" s="684">
        <f t="shared" si="3"/>
        <v>7.4251592903144621</v>
      </c>
      <c r="Z21" s="852"/>
    </row>
    <row r="22" spans="1:26" s="633" customFormat="1" ht="18" customHeight="1" x14ac:dyDescent="0.25">
      <c r="A22" s="673"/>
      <c r="B22" s="682" t="s">
        <v>42</v>
      </c>
      <c r="D22" s="683">
        <v>266456</v>
      </c>
      <c r="E22" s="684">
        <v>12.05341290050289</v>
      </c>
      <c r="F22" s="677"/>
      <c r="G22" s="678"/>
      <c r="H22" s="683">
        <v>266190</v>
      </c>
      <c r="I22" s="684">
        <v>99.9001711351968</v>
      </c>
      <c r="J22" s="679"/>
      <c r="K22" s="683">
        <v>65999</v>
      </c>
      <c r="L22" s="684">
        <v>24.793944175213195</v>
      </c>
      <c r="M22" s="680">
        <v>24812</v>
      </c>
      <c r="N22" s="683">
        <v>78688</v>
      </c>
      <c r="O22" s="684">
        <v>29.560840001502687</v>
      </c>
      <c r="P22" s="678">
        <v>24812</v>
      </c>
      <c r="Q22" s="683">
        <v>65713</v>
      </c>
      <c r="R22" s="684">
        <f t="shared" si="0"/>
        <v>24.686502122544049</v>
      </c>
      <c r="S22" s="681"/>
      <c r="T22" s="683">
        <f t="shared" si="1"/>
        <v>210400</v>
      </c>
      <c r="U22" s="684">
        <f t="shared" si="2"/>
        <v>79.041286299259923</v>
      </c>
      <c r="V22" s="678">
        <v>24812</v>
      </c>
      <c r="W22" s="683">
        <v>55790</v>
      </c>
      <c r="X22" s="684">
        <f t="shared" si="3"/>
        <v>20.958713700740073</v>
      </c>
      <c r="Z22" s="852"/>
    </row>
    <row r="23" spans="1:26" s="633" customFormat="1" ht="18" customHeight="1" x14ac:dyDescent="0.25">
      <c r="A23" s="673">
        <v>47094</v>
      </c>
      <c r="B23" s="682" t="s">
        <v>43</v>
      </c>
      <c r="D23" s="683">
        <v>69263</v>
      </c>
      <c r="E23" s="684">
        <v>3.1331834814285719</v>
      </c>
      <c r="F23" s="677"/>
      <c r="G23" s="678"/>
      <c r="H23" s="683">
        <v>60819</v>
      </c>
      <c r="I23" s="684">
        <v>87.808786798146201</v>
      </c>
      <c r="J23" s="679"/>
      <c r="K23" s="683">
        <v>15204</v>
      </c>
      <c r="L23" s="684">
        <v>24.998766832733192</v>
      </c>
      <c r="M23" s="680">
        <v>10064</v>
      </c>
      <c r="N23" s="683">
        <v>19513</v>
      </c>
      <c r="O23" s="684">
        <v>32.083723836301154</v>
      </c>
      <c r="P23" s="678">
        <v>10064</v>
      </c>
      <c r="Q23" s="683">
        <v>17750</v>
      </c>
      <c r="R23" s="684">
        <f t="shared" si="0"/>
        <v>29.184958647790985</v>
      </c>
      <c r="S23" s="681"/>
      <c r="T23" s="683">
        <f t="shared" si="1"/>
        <v>52467</v>
      </c>
      <c r="U23" s="684">
        <f t="shared" si="2"/>
        <v>86.267449316825335</v>
      </c>
      <c r="V23" s="678">
        <v>10064</v>
      </c>
      <c r="W23" s="683">
        <v>8352</v>
      </c>
      <c r="X23" s="684">
        <f t="shared" si="3"/>
        <v>13.732550683174665</v>
      </c>
      <c r="Z23" s="852"/>
    </row>
    <row r="24" spans="1:26" s="633" customFormat="1" ht="18" customHeight="1" x14ac:dyDescent="0.25">
      <c r="B24" s="682" t="s">
        <v>44</v>
      </c>
      <c r="D24" s="685">
        <v>20737</v>
      </c>
      <c r="E24" s="684">
        <v>0.93805965456859075</v>
      </c>
      <c r="F24" s="677"/>
      <c r="G24" s="678"/>
      <c r="H24" s="683">
        <v>20667</v>
      </c>
      <c r="I24" s="684">
        <v>99.662439118483874</v>
      </c>
      <c r="J24" s="679"/>
      <c r="K24" s="685">
        <v>3364</v>
      </c>
      <c r="L24" s="684">
        <v>16.277156820051289</v>
      </c>
      <c r="M24" s="680">
        <v>1275</v>
      </c>
      <c r="N24" s="683">
        <v>6461</v>
      </c>
      <c r="O24" s="684">
        <v>31.26239899356462</v>
      </c>
      <c r="P24" s="678">
        <v>1275</v>
      </c>
      <c r="Q24" s="683">
        <v>6554</v>
      </c>
      <c r="R24" s="684">
        <f t="shared" si="0"/>
        <v>31.712391735617167</v>
      </c>
      <c r="S24" s="681"/>
      <c r="T24" s="685">
        <f t="shared" si="1"/>
        <v>16379</v>
      </c>
      <c r="U24" s="684">
        <f t="shared" si="2"/>
        <v>79.25194754923308</v>
      </c>
      <c r="V24" s="678">
        <v>1275</v>
      </c>
      <c r="W24" s="683">
        <v>4288</v>
      </c>
      <c r="X24" s="684">
        <f t="shared" si="3"/>
        <v>20.748052450766924</v>
      </c>
      <c r="Z24" s="852"/>
    </row>
    <row r="25" spans="1:26" s="633" customFormat="1" ht="18" customHeight="1" x14ac:dyDescent="0.25">
      <c r="B25" s="682" t="s">
        <v>45</v>
      </c>
      <c r="D25" s="685">
        <v>118843</v>
      </c>
      <c r="E25" s="684">
        <v>5.3759860890145648</v>
      </c>
      <c r="F25" s="677"/>
      <c r="G25" s="678"/>
      <c r="H25" s="683">
        <v>118693</v>
      </c>
      <c r="I25" s="684">
        <v>99.87378305832064</v>
      </c>
      <c r="J25" s="679"/>
      <c r="K25" s="685">
        <v>19778</v>
      </c>
      <c r="L25" s="684">
        <v>16.663156209717506</v>
      </c>
      <c r="M25" s="680">
        <v>8030</v>
      </c>
      <c r="N25" s="685">
        <v>27258</v>
      </c>
      <c r="O25" s="684">
        <v>22.965128524849824</v>
      </c>
      <c r="P25" s="678">
        <v>8030</v>
      </c>
      <c r="Q25" s="683">
        <v>38981</v>
      </c>
      <c r="R25" s="684">
        <f t="shared" si="0"/>
        <v>32.841869360450914</v>
      </c>
      <c r="S25" s="681"/>
      <c r="T25" s="685">
        <f t="shared" si="1"/>
        <v>86017</v>
      </c>
      <c r="U25" s="684">
        <f t="shared" si="2"/>
        <v>72.470154095018245</v>
      </c>
      <c r="V25" s="678">
        <v>8030</v>
      </c>
      <c r="W25" s="683">
        <v>32676</v>
      </c>
      <c r="X25" s="684">
        <f t="shared" si="3"/>
        <v>27.529845904981759</v>
      </c>
      <c r="Z25" s="852"/>
    </row>
    <row r="26" spans="1:26" s="633" customFormat="1" ht="18" customHeight="1" x14ac:dyDescent="0.25">
      <c r="B26" s="682" t="s">
        <v>46</v>
      </c>
      <c r="D26" s="685">
        <v>14818</v>
      </c>
      <c r="E26" s="686">
        <v>0.67030756432451066</v>
      </c>
      <c r="F26" s="677"/>
      <c r="G26" s="678"/>
      <c r="H26" s="683">
        <v>14810</v>
      </c>
      <c r="I26" s="686">
        <v>99.946011607504389</v>
      </c>
      <c r="J26" s="679"/>
      <c r="K26" s="685">
        <v>2404</v>
      </c>
      <c r="L26" s="684">
        <v>16.2322754895341</v>
      </c>
      <c r="M26" s="680">
        <v>1753</v>
      </c>
      <c r="N26" s="685">
        <v>4400</v>
      </c>
      <c r="O26" s="686">
        <v>29.709655638082378</v>
      </c>
      <c r="P26" s="687">
        <v>1753</v>
      </c>
      <c r="Q26" s="683">
        <v>3653</v>
      </c>
      <c r="R26" s="686">
        <f t="shared" si="0"/>
        <v>24.665766374071573</v>
      </c>
      <c r="S26" s="681"/>
      <c r="T26" s="685">
        <f t="shared" si="1"/>
        <v>10457</v>
      </c>
      <c r="U26" s="686">
        <f t="shared" si="2"/>
        <v>70.607697501688051</v>
      </c>
      <c r="V26" s="687">
        <v>1753</v>
      </c>
      <c r="W26" s="683">
        <v>4353</v>
      </c>
      <c r="X26" s="686">
        <f t="shared" si="3"/>
        <v>29.392302498311953</v>
      </c>
      <c r="Z26" s="852"/>
    </row>
    <row r="27" spans="1:26" s="633" customFormat="1" ht="18" customHeight="1" x14ac:dyDescent="0.25">
      <c r="B27" s="688" t="s">
        <v>1</v>
      </c>
      <c r="D27" s="689">
        <v>5735</v>
      </c>
      <c r="E27" s="690">
        <v>0.25942865983270808</v>
      </c>
      <c r="F27" s="677"/>
      <c r="G27" s="678"/>
      <c r="H27" s="691">
        <v>5562</v>
      </c>
      <c r="I27" s="690">
        <v>96.983435047951176</v>
      </c>
      <c r="J27" s="679"/>
      <c r="K27" s="689">
        <v>1259</v>
      </c>
      <c r="L27" s="692">
        <v>22.635742538655158</v>
      </c>
      <c r="M27" s="680">
        <v>384</v>
      </c>
      <c r="N27" s="689">
        <v>1520</v>
      </c>
      <c r="O27" s="690">
        <v>27.328299172959365</v>
      </c>
      <c r="P27" s="687">
        <v>384</v>
      </c>
      <c r="Q27" s="691">
        <v>1334</v>
      </c>
      <c r="R27" s="690">
        <f t="shared" si="0"/>
        <v>23.984178353110391</v>
      </c>
      <c r="S27" s="681"/>
      <c r="T27" s="689">
        <f t="shared" si="1"/>
        <v>4113</v>
      </c>
      <c r="U27" s="690">
        <f t="shared" si="2"/>
        <v>73.948220064724921</v>
      </c>
      <c r="V27" s="687">
        <v>384</v>
      </c>
      <c r="W27" s="691">
        <v>1449</v>
      </c>
      <c r="X27" s="690">
        <f t="shared" si="3"/>
        <v>26.051779935275082</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2210627</v>
      </c>
      <c r="E29" s="1251">
        <f>SUM(E10:E27)</f>
        <v>100</v>
      </c>
      <c r="F29" s="1252"/>
      <c r="G29" s="841"/>
      <c r="H29" s="1250">
        <f>SUM(H10:H28)</f>
        <v>2080387</v>
      </c>
      <c r="I29" s="1251">
        <f>H29*100/D29</f>
        <v>94.108458821863664</v>
      </c>
      <c r="J29" s="1253"/>
      <c r="K29" s="1250">
        <f>SUM(K10:K28)</f>
        <v>433580</v>
      </c>
      <c r="L29" s="1251">
        <f>K29*100/H29</f>
        <v>20.841314620789305</v>
      </c>
      <c r="M29" s="1254"/>
      <c r="N29" s="1250">
        <f>SUM(N10:N28)</f>
        <v>622715</v>
      </c>
      <c r="O29" s="1251">
        <f>N29*100/H29</f>
        <v>29.932651953699001</v>
      </c>
      <c r="P29" s="1254"/>
      <c r="Q29" s="1255">
        <f>SUM(Q10:Q28)</f>
        <v>614333</v>
      </c>
      <c r="R29" s="1251">
        <f>Q29*100/H29</f>
        <v>29.529746148192618</v>
      </c>
      <c r="S29" s="1254"/>
      <c r="T29" s="1250">
        <f>SUM(T10:T27)</f>
        <v>1670628</v>
      </c>
      <c r="U29" s="1251">
        <f>T29*100/H29</f>
        <v>80.303712722680928</v>
      </c>
      <c r="V29" s="1254"/>
      <c r="W29" s="1255">
        <f>SUM(W10:W28)</f>
        <v>409759</v>
      </c>
      <c r="X29" s="1251">
        <f>W29*100/H29</f>
        <v>19.696287277319076</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K40" s="700"/>
      <c r="L40" s="700"/>
      <c r="M40" s="700"/>
      <c r="N40" s="700"/>
      <c r="O40" s="700"/>
      <c r="P40" s="700"/>
      <c r="Q40" s="700"/>
      <c r="R40" s="700"/>
      <c r="S40" s="700"/>
      <c r="T40" s="700"/>
      <c r="U40" s="700"/>
      <c r="V40" s="700"/>
      <c r="W40" s="700"/>
      <c r="X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52" t="s">
        <v>399</v>
      </c>
      <c r="C3" s="1552"/>
      <c r="D3" s="1552"/>
      <c r="E3" s="1552"/>
      <c r="F3" s="1552"/>
      <c r="G3" s="1552"/>
      <c r="H3" s="1552"/>
      <c r="I3" s="1552"/>
      <c r="J3" s="1552"/>
      <c r="K3" s="1552"/>
      <c r="L3" s="1552"/>
      <c r="M3" s="1552"/>
      <c r="N3" s="1552"/>
      <c r="O3" s="1552"/>
      <c r="P3" s="1552"/>
      <c r="Q3" s="1552"/>
      <c r="R3" s="1552"/>
      <c r="S3" s="1552"/>
      <c r="T3" s="1552"/>
      <c r="U3" s="1552"/>
      <c r="V3" s="1552"/>
      <c r="W3" s="1552"/>
      <c r="X3" s="1552"/>
      <c r="Y3" s="719"/>
    </row>
    <row r="4" spans="2:25" s="623"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53" t="s">
        <v>52</v>
      </c>
      <c r="G6" s="1553"/>
      <c r="H6" s="1553"/>
      <c r="I6" s="1553"/>
      <c r="J6" s="1553"/>
      <c r="K6" s="1553"/>
      <c r="L6" s="1553"/>
      <c r="M6" s="1553"/>
      <c r="N6" s="1553"/>
      <c r="O6" s="1553"/>
      <c r="P6" s="1553"/>
      <c r="Q6" s="1553"/>
      <c r="R6" s="1553"/>
      <c r="S6" s="1553"/>
      <c r="T6" s="1553"/>
      <c r="U6" s="1553"/>
      <c r="V6" s="1553"/>
      <c r="W6" s="1553"/>
      <c r="X6" s="723"/>
      <c r="Y6" s="723"/>
    </row>
    <row r="7" spans="2:25" s="722" customFormat="1" ht="64.5" customHeight="1" x14ac:dyDescent="0.25">
      <c r="B7" s="1554" t="s">
        <v>12</v>
      </c>
      <c r="C7" s="715"/>
      <c r="D7" s="713"/>
      <c r="E7" s="715"/>
      <c r="F7" s="1554" t="s">
        <v>32</v>
      </c>
      <c r="G7" s="1554"/>
      <c r="H7" s="1554" t="s">
        <v>33</v>
      </c>
      <c r="I7" s="1554"/>
      <c r="J7" s="1554" t="s">
        <v>48</v>
      </c>
      <c r="K7" s="1554"/>
      <c r="L7" s="1554" t="s">
        <v>34</v>
      </c>
      <c r="M7" s="1554"/>
      <c r="N7" s="1554" t="s">
        <v>189</v>
      </c>
      <c r="O7" s="1554"/>
      <c r="P7" s="713"/>
      <c r="Q7" s="713"/>
    </row>
    <row r="8" spans="2:25" s="715" customFormat="1" ht="20.25" customHeight="1" x14ac:dyDescent="0.25">
      <c r="B8" s="1554"/>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74722</v>
      </c>
      <c r="G10" s="560">
        <f t="shared" ref="G10:G27" si="0">F10*100/$N10</f>
        <v>18.900310612422473</v>
      </c>
      <c r="H10" s="706">
        <f>'31dictsaad'!N10</f>
        <v>137675</v>
      </c>
      <c r="I10" s="560">
        <f t="shared" ref="I10:I27" si="1">H10*100/$N10</f>
        <v>34.823750215000459</v>
      </c>
      <c r="J10" s="706">
        <f>'31dictsaad'!Q10</f>
        <v>103398</v>
      </c>
      <c r="K10" s="560">
        <f t="shared" ref="K10:K27" si="2">J10*100/$N10</f>
        <v>26.153667148942198</v>
      </c>
      <c r="L10" s="706">
        <f>'31dictsaad'!W10</f>
        <v>79553</v>
      </c>
      <c r="M10" s="560">
        <f t="shared" ref="M10:M27" si="3">L10*100/$N10</f>
        <v>20.122272023634874</v>
      </c>
      <c r="N10" s="706">
        <f>F10+H10+J10+L10</f>
        <v>395348</v>
      </c>
      <c r="O10" s="560">
        <f>G10+I10+K10+M10</f>
        <v>100</v>
      </c>
      <c r="P10" s="724"/>
      <c r="Q10" s="724"/>
    </row>
    <row r="11" spans="2:25" s="697" customFormat="1" ht="18" customHeight="1" x14ac:dyDescent="0.25">
      <c r="B11" s="714" t="s">
        <v>7</v>
      </c>
      <c r="D11" s="703"/>
      <c r="F11" s="706">
        <f>'31dictsaad'!K11</f>
        <v>13498</v>
      </c>
      <c r="G11" s="560">
        <f t="shared" si="0"/>
        <v>24.94133298841442</v>
      </c>
      <c r="H11" s="706">
        <f>'31dictsaad'!N11</f>
        <v>16536</v>
      </c>
      <c r="I11" s="560">
        <f t="shared" si="1"/>
        <v>30.5548883017055</v>
      </c>
      <c r="J11" s="706">
        <f>'31dictsaad'!Q11</f>
        <v>16218</v>
      </c>
      <c r="K11" s="560">
        <f t="shared" si="2"/>
        <v>29.967294295903471</v>
      </c>
      <c r="L11" s="706">
        <f>'31dictsaad'!W11</f>
        <v>7867</v>
      </c>
      <c r="M11" s="560">
        <f t="shared" si="3"/>
        <v>14.536484413976607</v>
      </c>
      <c r="N11" s="706">
        <f t="shared" ref="N11:O27" si="4">F11+H11+J11+L11</f>
        <v>54119</v>
      </c>
      <c r="O11" s="560">
        <f t="shared" si="4"/>
        <v>100</v>
      </c>
      <c r="P11" s="724"/>
      <c r="Q11" s="724"/>
    </row>
    <row r="12" spans="2:25" s="697" customFormat="1" ht="22.5" customHeight="1" x14ac:dyDescent="0.25">
      <c r="B12" s="714" t="s">
        <v>37</v>
      </c>
      <c r="D12" s="703"/>
      <c r="F12" s="703">
        <f>'31dictsaad'!K12</f>
        <v>8236</v>
      </c>
      <c r="G12" s="560">
        <f t="shared" si="0"/>
        <v>18.60822413014008</v>
      </c>
      <c r="H12" s="703">
        <f>'31dictsaad'!N12</f>
        <v>11561</v>
      </c>
      <c r="I12" s="560">
        <f t="shared" si="1"/>
        <v>26.120650700406689</v>
      </c>
      <c r="J12" s="703">
        <f>'31dictsaad'!Q12</f>
        <v>15452</v>
      </c>
      <c r="K12" s="560">
        <f t="shared" si="2"/>
        <v>34.911884319927701</v>
      </c>
      <c r="L12" s="703">
        <f>'31dictsaad'!W12</f>
        <v>9011</v>
      </c>
      <c r="M12" s="560">
        <f t="shared" si="3"/>
        <v>20.359240849525531</v>
      </c>
      <c r="N12" s="706">
        <f t="shared" si="4"/>
        <v>44260</v>
      </c>
      <c r="O12" s="560">
        <f t="shared" si="4"/>
        <v>100.00000000000001</v>
      </c>
      <c r="P12" s="724"/>
      <c r="Q12" s="724"/>
    </row>
    <row r="13" spans="2:25" s="697" customFormat="1" ht="18" customHeight="1" x14ac:dyDescent="0.25">
      <c r="B13" s="714" t="s">
        <v>38</v>
      </c>
      <c r="D13" s="703"/>
      <c r="F13" s="706">
        <f>'31dictsaad'!K13</f>
        <v>8257</v>
      </c>
      <c r="G13" s="560">
        <f t="shared" si="0"/>
        <v>18.901224676662469</v>
      </c>
      <c r="H13" s="706">
        <f>'31dictsaad'!N13</f>
        <v>11336</v>
      </c>
      <c r="I13" s="560">
        <f t="shared" si="1"/>
        <v>25.949410552821334</v>
      </c>
      <c r="J13" s="706">
        <f>'31dictsaad'!Q13</f>
        <v>15495</v>
      </c>
      <c r="K13" s="560">
        <f t="shared" si="2"/>
        <v>35.469840906489644</v>
      </c>
      <c r="L13" s="706">
        <f>'31dictsaad'!W13</f>
        <v>8597</v>
      </c>
      <c r="M13" s="560">
        <f t="shared" si="3"/>
        <v>19.679523864026553</v>
      </c>
      <c r="N13" s="706">
        <f t="shared" si="4"/>
        <v>43685</v>
      </c>
      <c r="O13" s="560">
        <f t="shared" si="4"/>
        <v>100</v>
      </c>
      <c r="P13" s="724"/>
      <c r="Q13" s="724"/>
    </row>
    <row r="14" spans="2:25" s="697" customFormat="1" ht="18" customHeight="1" x14ac:dyDescent="0.25">
      <c r="B14" s="714" t="s">
        <v>6</v>
      </c>
      <c r="D14" s="703"/>
      <c r="F14" s="706">
        <f>'31dictsaad'!K14</f>
        <v>20110</v>
      </c>
      <c r="G14" s="560">
        <f t="shared" si="0"/>
        <v>30.089025211341362</v>
      </c>
      <c r="H14" s="706">
        <f>'31dictsaad'!N14</f>
        <v>21025</v>
      </c>
      <c r="I14" s="560">
        <f t="shared" si="1"/>
        <v>31.4580683773472</v>
      </c>
      <c r="J14" s="706">
        <f>'31dictsaad'!Q14</f>
        <v>18204</v>
      </c>
      <c r="K14" s="560">
        <f t="shared" si="2"/>
        <v>27.237226004339043</v>
      </c>
      <c r="L14" s="706">
        <f>'31dictsaad'!W14</f>
        <v>7496</v>
      </c>
      <c r="M14" s="560">
        <f t="shared" si="3"/>
        <v>11.215680406972394</v>
      </c>
      <c r="N14" s="706">
        <f t="shared" si="4"/>
        <v>66835</v>
      </c>
      <c r="O14" s="560">
        <f t="shared" si="4"/>
        <v>100</v>
      </c>
      <c r="P14" s="724"/>
      <c r="Q14" s="724"/>
    </row>
    <row r="15" spans="2:25" s="697" customFormat="1" ht="18" customHeight="1" x14ac:dyDescent="0.25">
      <c r="B15" s="714" t="s">
        <v>5</v>
      </c>
      <c r="D15" s="703"/>
      <c r="F15" s="703">
        <f>'31dictsaad'!K15</f>
        <v>5259</v>
      </c>
      <c r="G15" s="560">
        <f t="shared" si="0"/>
        <v>22.903057224980401</v>
      </c>
      <c r="H15" s="703">
        <f>'31dictsaad'!N15</f>
        <v>7902</v>
      </c>
      <c r="I15" s="560">
        <f t="shared" si="1"/>
        <v>34.413378625555268</v>
      </c>
      <c r="J15" s="703">
        <f>'31dictsaad'!Q15</f>
        <v>5152</v>
      </c>
      <c r="K15" s="560">
        <f t="shared" si="2"/>
        <v>22.437069941642715</v>
      </c>
      <c r="L15" s="703">
        <f>'31dictsaad'!W15</f>
        <v>4649</v>
      </c>
      <c r="M15" s="560">
        <f t="shared" si="3"/>
        <v>20.24649420782162</v>
      </c>
      <c r="N15" s="706">
        <f t="shared" si="4"/>
        <v>22962</v>
      </c>
      <c r="O15" s="560">
        <f t="shared" si="4"/>
        <v>100</v>
      </c>
      <c r="P15" s="724"/>
      <c r="Q15" s="724"/>
    </row>
    <row r="16" spans="2:25" s="697" customFormat="1" ht="18" customHeight="1" x14ac:dyDescent="0.25">
      <c r="B16" s="714" t="s">
        <v>4</v>
      </c>
      <c r="D16" s="703"/>
      <c r="F16" s="706">
        <f>'31dictsaad'!K16</f>
        <v>34904</v>
      </c>
      <c r="G16" s="560">
        <f t="shared" si="0"/>
        <v>22.066000758629411</v>
      </c>
      <c r="H16" s="706">
        <f>'31dictsaad'!N16</f>
        <v>41796</v>
      </c>
      <c r="I16" s="560">
        <f t="shared" si="1"/>
        <v>26.423062334049817</v>
      </c>
      <c r="J16" s="706">
        <f>'31dictsaad'!Q16</f>
        <v>50173</v>
      </c>
      <c r="K16" s="560">
        <f t="shared" si="2"/>
        <v>31.718927803767858</v>
      </c>
      <c r="L16" s="706">
        <f>'31dictsaad'!W16</f>
        <v>31307</v>
      </c>
      <c r="M16" s="560">
        <f t="shared" si="3"/>
        <v>19.792009103552914</v>
      </c>
      <c r="N16" s="706">
        <f t="shared" si="4"/>
        <v>158180</v>
      </c>
      <c r="O16" s="560">
        <f t="shared" si="4"/>
        <v>100</v>
      </c>
      <c r="P16" s="724"/>
      <c r="Q16" s="724"/>
    </row>
    <row r="17" spans="2:25" s="697" customFormat="1" ht="18" customHeight="1" x14ac:dyDescent="0.25">
      <c r="B17" s="714" t="s">
        <v>40</v>
      </c>
      <c r="D17" s="703"/>
      <c r="F17" s="706">
        <f>'31dictsaad'!K17</f>
        <v>24081</v>
      </c>
      <c r="G17" s="560">
        <f t="shared" si="0"/>
        <v>24.366576273930466</v>
      </c>
      <c r="H17" s="706">
        <f>'31dictsaad'!N17</f>
        <v>26683</v>
      </c>
      <c r="I17" s="560">
        <f t="shared" si="1"/>
        <v>26.999433358967096</v>
      </c>
      <c r="J17" s="706">
        <f>'31dictsaad'!Q17</f>
        <v>30788</v>
      </c>
      <c r="K17" s="560">
        <f t="shared" si="2"/>
        <v>31.153114501963007</v>
      </c>
      <c r="L17" s="706">
        <f>'31dictsaad'!W17</f>
        <v>17276</v>
      </c>
      <c r="M17" s="560">
        <f t="shared" si="3"/>
        <v>17.480875865139435</v>
      </c>
      <c r="N17" s="706">
        <f t="shared" si="4"/>
        <v>98828</v>
      </c>
      <c r="O17" s="560">
        <f t="shared" si="4"/>
        <v>100</v>
      </c>
      <c r="P17" s="724"/>
      <c r="Q17" s="724"/>
    </row>
    <row r="18" spans="2:25" s="697" customFormat="1" ht="18" customHeight="1" x14ac:dyDescent="0.25">
      <c r="B18" s="714" t="s">
        <v>41</v>
      </c>
      <c r="D18" s="703"/>
      <c r="F18" s="706">
        <f>'31dictsaad'!K18</f>
        <v>49558</v>
      </c>
      <c r="G18" s="560">
        <f t="shared" si="0"/>
        <v>13.797500424577024</v>
      </c>
      <c r="H18" s="706">
        <f>'31dictsaad'!N18</f>
        <v>103019</v>
      </c>
      <c r="I18" s="560">
        <f t="shared" si="1"/>
        <v>28.681639619022164</v>
      </c>
      <c r="J18" s="706">
        <f>'31dictsaad'!Q18</f>
        <v>121500</v>
      </c>
      <c r="K18" s="560">
        <f t="shared" si="2"/>
        <v>33.826956325640836</v>
      </c>
      <c r="L18" s="706">
        <f>'31dictsaad'!W18</f>
        <v>85104</v>
      </c>
      <c r="M18" s="560">
        <f t="shared" si="3"/>
        <v>23.69390363075998</v>
      </c>
      <c r="N18" s="706">
        <f t="shared" si="4"/>
        <v>359181</v>
      </c>
      <c r="O18" s="560">
        <f t="shared" si="4"/>
        <v>100</v>
      </c>
      <c r="P18" s="724"/>
      <c r="Q18" s="724"/>
    </row>
    <row r="19" spans="2:25" s="697" customFormat="1" ht="18" customHeight="1" x14ac:dyDescent="0.25">
      <c r="B19" s="714" t="s">
        <v>3</v>
      </c>
      <c r="D19" s="703"/>
      <c r="F19" s="706">
        <f>'31dictsaad'!K19</f>
        <v>47519</v>
      </c>
      <c r="G19" s="560">
        <f t="shared" si="0"/>
        <v>23.129453681710213</v>
      </c>
      <c r="H19" s="706">
        <f>'31dictsaad'!N19</f>
        <v>65840</v>
      </c>
      <c r="I19" s="560">
        <f>H19*100/$N19</f>
        <v>32.047038666718585</v>
      </c>
      <c r="J19" s="706">
        <f>'31dictsaad'!Q19</f>
        <v>62424</v>
      </c>
      <c r="K19" s="560">
        <f>J19*100/$N19</f>
        <v>30.384330828238777</v>
      </c>
      <c r="L19" s="706">
        <f>'31dictsaad'!W19</f>
        <v>29665</v>
      </c>
      <c r="M19" s="560">
        <f t="shared" si="3"/>
        <v>14.439176823332424</v>
      </c>
      <c r="N19" s="706">
        <f t="shared" si="4"/>
        <v>205448</v>
      </c>
      <c r="O19" s="560">
        <f t="shared" si="4"/>
        <v>100</v>
      </c>
      <c r="P19" s="724"/>
      <c r="Q19" s="724"/>
    </row>
    <row r="20" spans="2:25" s="697" customFormat="1" ht="18" customHeight="1" x14ac:dyDescent="0.25">
      <c r="B20" s="714" t="s">
        <v>2</v>
      </c>
      <c r="D20" s="703"/>
      <c r="F20" s="706">
        <f>'31dictsaad'!K20</f>
        <v>13215</v>
      </c>
      <c r="G20" s="560">
        <f t="shared" si="0"/>
        <v>23.030271344173158</v>
      </c>
      <c r="H20" s="706">
        <f>'31dictsaad'!N20</f>
        <v>13809</v>
      </c>
      <c r="I20" s="560">
        <f>H20*100/$N20</f>
        <v>24.065457207089455</v>
      </c>
      <c r="J20" s="706">
        <f>'31dictsaad'!Q20</f>
        <v>14522</v>
      </c>
      <c r="K20" s="560">
        <f>J20*100/$N20</f>
        <v>25.308028790017602</v>
      </c>
      <c r="L20" s="706">
        <f>'31dictsaad'!W20</f>
        <v>15835</v>
      </c>
      <c r="M20" s="560">
        <f t="shared" si="3"/>
        <v>27.596242658719785</v>
      </c>
      <c r="N20" s="706">
        <f t="shared" si="4"/>
        <v>57381</v>
      </c>
      <c r="O20" s="560">
        <f t="shared" si="4"/>
        <v>100</v>
      </c>
      <c r="P20" s="724"/>
      <c r="Q20" s="724"/>
    </row>
    <row r="21" spans="2:25" s="697" customFormat="1" ht="18" customHeight="1" x14ac:dyDescent="0.25">
      <c r="B21" s="714" t="s">
        <v>35</v>
      </c>
      <c r="D21" s="703"/>
      <c r="F21" s="706">
        <f>'31dictsaad'!K21</f>
        <v>26213</v>
      </c>
      <c r="G21" s="560">
        <f t="shared" si="0"/>
        <v>29.985472265754584</v>
      </c>
      <c r="H21" s="706">
        <f>'31dictsaad'!N21</f>
        <v>27693</v>
      </c>
      <c r="I21" s="560">
        <f>H21*100/$N21</f>
        <v>31.678468067582561</v>
      </c>
      <c r="J21" s="706">
        <f>'31dictsaad'!Q21</f>
        <v>27022</v>
      </c>
      <c r="K21" s="560">
        <f>J21*100/$N21</f>
        <v>30.91090037634839</v>
      </c>
      <c r="L21" s="706">
        <f>'31dictsaad'!W21</f>
        <v>6491</v>
      </c>
      <c r="M21" s="560">
        <f t="shared" si="3"/>
        <v>7.4251592903144621</v>
      </c>
      <c r="N21" s="706">
        <f t="shared" si="4"/>
        <v>87419</v>
      </c>
      <c r="O21" s="560">
        <f t="shared" si="4"/>
        <v>100</v>
      </c>
      <c r="P21" s="724"/>
      <c r="Q21" s="724"/>
    </row>
    <row r="22" spans="2:25" s="697" customFormat="1" ht="21" customHeight="1" x14ac:dyDescent="0.25">
      <c r="B22" s="714" t="s">
        <v>42</v>
      </c>
      <c r="D22" s="703"/>
      <c r="F22" s="706">
        <f>'31dictsaad'!K22</f>
        <v>65999</v>
      </c>
      <c r="G22" s="560">
        <f t="shared" si="0"/>
        <v>24.793944175213195</v>
      </c>
      <c r="H22" s="706">
        <f>'31dictsaad'!N22</f>
        <v>78688</v>
      </c>
      <c r="I22" s="560">
        <f>H22*100/$N22</f>
        <v>29.560840001502687</v>
      </c>
      <c r="J22" s="706">
        <f>'31dictsaad'!Q22</f>
        <v>65713</v>
      </c>
      <c r="K22" s="560">
        <f>J22*100/$N22</f>
        <v>24.686502122544049</v>
      </c>
      <c r="L22" s="706">
        <f>'31dictsaad'!W22</f>
        <v>55790</v>
      </c>
      <c r="M22" s="560">
        <f t="shared" si="3"/>
        <v>20.958713700740073</v>
      </c>
      <c r="N22" s="706">
        <f t="shared" si="4"/>
        <v>266190</v>
      </c>
      <c r="O22" s="560">
        <f t="shared" si="4"/>
        <v>100</v>
      </c>
      <c r="P22" s="724"/>
      <c r="Q22" s="724"/>
    </row>
    <row r="23" spans="2:25" s="697" customFormat="1" ht="18" customHeight="1" x14ac:dyDescent="0.25">
      <c r="B23" s="714" t="s">
        <v>43</v>
      </c>
      <c r="D23" s="703"/>
      <c r="F23" s="706">
        <f>'31dictsaad'!K23</f>
        <v>15204</v>
      </c>
      <c r="G23" s="560">
        <f t="shared" si="0"/>
        <v>24.998766832733192</v>
      </c>
      <c r="H23" s="706">
        <f>'31dictsaad'!N23</f>
        <v>19513</v>
      </c>
      <c r="I23" s="560">
        <f>H23*100/$N23</f>
        <v>32.083723836301154</v>
      </c>
      <c r="J23" s="706">
        <f>'31dictsaad'!Q23</f>
        <v>17750</v>
      </c>
      <c r="K23" s="560">
        <f>J23*100/$N23</f>
        <v>29.184958647790985</v>
      </c>
      <c r="L23" s="706">
        <f>'31dictsaad'!W23</f>
        <v>8352</v>
      </c>
      <c r="M23" s="560">
        <f t="shared" si="3"/>
        <v>13.732550683174665</v>
      </c>
      <c r="N23" s="706">
        <f t="shared" si="4"/>
        <v>60819</v>
      </c>
      <c r="O23" s="560">
        <f t="shared" si="4"/>
        <v>99.999999999999986</v>
      </c>
      <c r="P23" s="724"/>
      <c r="Q23" s="724"/>
    </row>
    <row r="24" spans="2:25" s="697" customFormat="1" ht="22.5" customHeight="1" x14ac:dyDescent="0.25">
      <c r="B24" s="714" t="s">
        <v>44</v>
      </c>
      <c r="D24" s="703"/>
      <c r="F24" s="703">
        <f>'31dictsaad'!K24</f>
        <v>3364</v>
      </c>
      <c r="G24" s="704">
        <f t="shared" si="0"/>
        <v>16.277156820051289</v>
      </c>
      <c r="H24" s="703">
        <f>'31dictsaad'!N24</f>
        <v>6461</v>
      </c>
      <c r="I24" s="560">
        <f t="shared" si="1"/>
        <v>31.26239899356462</v>
      </c>
      <c r="J24" s="703">
        <f>'31dictsaad'!Q24</f>
        <v>6554</v>
      </c>
      <c r="K24" s="560">
        <f t="shared" si="2"/>
        <v>31.712391735617167</v>
      </c>
      <c r="L24" s="703">
        <f>'31dictsaad'!W24</f>
        <v>4288</v>
      </c>
      <c r="M24" s="560">
        <f t="shared" si="3"/>
        <v>20.748052450766924</v>
      </c>
      <c r="N24" s="703">
        <f t="shared" si="4"/>
        <v>20667</v>
      </c>
      <c r="O24" s="560">
        <f t="shared" si="4"/>
        <v>100</v>
      </c>
      <c r="P24" s="724"/>
      <c r="Q24" s="724"/>
    </row>
    <row r="25" spans="2:25" s="697" customFormat="1" ht="18" customHeight="1" x14ac:dyDescent="0.25">
      <c r="B25" s="714" t="s">
        <v>45</v>
      </c>
      <c r="D25" s="703"/>
      <c r="F25" s="703">
        <f>'31dictsaad'!K25</f>
        <v>19778</v>
      </c>
      <c r="G25" s="704">
        <f t="shared" si="0"/>
        <v>16.663156209717506</v>
      </c>
      <c r="H25" s="703">
        <f>'31dictsaad'!N25</f>
        <v>27258</v>
      </c>
      <c r="I25" s="560">
        <f t="shared" si="1"/>
        <v>22.965128524849824</v>
      </c>
      <c r="J25" s="703">
        <f>'31dictsaad'!Q25</f>
        <v>38981</v>
      </c>
      <c r="K25" s="560">
        <f t="shared" si="2"/>
        <v>32.841869360450914</v>
      </c>
      <c r="L25" s="703">
        <f>'31dictsaad'!W25</f>
        <v>32676</v>
      </c>
      <c r="M25" s="560">
        <f t="shared" si="3"/>
        <v>27.529845904981759</v>
      </c>
      <c r="N25" s="703">
        <f t="shared" si="4"/>
        <v>118693</v>
      </c>
      <c r="O25" s="560">
        <f t="shared" si="4"/>
        <v>100</v>
      </c>
      <c r="P25" s="724"/>
      <c r="Q25" s="724"/>
    </row>
    <row r="26" spans="2:25" s="697" customFormat="1" ht="18" customHeight="1" x14ac:dyDescent="0.25">
      <c r="B26" s="714" t="s">
        <v>46</v>
      </c>
      <c r="D26" s="703"/>
      <c r="F26" s="703">
        <f>'31dictsaad'!K26</f>
        <v>2404</v>
      </c>
      <c r="G26" s="704">
        <f t="shared" si="0"/>
        <v>16.2322754895341</v>
      </c>
      <c r="H26" s="703">
        <f>'31dictsaad'!N26</f>
        <v>4400</v>
      </c>
      <c r="I26" s="560">
        <f t="shared" si="1"/>
        <v>29.709655638082378</v>
      </c>
      <c r="J26" s="703">
        <f>'31dictsaad'!Q26</f>
        <v>3653</v>
      </c>
      <c r="K26" s="560">
        <f t="shared" si="2"/>
        <v>24.665766374071573</v>
      </c>
      <c r="L26" s="703">
        <f>'31dictsaad'!W26</f>
        <v>4353</v>
      </c>
      <c r="M26" s="560">
        <f t="shared" si="3"/>
        <v>29.392302498311953</v>
      </c>
      <c r="N26" s="703">
        <f t="shared" si="4"/>
        <v>14810</v>
      </c>
      <c r="O26" s="560">
        <f t="shared" si="4"/>
        <v>100</v>
      </c>
      <c r="P26" s="724"/>
      <c r="Q26" s="724"/>
    </row>
    <row r="27" spans="2:25" s="697" customFormat="1" ht="18" customHeight="1" x14ac:dyDescent="0.25">
      <c r="B27" s="714" t="s">
        <v>1</v>
      </c>
      <c r="D27" s="703"/>
      <c r="F27" s="703">
        <f>'31dictsaad'!K27</f>
        <v>1259</v>
      </c>
      <c r="G27" s="704">
        <f t="shared" si="0"/>
        <v>22.635742538655158</v>
      </c>
      <c r="H27" s="703">
        <f>'31dictsaad'!N27</f>
        <v>1520</v>
      </c>
      <c r="I27" s="560">
        <f t="shared" si="1"/>
        <v>27.328299172959365</v>
      </c>
      <c r="J27" s="703">
        <f>'31dictsaad'!Q27</f>
        <v>1334</v>
      </c>
      <c r="K27" s="560">
        <f t="shared" si="2"/>
        <v>23.984178353110391</v>
      </c>
      <c r="L27" s="703">
        <f>'31dictsaad'!W27</f>
        <v>1449</v>
      </c>
      <c r="M27" s="560">
        <f t="shared" si="3"/>
        <v>26.051779935275082</v>
      </c>
      <c r="N27" s="706">
        <f t="shared" si="4"/>
        <v>5562</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433580</v>
      </c>
      <c r="G29" s="713">
        <f>F29*100/$N29</f>
        <v>20.841314620789305</v>
      </c>
      <c r="H29" s="727">
        <f>SUM(H10:H27)</f>
        <v>622715</v>
      </c>
      <c r="I29" s="713">
        <f>H29*100/$N29</f>
        <v>29.932651953699001</v>
      </c>
      <c r="J29" s="727">
        <f>SUM(J10:J27)</f>
        <v>614333</v>
      </c>
      <c r="K29" s="713">
        <f>J29*100/$N29</f>
        <v>29.529746148192618</v>
      </c>
      <c r="L29" s="727">
        <f>SUM(L10:L27)</f>
        <v>409759</v>
      </c>
      <c r="M29" s="713">
        <f>L29*100/$N29</f>
        <v>19.696287277319076</v>
      </c>
      <c r="N29" s="727">
        <f>SUM(N10:N27)</f>
        <v>2080387</v>
      </c>
      <c r="O29" s="713">
        <f>N29*100/$N29</f>
        <v>100</v>
      </c>
      <c r="P29" s="713"/>
      <c r="Q29" s="713"/>
    </row>
    <row r="30" spans="2:25" s="697" customFormat="1" ht="20.25" customHeight="1" x14ac:dyDescent="0.25">
      <c r="B30" s="714" t="s">
        <v>0</v>
      </c>
      <c r="C30" s="715"/>
      <c r="D30" s="727">
        <f>SUM(D10:D29)</f>
        <v>0</v>
      </c>
      <c r="E30" s="715"/>
      <c r="F30" s="727">
        <f>SUM(F10:F27)</f>
        <v>433580</v>
      </c>
      <c r="G30" s="728">
        <f>F30*100/$N30</f>
        <v>20.841314620789305</v>
      </c>
      <c r="H30" s="727">
        <f>SUM(H10:H27)</f>
        <v>622715</v>
      </c>
      <c r="I30" s="728">
        <f>H30*100/$N30</f>
        <v>29.932651953699001</v>
      </c>
      <c r="J30" s="727">
        <f>SUM(J10:J27)</f>
        <v>614333</v>
      </c>
      <c r="K30" s="728">
        <f>J30*100/$N30</f>
        <v>29.529746148192618</v>
      </c>
      <c r="L30" s="727">
        <f>SUM(L10:L28)</f>
        <v>409759</v>
      </c>
      <c r="M30" s="728">
        <f>L30*100/$N30</f>
        <v>19.696287277319076</v>
      </c>
      <c r="N30" s="727">
        <f>F30+H30+J30+L30</f>
        <v>2080387</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52" t="s">
        <v>400</v>
      </c>
      <c r="C3" s="1552"/>
      <c r="D3" s="1552"/>
      <c r="E3" s="1552"/>
      <c r="F3" s="1552"/>
      <c r="G3" s="1552"/>
      <c r="H3" s="1552"/>
      <c r="I3" s="1552"/>
      <c r="J3" s="1552"/>
      <c r="K3" s="1552"/>
      <c r="L3" s="1552"/>
      <c r="M3" s="1552"/>
      <c r="N3" s="1552"/>
      <c r="O3" s="1552"/>
      <c r="P3" s="1552"/>
      <c r="Q3" s="1552"/>
      <c r="R3" s="1552"/>
      <c r="S3" s="1552"/>
      <c r="T3" s="1552"/>
      <c r="U3" s="1552"/>
      <c r="V3" s="1552"/>
      <c r="W3" s="1552"/>
      <c r="X3" s="1552"/>
      <c r="Y3" s="712"/>
    </row>
    <row r="4" spans="1:25" s="738"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55" t="s">
        <v>52</v>
      </c>
      <c r="G6" s="1555"/>
      <c r="H6" s="1555"/>
      <c r="I6" s="1555"/>
      <c r="J6" s="1555"/>
      <c r="K6" s="1555"/>
      <c r="L6" s="1555"/>
      <c r="M6" s="1555"/>
      <c r="N6" s="1555"/>
      <c r="O6" s="1555"/>
      <c r="P6" s="1555"/>
      <c r="Q6" s="1555"/>
      <c r="R6" s="1555"/>
      <c r="S6" s="1555"/>
      <c r="T6" s="1555"/>
      <c r="U6" s="1555"/>
      <c r="V6" s="1555"/>
      <c r="W6" s="1555"/>
      <c r="X6" s="154"/>
      <c r="Y6" s="154"/>
    </row>
    <row r="7" spans="1:25" s="133" customFormat="1" ht="64.5" customHeight="1" x14ac:dyDescent="0.25">
      <c r="A7" s="132"/>
      <c r="B7" s="1556" t="s">
        <v>12</v>
      </c>
      <c r="C7" s="155"/>
      <c r="D7" s="156"/>
      <c r="E7" s="155"/>
      <c r="F7" s="1557" t="s">
        <v>32</v>
      </c>
      <c r="G7" s="1557"/>
      <c r="H7" s="1557" t="s">
        <v>33</v>
      </c>
      <c r="I7" s="1557"/>
      <c r="J7" s="1557" t="s">
        <v>48</v>
      </c>
      <c r="K7" s="1557"/>
      <c r="L7" s="1557"/>
      <c r="M7" s="1557"/>
      <c r="N7" s="1557" t="s">
        <v>223</v>
      </c>
      <c r="O7" s="1557"/>
      <c r="P7" s="156"/>
      <c r="Q7" s="156"/>
    </row>
    <row r="8" spans="1:25" s="155" customFormat="1" ht="20.25" customHeight="1" x14ac:dyDescent="0.25">
      <c r="A8" s="189"/>
      <c r="B8" s="1556"/>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74722</v>
      </c>
      <c r="G10" s="165">
        <f t="shared" ref="G10:G27" si="0">F10*100/$N10</f>
        <v>23.661552589496349</v>
      </c>
      <c r="H10" s="164">
        <f>'31dictsaad'!N10</f>
        <v>137675</v>
      </c>
      <c r="I10" s="165">
        <f t="shared" ref="I10:I27" si="1">H10*100/$N10</f>
        <v>43.596320397726373</v>
      </c>
      <c r="J10" s="164">
        <f>'31dictsaad'!Q10</f>
        <v>103398</v>
      </c>
      <c r="K10" s="165">
        <f t="shared" ref="K10:K27" si="2">J10*100/$N10</f>
        <v>32.742127012777274</v>
      </c>
      <c r="L10" s="164"/>
      <c r="M10" s="165"/>
      <c r="N10" s="164">
        <f>F10+H10+J10+L10</f>
        <v>315795</v>
      </c>
      <c r="O10" s="165">
        <f>G10+I10+K10+M10</f>
        <v>100</v>
      </c>
      <c r="P10" s="166"/>
      <c r="Q10" s="166"/>
    </row>
    <row r="11" spans="1:25" s="162" customFormat="1" ht="18" customHeight="1" x14ac:dyDescent="0.25">
      <c r="A11" s="191"/>
      <c r="B11" s="146" t="s">
        <v>7</v>
      </c>
      <c r="C11" s="159"/>
      <c r="D11" s="163"/>
      <c r="F11" s="164">
        <f>'31dictsaad'!K11</f>
        <v>13498</v>
      </c>
      <c r="G11" s="165">
        <f t="shared" si="0"/>
        <v>29.18360287122719</v>
      </c>
      <c r="H11" s="164">
        <f>'31dictsaad'!N11</f>
        <v>16536</v>
      </c>
      <c r="I11" s="165">
        <f t="shared" si="1"/>
        <v>35.751967482487245</v>
      </c>
      <c r="J11" s="164">
        <f>'31dictsaad'!Q11</f>
        <v>16218</v>
      </c>
      <c r="K11" s="165">
        <f t="shared" si="2"/>
        <v>35.064429646285568</v>
      </c>
      <c r="L11" s="164"/>
      <c r="M11" s="165"/>
      <c r="N11" s="164">
        <f t="shared" ref="N11:O27" si="3">F11+H11+J11+L11</f>
        <v>46252</v>
      </c>
      <c r="O11" s="165">
        <f t="shared" si="3"/>
        <v>100</v>
      </c>
      <c r="P11" s="166"/>
      <c r="Q11" s="166"/>
    </row>
    <row r="12" spans="1:25" s="162" customFormat="1" ht="22.5" customHeight="1" x14ac:dyDescent="0.25">
      <c r="A12" s="191"/>
      <c r="B12" s="146" t="s">
        <v>37</v>
      </c>
      <c r="C12" s="159"/>
      <c r="D12" s="163"/>
      <c r="F12" s="163">
        <f>'31dictsaad'!K12</f>
        <v>8236</v>
      </c>
      <c r="G12" s="165">
        <f t="shared" si="0"/>
        <v>23.365201849697865</v>
      </c>
      <c r="H12" s="163">
        <f>'31dictsaad'!N12</f>
        <v>11561</v>
      </c>
      <c r="I12" s="165">
        <f t="shared" si="1"/>
        <v>32.798093562937957</v>
      </c>
      <c r="J12" s="163">
        <f>'31dictsaad'!Q12</f>
        <v>15452</v>
      </c>
      <c r="K12" s="165">
        <f t="shared" si="2"/>
        <v>43.836704587364181</v>
      </c>
      <c r="L12" s="163"/>
      <c r="M12" s="165"/>
      <c r="N12" s="164">
        <f t="shared" si="3"/>
        <v>35249</v>
      </c>
      <c r="O12" s="165">
        <f t="shared" si="3"/>
        <v>100</v>
      </c>
      <c r="P12" s="166"/>
      <c r="Q12" s="166"/>
    </row>
    <row r="13" spans="1:25" s="162" customFormat="1" ht="18" customHeight="1" x14ac:dyDescent="0.25">
      <c r="A13" s="191"/>
      <c r="B13" s="146" t="s">
        <v>38</v>
      </c>
      <c r="C13" s="159"/>
      <c r="D13" s="163"/>
      <c r="F13" s="164">
        <f>'31dictsaad'!K13</f>
        <v>8257</v>
      </c>
      <c r="G13" s="165">
        <f t="shared" si="0"/>
        <v>23.532261741906066</v>
      </c>
      <c r="H13" s="164">
        <f>'31dictsaad'!N13</f>
        <v>11336</v>
      </c>
      <c r="I13" s="165">
        <f t="shared" si="1"/>
        <v>32.307341541267668</v>
      </c>
      <c r="J13" s="164">
        <f>'31dictsaad'!Q13</f>
        <v>15495</v>
      </c>
      <c r="K13" s="165">
        <f t="shared" si="2"/>
        <v>44.160396716826263</v>
      </c>
      <c r="L13" s="164"/>
      <c r="M13" s="165"/>
      <c r="N13" s="164">
        <f t="shared" si="3"/>
        <v>35088</v>
      </c>
      <c r="O13" s="165">
        <f t="shared" si="3"/>
        <v>100</v>
      </c>
      <c r="P13" s="166"/>
      <c r="Q13" s="166"/>
    </row>
    <row r="14" spans="1:25" s="162" customFormat="1" ht="18" customHeight="1" x14ac:dyDescent="0.25">
      <c r="A14" s="191"/>
      <c r="B14" s="146" t="s">
        <v>6</v>
      </c>
      <c r="C14" s="159"/>
      <c r="D14" s="163"/>
      <c r="F14" s="164">
        <f>'31dictsaad'!K14</f>
        <v>20110</v>
      </c>
      <c r="G14" s="165">
        <f t="shared" si="0"/>
        <v>33.890021739496788</v>
      </c>
      <c r="H14" s="164">
        <f>'31dictsaad'!N14</f>
        <v>21025</v>
      </c>
      <c r="I14" s="165">
        <f t="shared" si="1"/>
        <v>35.432009302482349</v>
      </c>
      <c r="J14" s="164">
        <f>'31dictsaad'!Q14</f>
        <v>18204</v>
      </c>
      <c r="K14" s="165">
        <f t="shared" si="2"/>
        <v>30.677968958020863</v>
      </c>
      <c r="L14" s="164"/>
      <c r="M14" s="165"/>
      <c r="N14" s="164">
        <f t="shared" si="3"/>
        <v>59339</v>
      </c>
      <c r="O14" s="165">
        <f t="shared" si="3"/>
        <v>100</v>
      </c>
      <c r="P14" s="166"/>
      <c r="Q14" s="166"/>
    </row>
    <row r="15" spans="1:25" s="162" customFormat="1" ht="18" customHeight="1" x14ac:dyDescent="0.25">
      <c r="A15" s="191"/>
      <c r="B15" s="146" t="s">
        <v>5</v>
      </c>
      <c r="C15" s="159"/>
      <c r="D15" s="163"/>
      <c r="F15" s="163">
        <f>'31dictsaad'!K15</f>
        <v>5259</v>
      </c>
      <c r="G15" s="165">
        <f t="shared" si="0"/>
        <v>28.717304646972096</v>
      </c>
      <c r="H15" s="163">
        <f>'31dictsaad'!N15</f>
        <v>7902</v>
      </c>
      <c r="I15" s="165">
        <f t="shared" si="1"/>
        <v>43.149675094195381</v>
      </c>
      <c r="J15" s="163">
        <f>'31dictsaad'!Q15</f>
        <v>5152</v>
      </c>
      <c r="K15" s="165">
        <f t="shared" si="2"/>
        <v>28.133020258832524</v>
      </c>
      <c r="L15" s="163"/>
      <c r="M15" s="165"/>
      <c r="N15" s="164">
        <f t="shared" si="3"/>
        <v>18313</v>
      </c>
      <c r="O15" s="165">
        <f t="shared" si="3"/>
        <v>100</v>
      </c>
      <c r="P15" s="166"/>
      <c r="Q15" s="166"/>
    </row>
    <row r="16" spans="1:25" s="162" customFormat="1" ht="18" customHeight="1" x14ac:dyDescent="0.25">
      <c r="A16" s="191"/>
      <c r="B16" s="146" t="s">
        <v>4</v>
      </c>
      <c r="C16" s="159"/>
      <c r="D16" s="163"/>
      <c r="F16" s="164">
        <f>'31dictsaad'!K16</f>
        <v>34904</v>
      </c>
      <c r="G16" s="165">
        <f t="shared" si="0"/>
        <v>27.510975542471606</v>
      </c>
      <c r="H16" s="164">
        <f>'31dictsaad'!N16</f>
        <v>41796</v>
      </c>
      <c r="I16" s="165">
        <f t="shared" si="1"/>
        <v>32.943179399872314</v>
      </c>
      <c r="J16" s="164">
        <f>'31dictsaad'!Q16</f>
        <v>50173</v>
      </c>
      <c r="K16" s="165">
        <f t="shared" si="2"/>
        <v>39.545845057656081</v>
      </c>
      <c r="L16" s="164"/>
      <c r="M16" s="165"/>
      <c r="N16" s="164">
        <f t="shared" si="3"/>
        <v>126873</v>
      </c>
      <c r="O16" s="165">
        <f t="shared" si="3"/>
        <v>100</v>
      </c>
      <c r="P16" s="166"/>
      <c r="Q16" s="166"/>
    </row>
    <row r="17" spans="1:25" s="162" customFormat="1" ht="18" customHeight="1" x14ac:dyDescent="0.25">
      <c r="A17" s="191"/>
      <c r="B17" s="146" t="s">
        <v>40</v>
      </c>
      <c r="C17" s="159"/>
      <c r="D17" s="163"/>
      <c r="F17" s="164">
        <f>'31dictsaad'!K17</f>
        <v>24081</v>
      </c>
      <c r="G17" s="165">
        <f t="shared" si="0"/>
        <v>29.528399058269571</v>
      </c>
      <c r="H17" s="164">
        <f>'31dictsaad'!N17</f>
        <v>26683</v>
      </c>
      <c r="I17" s="165">
        <f t="shared" si="1"/>
        <v>32.719001373356875</v>
      </c>
      <c r="J17" s="164">
        <f>'31dictsaad'!Q17</f>
        <v>30788</v>
      </c>
      <c r="K17" s="165">
        <f t="shared" si="2"/>
        <v>37.752599568373554</v>
      </c>
      <c r="L17" s="164"/>
      <c r="M17" s="165"/>
      <c r="N17" s="164">
        <f t="shared" si="3"/>
        <v>81552</v>
      </c>
      <c r="O17" s="165">
        <f t="shared" si="3"/>
        <v>100</v>
      </c>
      <c r="P17" s="166"/>
      <c r="Q17" s="166"/>
    </row>
    <row r="18" spans="1:25" s="162" customFormat="1" ht="18" customHeight="1" x14ac:dyDescent="0.25">
      <c r="A18" s="191"/>
      <c r="B18" s="146" t="s">
        <v>41</v>
      </c>
      <c r="C18" s="159"/>
      <c r="D18" s="163"/>
      <c r="F18" s="164">
        <f>'31dictsaad'!K18</f>
        <v>49558</v>
      </c>
      <c r="G18" s="165">
        <f t="shared" si="0"/>
        <v>18.081779937754717</v>
      </c>
      <c r="H18" s="164">
        <f>'31dictsaad'!N18</f>
        <v>103019</v>
      </c>
      <c r="I18" s="165">
        <f t="shared" si="1"/>
        <v>37.58761224035581</v>
      </c>
      <c r="J18" s="164">
        <f>'31dictsaad'!Q18</f>
        <v>121500</v>
      </c>
      <c r="K18" s="165">
        <f t="shared" si="2"/>
        <v>44.330607821889465</v>
      </c>
      <c r="L18" s="164"/>
      <c r="M18" s="165"/>
      <c r="N18" s="164">
        <f t="shared" si="3"/>
        <v>274077</v>
      </c>
      <c r="O18" s="165">
        <f t="shared" si="3"/>
        <v>100</v>
      </c>
      <c r="P18" s="166"/>
      <c r="Q18" s="166"/>
    </row>
    <row r="19" spans="1:25" s="162" customFormat="1" ht="18" customHeight="1" x14ac:dyDescent="0.25">
      <c r="A19" s="191"/>
      <c r="B19" s="146" t="s">
        <v>3</v>
      </c>
      <c r="C19" s="159"/>
      <c r="D19" s="163"/>
      <c r="F19" s="164">
        <f>'31dictsaad'!K19</f>
        <v>47519</v>
      </c>
      <c r="G19" s="165">
        <f t="shared" si="0"/>
        <v>27.032761984947349</v>
      </c>
      <c r="H19" s="164">
        <f>'31dictsaad'!N19</f>
        <v>65840</v>
      </c>
      <c r="I19" s="165">
        <f>H19*100/$N19</f>
        <v>37.455271556407617</v>
      </c>
      <c r="J19" s="164">
        <f>'31dictsaad'!Q19</f>
        <v>62424</v>
      </c>
      <c r="K19" s="165">
        <f>J19*100/$N19</f>
        <v>35.511966458645034</v>
      </c>
      <c r="L19" s="164"/>
      <c r="M19" s="165"/>
      <c r="N19" s="164">
        <f t="shared" si="3"/>
        <v>175783</v>
      </c>
      <c r="O19" s="165">
        <f t="shared" si="3"/>
        <v>100</v>
      </c>
      <c r="P19" s="166"/>
      <c r="Q19" s="166"/>
    </row>
    <row r="20" spans="1:25" s="162" customFormat="1" ht="18" customHeight="1" x14ac:dyDescent="0.25">
      <c r="A20" s="191"/>
      <c r="B20" s="146" t="s">
        <v>2</v>
      </c>
      <c r="C20" s="159"/>
      <c r="D20" s="163"/>
      <c r="F20" s="164">
        <f>'31dictsaad'!K20</f>
        <v>13215</v>
      </c>
      <c r="G20" s="165">
        <f t="shared" si="0"/>
        <v>31.808116304818753</v>
      </c>
      <c r="H20" s="164">
        <f>'31dictsaad'!N20</f>
        <v>13809</v>
      </c>
      <c r="I20" s="165">
        <f>H20*100/$N20</f>
        <v>33.237856833389493</v>
      </c>
      <c r="J20" s="164">
        <f>'31dictsaad'!Q20</f>
        <v>14522</v>
      </c>
      <c r="K20" s="165">
        <f>J20*100/$N20</f>
        <v>34.954026861791746</v>
      </c>
      <c r="L20" s="164"/>
      <c r="M20" s="165"/>
      <c r="N20" s="164">
        <f t="shared" si="3"/>
        <v>41546</v>
      </c>
      <c r="O20" s="165">
        <f t="shared" si="3"/>
        <v>99.999999999999986</v>
      </c>
      <c r="P20" s="166"/>
      <c r="Q20" s="166"/>
    </row>
    <row r="21" spans="1:25" s="162" customFormat="1" ht="18" customHeight="1" x14ac:dyDescent="0.25">
      <c r="A21" s="191"/>
      <c r="B21" s="146" t="s">
        <v>35</v>
      </c>
      <c r="C21" s="159"/>
      <c r="D21" s="163"/>
      <c r="F21" s="164">
        <f>'31dictsaad'!K21</f>
        <v>26213</v>
      </c>
      <c r="G21" s="165">
        <f t="shared" si="0"/>
        <v>32.390519968366945</v>
      </c>
      <c r="H21" s="164">
        <f>'31dictsaad'!N21</f>
        <v>27693</v>
      </c>
      <c r="I21" s="165">
        <f>H21*100/$N21</f>
        <v>34.219306049822066</v>
      </c>
      <c r="J21" s="164">
        <f>'31dictsaad'!Q21</f>
        <v>27022</v>
      </c>
      <c r="K21" s="165">
        <f>J21*100/$N21</f>
        <v>33.390173981810996</v>
      </c>
      <c r="L21" s="164"/>
      <c r="M21" s="165"/>
      <c r="N21" s="164">
        <f t="shared" si="3"/>
        <v>80928</v>
      </c>
      <c r="O21" s="165">
        <f t="shared" si="3"/>
        <v>100</v>
      </c>
      <c r="P21" s="166"/>
      <c r="Q21" s="166"/>
    </row>
    <row r="22" spans="1:25" s="162" customFormat="1" ht="21" customHeight="1" x14ac:dyDescent="0.25">
      <c r="A22" s="191"/>
      <c r="B22" s="146" t="s">
        <v>42</v>
      </c>
      <c r="C22" s="159"/>
      <c r="D22" s="163"/>
      <c r="F22" s="164">
        <f>'31dictsaad'!K22</f>
        <v>65999</v>
      </c>
      <c r="G22" s="165">
        <f t="shared" si="0"/>
        <v>31.368346007604561</v>
      </c>
      <c r="H22" s="164">
        <f>'31dictsaad'!N22</f>
        <v>78688</v>
      </c>
      <c r="I22" s="165">
        <f>H22*100/$N22</f>
        <v>37.399239543726239</v>
      </c>
      <c r="J22" s="164">
        <f>'31dictsaad'!Q22</f>
        <v>65713</v>
      </c>
      <c r="K22" s="165">
        <f>J22*100/$N22</f>
        <v>31.2324144486692</v>
      </c>
      <c r="L22" s="164"/>
      <c r="M22" s="165"/>
      <c r="N22" s="164">
        <f t="shared" si="3"/>
        <v>210400</v>
      </c>
      <c r="O22" s="165">
        <f t="shared" si="3"/>
        <v>100</v>
      </c>
      <c r="P22" s="166"/>
      <c r="Q22" s="166"/>
    </row>
    <row r="23" spans="1:25" s="162" customFormat="1" ht="18" customHeight="1" x14ac:dyDescent="0.25">
      <c r="A23" s="191"/>
      <c r="B23" s="146" t="s">
        <v>43</v>
      </c>
      <c r="C23" s="159"/>
      <c r="D23" s="163"/>
      <c r="F23" s="164">
        <f>'31dictsaad'!K23</f>
        <v>15204</v>
      </c>
      <c r="G23" s="165">
        <f t="shared" si="0"/>
        <v>28.978214877923268</v>
      </c>
      <c r="H23" s="164">
        <f>'31dictsaad'!N23</f>
        <v>19513</v>
      </c>
      <c r="I23" s="165">
        <f>H23*100/$N23</f>
        <v>37.190996245258923</v>
      </c>
      <c r="J23" s="164">
        <f>'31dictsaad'!Q23</f>
        <v>17750</v>
      </c>
      <c r="K23" s="165">
        <f>J23*100/$N23</f>
        <v>33.830788876817806</v>
      </c>
      <c r="L23" s="164"/>
      <c r="M23" s="165"/>
      <c r="N23" s="164">
        <f t="shared" si="3"/>
        <v>52467</v>
      </c>
      <c r="O23" s="165">
        <f t="shared" si="3"/>
        <v>100</v>
      </c>
      <c r="P23" s="166"/>
      <c r="Q23" s="166"/>
    </row>
    <row r="24" spans="1:25" s="162" customFormat="1" ht="22.5" customHeight="1" x14ac:dyDescent="0.25">
      <c r="A24" s="191"/>
      <c r="B24" s="146" t="s">
        <v>44</v>
      </c>
      <c r="C24" s="159"/>
      <c r="D24" s="163"/>
      <c r="F24" s="163">
        <f>'31dictsaad'!K24</f>
        <v>3364</v>
      </c>
      <c r="G24" s="167">
        <f t="shared" si="0"/>
        <v>20.538494413578363</v>
      </c>
      <c r="H24" s="163">
        <f>'31dictsaad'!N24</f>
        <v>6461</v>
      </c>
      <c r="I24" s="165">
        <f t="shared" si="1"/>
        <v>39.446852677208618</v>
      </c>
      <c r="J24" s="163">
        <f>'31dictsaad'!Q24</f>
        <v>6554</v>
      </c>
      <c r="K24" s="165">
        <f t="shared" si="2"/>
        <v>40.014652909213019</v>
      </c>
      <c r="L24" s="163"/>
      <c r="M24" s="165"/>
      <c r="N24" s="163">
        <f t="shared" si="3"/>
        <v>16379</v>
      </c>
      <c r="O24" s="165">
        <f t="shared" si="3"/>
        <v>100</v>
      </c>
      <c r="P24" s="166"/>
      <c r="Q24" s="166"/>
    </row>
    <row r="25" spans="1:25" s="162" customFormat="1" ht="18" customHeight="1" x14ac:dyDescent="0.25">
      <c r="A25" s="191"/>
      <c r="B25" s="146" t="s">
        <v>45</v>
      </c>
      <c r="C25" s="159"/>
      <c r="D25" s="163"/>
      <c r="F25" s="163">
        <f>'31dictsaad'!K25</f>
        <v>19778</v>
      </c>
      <c r="G25" s="167">
        <f t="shared" si="0"/>
        <v>22.993129265145264</v>
      </c>
      <c r="H25" s="163">
        <f>'31dictsaad'!N25</f>
        <v>27258</v>
      </c>
      <c r="I25" s="165">
        <f t="shared" si="1"/>
        <v>31.68908471581199</v>
      </c>
      <c r="J25" s="163">
        <f>'31dictsaad'!Q25</f>
        <v>38981</v>
      </c>
      <c r="K25" s="165">
        <f t="shared" si="2"/>
        <v>45.31778601904275</v>
      </c>
      <c r="L25" s="163"/>
      <c r="M25" s="165"/>
      <c r="N25" s="163">
        <f t="shared" si="3"/>
        <v>86017</v>
      </c>
      <c r="O25" s="165">
        <f t="shared" si="3"/>
        <v>100</v>
      </c>
      <c r="P25" s="166"/>
      <c r="Q25" s="166"/>
    </row>
    <row r="26" spans="1:25" s="162" customFormat="1" ht="18" customHeight="1" x14ac:dyDescent="0.25">
      <c r="A26" s="191"/>
      <c r="B26" s="146" t="s">
        <v>46</v>
      </c>
      <c r="C26" s="159"/>
      <c r="D26" s="163"/>
      <c r="F26" s="163">
        <f>'31dictsaad'!K26</f>
        <v>2404</v>
      </c>
      <c r="G26" s="167">
        <f t="shared" si="0"/>
        <v>22.989385100889358</v>
      </c>
      <c r="H26" s="163">
        <f>'31dictsaad'!N26</f>
        <v>4400</v>
      </c>
      <c r="I26" s="165">
        <f t="shared" si="1"/>
        <v>42.077077555704314</v>
      </c>
      <c r="J26" s="163">
        <f>'31dictsaad'!Q26</f>
        <v>3653</v>
      </c>
      <c r="K26" s="165">
        <f t="shared" si="2"/>
        <v>34.933537343406329</v>
      </c>
      <c r="L26" s="163"/>
      <c r="M26" s="165"/>
      <c r="N26" s="163">
        <f t="shared" si="3"/>
        <v>10457</v>
      </c>
      <c r="O26" s="165">
        <f t="shared" si="3"/>
        <v>100</v>
      </c>
      <c r="P26" s="166"/>
      <c r="Q26" s="166"/>
    </row>
    <row r="27" spans="1:25" s="162" customFormat="1" ht="18" customHeight="1" x14ac:dyDescent="0.25">
      <c r="A27" s="191"/>
      <c r="B27" s="146" t="s">
        <v>1</v>
      </c>
      <c r="C27" s="159"/>
      <c r="D27" s="163"/>
      <c r="F27" s="163">
        <f>'31dictsaad'!K27</f>
        <v>1259</v>
      </c>
      <c r="G27" s="167">
        <f t="shared" si="0"/>
        <v>30.610260150741553</v>
      </c>
      <c r="H27" s="163">
        <f>'31dictsaad'!N27</f>
        <v>1520</v>
      </c>
      <c r="I27" s="165">
        <f t="shared" si="1"/>
        <v>36.955993192317045</v>
      </c>
      <c r="J27" s="163">
        <f>'31dictsaad'!Q27</f>
        <v>1334</v>
      </c>
      <c r="K27" s="165">
        <f t="shared" si="2"/>
        <v>32.433746656941402</v>
      </c>
      <c r="L27" s="163"/>
      <c r="M27" s="165"/>
      <c r="N27" s="164">
        <f t="shared" si="3"/>
        <v>4113</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433580</v>
      </c>
      <c r="G29" s="172">
        <f>F29*100/$N29</f>
        <v>25.953114637130469</v>
      </c>
      <c r="H29" s="147">
        <f>SUM(H10:H27)</f>
        <v>622715</v>
      </c>
      <c r="I29" s="172">
        <f>H29*100/$N29</f>
        <v>37.274306428480784</v>
      </c>
      <c r="J29" s="147">
        <f>SUM(J10:J27)</f>
        <v>614333</v>
      </c>
      <c r="K29" s="172">
        <f>J29*100/$N29</f>
        <v>36.772578934388747</v>
      </c>
      <c r="L29" s="147"/>
      <c r="M29" s="172"/>
      <c r="N29" s="147">
        <f>SUM(N10:N27)</f>
        <v>1670628</v>
      </c>
      <c r="O29" s="172">
        <f>N29*100/$N29</f>
        <v>100</v>
      </c>
      <c r="P29" s="172"/>
      <c r="Q29" s="172"/>
    </row>
    <row r="30" spans="1:25" s="162" customFormat="1" ht="20.25" customHeight="1" x14ac:dyDescent="0.25">
      <c r="B30" s="146" t="s">
        <v>0</v>
      </c>
      <c r="C30" s="173"/>
      <c r="D30" s="147">
        <f>SUM(D10:D29)</f>
        <v>0</v>
      </c>
      <c r="E30" s="174"/>
      <c r="F30" s="147">
        <f>SUM(F10:F27)</f>
        <v>433580</v>
      </c>
      <c r="G30" s="175">
        <f>F30*100/$N30</f>
        <v>25.953114637130469</v>
      </c>
      <c r="H30" s="147">
        <f>SUM(H10:H27)</f>
        <v>622715</v>
      </c>
      <c r="I30" s="175">
        <f>H30*100/$N30</f>
        <v>37.274306428480784</v>
      </c>
      <c r="J30" s="147">
        <f>SUM(J10:J27)</f>
        <v>614333</v>
      </c>
      <c r="K30" s="175">
        <f>J30*100/$N30</f>
        <v>36.772578934388747</v>
      </c>
      <c r="L30" s="147">
        <f>SUM(L10:L28)</f>
        <v>0</v>
      </c>
      <c r="M30" s="175">
        <f>L30*100/$N30</f>
        <v>0</v>
      </c>
      <c r="N30" s="147">
        <f>F30+H30+J30+L30</f>
        <v>1670628</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46"/>
      <c r="C3" s="1446"/>
      <c r="D3" s="1446"/>
      <c r="E3" s="1446"/>
      <c r="F3" s="1446"/>
      <c r="G3" s="1446"/>
      <c r="H3" s="1446"/>
      <c r="I3" s="1446"/>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17" t="s">
        <v>401</v>
      </c>
      <c r="B4" s="1517"/>
      <c r="C4" s="1517"/>
      <c r="D4" s="1517"/>
      <c r="E4" s="1517"/>
      <c r="F4" s="1517"/>
      <c r="G4" s="1517"/>
      <c r="H4" s="1517"/>
      <c r="I4" s="1517"/>
      <c r="J4" s="1517"/>
      <c r="K4" s="1517"/>
      <c r="L4" s="1517"/>
      <c r="M4" s="1517"/>
      <c r="N4" s="1517"/>
      <c r="O4" s="1517"/>
      <c r="P4" s="1517"/>
      <c r="Q4" s="1517"/>
      <c r="R4" s="1517"/>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73" t="str">
        <f>porsaad!$B$6</f>
        <v>Situación a 30 de abril de 2025</v>
      </c>
      <c r="C5" s="1473"/>
      <c r="D5" s="1473"/>
      <c r="E5" s="1473"/>
      <c r="F5" s="1473"/>
      <c r="G5" s="1473"/>
      <c r="H5" s="1473"/>
      <c r="I5" s="1473"/>
      <c r="J5" s="1473"/>
      <c r="K5" s="1473"/>
      <c r="L5" s="1473"/>
      <c r="M5" s="1473"/>
      <c r="N5" s="1473"/>
      <c r="O5" s="1473"/>
      <c r="P5" s="1473"/>
      <c r="Q5" s="1473"/>
      <c r="R5" s="1473"/>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58" t="s">
        <v>12</v>
      </c>
      <c r="C8" s="437"/>
      <c r="D8" s="1560" t="s">
        <v>475</v>
      </c>
      <c r="E8" s="1561"/>
      <c r="F8" s="437"/>
      <c r="G8" s="1560" t="s">
        <v>474</v>
      </c>
      <c r="H8" s="1561"/>
      <c r="I8" s="437"/>
      <c r="J8" s="1562" t="s">
        <v>243</v>
      </c>
      <c r="K8" s="1563"/>
      <c r="L8" s="1563"/>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59"/>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395348</v>
      </c>
      <c r="K11" s="761">
        <f>J11*100/D11</f>
        <v>4.5801010257114863</v>
      </c>
      <c r="L11" s="759">
        <f>J11*100/G11</f>
        <v>37.300746396098475</v>
      </c>
      <c r="M11" s="396"/>
      <c r="N11" s="396">
        <f>_xlfn.RANK.EQ(L11,L$11:L$31,0)</f>
        <v>3</v>
      </c>
      <c r="O11" s="396">
        <v>1</v>
      </c>
      <c r="P11" s="396">
        <f>MATCH(O11,N$11:N$31,0)</f>
        <v>11</v>
      </c>
      <c r="Q11" s="568" t="str">
        <f>INDEX(B$11:B$31,P11,1)</f>
        <v>Extremadura</v>
      </c>
      <c r="R11" s="762">
        <f>INDEX(L$11:L$31,P11,1)</f>
        <v>37.900514534442102</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54119</v>
      </c>
      <c r="K12" s="448">
        <f t="shared" ref="K12:K28" si="0">J12*100/D12</f>
        <v>4.0040959136306764</v>
      </c>
      <c r="L12" s="766">
        <f t="shared" ref="L12:L28" si="1">J12*100/G12</f>
        <v>29.118310116808978</v>
      </c>
      <c r="M12" s="396"/>
      <c r="N12" s="396">
        <f t="shared" ref="N12:N31" si="2">_xlfn.RANK.EQ(L12,L$11:L$31,0)</f>
        <v>13</v>
      </c>
      <c r="O12" s="396">
        <v>2</v>
      </c>
      <c r="P12" s="396">
        <f t="shared" ref="P12:P29" si="3">MATCH(O12,N$11:N$31,0)</f>
        <v>7</v>
      </c>
      <c r="Q12" s="568" t="str">
        <f t="shared" ref="Q12:Q29" si="4">INDEX(B$11:B$31,P12,1)</f>
        <v>Castilla y León</v>
      </c>
      <c r="R12" s="762">
        <f t="shared" ref="R12:R29" si="5">INDEX(L$11:L$31,P12,1)</f>
        <v>37.865295491975949</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44260</v>
      </c>
      <c r="K13" s="448">
        <f t="shared" si="0"/>
        <v>4.3839187637864141</v>
      </c>
      <c r="L13" s="766">
        <f t="shared" si="1"/>
        <v>23.565868359121257</v>
      </c>
      <c r="M13" s="396"/>
      <c r="N13" s="396">
        <f t="shared" si="2"/>
        <v>17</v>
      </c>
      <c r="O13" s="396">
        <v>3</v>
      </c>
      <c r="P13" s="396">
        <f>MATCH(O13,N$11:N$31,0)</f>
        <v>1</v>
      </c>
      <c r="Q13" s="568" t="str">
        <f t="shared" si="4"/>
        <v>Andalucía</v>
      </c>
      <c r="R13" s="762">
        <f t="shared" si="5"/>
        <v>37.300746396098475</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43685</v>
      </c>
      <c r="K14" s="448">
        <f t="shared" si="0"/>
        <v>3.5465282423313482</v>
      </c>
      <c r="L14" s="766">
        <f t="shared" si="1"/>
        <v>35.457164887788643</v>
      </c>
      <c r="M14" s="396"/>
      <c r="N14" s="396">
        <f t="shared" si="2"/>
        <v>4</v>
      </c>
      <c r="O14" s="396">
        <v>4</v>
      </c>
      <c r="P14" s="396">
        <f t="shared" si="3"/>
        <v>4</v>
      </c>
      <c r="Q14" s="568" t="str">
        <f t="shared" si="4"/>
        <v>Balears, Illes</v>
      </c>
      <c r="R14" s="762">
        <f t="shared" si="5"/>
        <v>35.457164887788643</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66835</v>
      </c>
      <c r="K15" s="448">
        <f t="shared" si="0"/>
        <v>2.9853659669619796</v>
      </c>
      <c r="L15" s="766">
        <f t="shared" si="1"/>
        <v>25.507302794029531</v>
      </c>
      <c r="M15" s="396"/>
      <c r="N15" s="396">
        <f t="shared" si="2"/>
        <v>15</v>
      </c>
      <c r="O15" s="396">
        <v>5</v>
      </c>
      <c r="P15" s="396">
        <f t="shared" si="3"/>
        <v>16</v>
      </c>
      <c r="Q15" s="568" t="str">
        <f t="shared" si="4"/>
        <v>País Vasco</v>
      </c>
      <c r="R15" s="762">
        <f t="shared" si="5"/>
        <v>35.209191119759836</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22962</v>
      </c>
      <c r="K16" s="448">
        <f t="shared" si="0"/>
        <v>3.8862589722281928</v>
      </c>
      <c r="L16" s="766">
        <f t="shared" si="1"/>
        <v>22.440044563454059</v>
      </c>
      <c r="M16" s="396"/>
      <c r="N16" s="396">
        <f t="shared" si="2"/>
        <v>18</v>
      </c>
      <c r="O16" s="396">
        <v>6</v>
      </c>
      <c r="P16" s="396">
        <f t="shared" si="3"/>
        <v>8</v>
      </c>
      <c r="Q16" s="568" t="str">
        <f t="shared" si="4"/>
        <v>Castilla - La Mancha</v>
      </c>
      <c r="R16" s="770">
        <f t="shared" si="5"/>
        <v>34.504332767734319</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158180</v>
      </c>
      <c r="K17" s="587">
        <f t="shared" si="0"/>
        <v>6.613755507630195</v>
      </c>
      <c r="L17" s="773">
        <f t="shared" si="1"/>
        <v>37.865295491975949</v>
      </c>
      <c r="M17" s="396"/>
      <c r="N17" s="396">
        <f t="shared" si="2"/>
        <v>2</v>
      </c>
      <c r="O17" s="396">
        <v>7</v>
      </c>
      <c r="P17" s="396">
        <f t="shared" si="3"/>
        <v>17</v>
      </c>
      <c r="Q17" s="568" t="str">
        <f t="shared" si="4"/>
        <v>Rioja, La</v>
      </c>
      <c r="R17" s="762">
        <f t="shared" si="5"/>
        <v>33.805067336224603</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98828</v>
      </c>
      <c r="K18" s="587">
        <f t="shared" si="0"/>
        <v>4.6961818218969196</v>
      </c>
      <c r="L18" s="773">
        <f t="shared" si="1"/>
        <v>34.504332767734319</v>
      </c>
      <c r="M18" s="396"/>
      <c r="N18" s="396">
        <f t="shared" si="2"/>
        <v>6</v>
      </c>
      <c r="O18" s="396">
        <v>8</v>
      </c>
      <c r="P18" s="396">
        <f t="shared" si="3"/>
        <v>9</v>
      </c>
      <c r="Q18" s="568" t="str">
        <f t="shared" si="4"/>
        <v>Cataluña</v>
      </c>
      <c r="R18" s="762">
        <f t="shared" si="5"/>
        <v>33.016601095709085</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359181</v>
      </c>
      <c r="K19" s="587">
        <f t="shared" si="0"/>
        <v>4.4829086929720328</v>
      </c>
      <c r="L19" s="773">
        <f t="shared" si="1"/>
        <v>33.016601095709085</v>
      </c>
      <c r="M19" s="396"/>
      <c r="N19" s="396">
        <f t="shared" si="2"/>
        <v>8</v>
      </c>
      <c r="O19" s="396">
        <v>9</v>
      </c>
      <c r="P19" s="396">
        <f t="shared" si="3"/>
        <v>21</v>
      </c>
      <c r="Q19" s="568" t="str">
        <f>INDEX(B$11:B$31,P19,1)</f>
        <v>TOTAL</v>
      </c>
      <c r="R19" s="762">
        <f t="shared" si="5"/>
        <v>31.888432706847304</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205448</v>
      </c>
      <c r="K20" s="587">
        <f t="shared" si="0"/>
        <v>3.8623236017622671</v>
      </c>
      <c r="L20" s="773">
        <f>J20*100/G20</f>
        <v>31.323306321896034</v>
      </c>
      <c r="M20" s="396"/>
      <c r="N20" s="396">
        <f t="shared" si="2"/>
        <v>11</v>
      </c>
      <c r="O20" s="396">
        <v>10</v>
      </c>
      <c r="P20" s="396">
        <f t="shared" si="3"/>
        <v>13</v>
      </c>
      <c r="Q20" s="568" t="str">
        <f t="shared" si="4"/>
        <v>Madrid, Comunidad de</v>
      </c>
      <c r="R20" s="762">
        <f t="shared" si="5"/>
        <v>31.881294606445245</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57381</v>
      </c>
      <c r="K21" s="448">
        <f t="shared" si="0"/>
        <v>5.4406024191200943</v>
      </c>
      <c r="L21" s="766">
        <f t="shared" si="1"/>
        <v>37.900514534442102</v>
      </c>
      <c r="M21" s="396"/>
      <c r="N21" s="396">
        <f t="shared" si="2"/>
        <v>1</v>
      </c>
      <c r="O21" s="396">
        <v>11</v>
      </c>
      <c r="P21" s="396">
        <f t="shared" si="3"/>
        <v>10</v>
      </c>
      <c r="Q21" s="568" t="str">
        <f t="shared" si="4"/>
        <v>Comunitat Valenciana</v>
      </c>
      <c r="R21" s="762">
        <f t="shared" si="5"/>
        <v>31.323306321896034</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87419</v>
      </c>
      <c r="K22" s="448">
        <f t="shared" si="0"/>
        <v>3.2307611001861534</v>
      </c>
      <c r="L22" s="766">
        <f t="shared" si="1"/>
        <v>18.120631472468432</v>
      </c>
      <c r="M22" s="396"/>
      <c r="N22" s="396">
        <f t="shared" si="2"/>
        <v>19</v>
      </c>
      <c r="O22" s="396">
        <v>12</v>
      </c>
      <c r="P22" s="396">
        <f t="shared" si="3"/>
        <v>14</v>
      </c>
      <c r="Q22" s="568" t="str">
        <f t="shared" si="4"/>
        <v>Murcia, Región de</v>
      </c>
      <c r="R22" s="762">
        <f t="shared" si="5"/>
        <v>30.499167552604657</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266190</v>
      </c>
      <c r="K23" s="448">
        <f t="shared" si="0"/>
        <v>3.7976861492526752</v>
      </c>
      <c r="L23" s="766">
        <f t="shared" si="1"/>
        <v>31.881294606445245</v>
      </c>
      <c r="M23" s="396"/>
      <c r="N23" s="396">
        <f t="shared" si="2"/>
        <v>10</v>
      </c>
      <c r="O23" s="396">
        <v>13</v>
      </c>
      <c r="P23" s="396">
        <f t="shared" si="3"/>
        <v>2</v>
      </c>
      <c r="Q23" s="568" t="str">
        <f t="shared" si="4"/>
        <v>Aragón</v>
      </c>
      <c r="R23" s="762">
        <f t="shared" si="5"/>
        <v>29.118310116808978</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60819</v>
      </c>
      <c r="K24" s="448">
        <f t="shared" si="0"/>
        <v>3.8775460761036715</v>
      </c>
      <c r="L24" s="766">
        <f>J24*100/G24</f>
        <v>30.499167552604657</v>
      </c>
      <c r="M24" s="396"/>
      <c r="N24" s="396">
        <f t="shared" si="2"/>
        <v>12</v>
      </c>
      <c r="O24" s="396">
        <v>14</v>
      </c>
      <c r="P24" s="396">
        <f t="shared" si="3"/>
        <v>18</v>
      </c>
      <c r="Q24" s="568" t="str">
        <f t="shared" si="4"/>
        <v>Ceuta y Melilla</v>
      </c>
      <c r="R24" s="762">
        <f t="shared" si="5"/>
        <v>25.962750315081923</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20667</v>
      </c>
      <c r="K25" s="448">
        <f t="shared" si="0"/>
        <v>3.0467336838986161</v>
      </c>
      <c r="L25" s="766">
        <f t="shared" si="1"/>
        <v>24.494802839771015</v>
      </c>
      <c r="M25" s="396"/>
      <c r="N25" s="396">
        <f t="shared" si="2"/>
        <v>16</v>
      </c>
      <c r="O25" s="396">
        <v>15</v>
      </c>
      <c r="P25" s="396">
        <f t="shared" si="3"/>
        <v>5</v>
      </c>
      <c r="Q25" s="568" t="str">
        <f t="shared" si="4"/>
        <v>Canarias</v>
      </c>
      <c r="R25" s="770">
        <f t="shared" si="5"/>
        <v>25.507302794029531</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118693</v>
      </c>
      <c r="K26" s="448">
        <f t="shared" si="0"/>
        <v>5.3280896213286981</v>
      </c>
      <c r="L26" s="766">
        <f t="shared" si="1"/>
        <v>35.209191119759836</v>
      </c>
      <c r="M26" s="396"/>
      <c r="N26" s="396">
        <f t="shared" si="2"/>
        <v>5</v>
      </c>
      <c r="O26" s="396">
        <v>16</v>
      </c>
      <c r="P26" s="396">
        <f t="shared" si="3"/>
        <v>15</v>
      </c>
      <c r="Q26" s="568" t="str">
        <f t="shared" si="4"/>
        <v>Navarra, Comunidad Foral de</v>
      </c>
      <c r="R26" s="762">
        <f t="shared" si="5"/>
        <v>24.494802839771015</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14810</v>
      </c>
      <c r="K27" s="448">
        <f t="shared" si="0"/>
        <v>4.5683932581496931</v>
      </c>
      <c r="L27" s="775">
        <f t="shared" si="1"/>
        <v>33.805067336224603</v>
      </c>
      <c r="M27" s="396"/>
      <c r="N27" s="396">
        <f t="shared" si="2"/>
        <v>7</v>
      </c>
      <c r="O27" s="396">
        <v>17</v>
      </c>
      <c r="P27" s="396">
        <f t="shared" si="3"/>
        <v>3</v>
      </c>
      <c r="Q27" s="568" t="str">
        <f t="shared" si="4"/>
        <v>Asturias, Principado de</v>
      </c>
      <c r="R27" s="762">
        <f t="shared" si="5"/>
        <v>23.565868359121257</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5562</v>
      </c>
      <c r="K28" s="448">
        <f t="shared" si="0"/>
        <v>3.287933602894233</v>
      </c>
      <c r="L28" s="775">
        <f t="shared" si="1"/>
        <v>25.962750315081923</v>
      </c>
      <c r="M28" s="396"/>
      <c r="N28" s="396">
        <f t="shared" si="2"/>
        <v>14</v>
      </c>
      <c r="O28" s="396">
        <v>18</v>
      </c>
      <c r="P28" s="396">
        <f t="shared" si="3"/>
        <v>6</v>
      </c>
      <c r="Q28" s="568" t="str">
        <f t="shared" si="4"/>
        <v>Cantabria</v>
      </c>
      <c r="R28" s="762">
        <f t="shared" si="5"/>
        <v>22.440044563454059</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18.120631472468432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2080387</v>
      </c>
      <c r="K31" s="1259">
        <f>J31*100/D31</f>
        <v>4.2788976771656015</v>
      </c>
      <c r="L31" s="1258">
        <f>J31*100/G31</f>
        <v>31.888432706847304</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77" t="str">
        <f>'22solcasaadpot'!B32:M32</f>
        <v>(1) Cifras INE de población referidas al 01/01/2024. Real Decreto 1210/2024, de 28 de noviembre BOE 12.12.24.</v>
      </c>
      <c r="C33" s="1477"/>
      <c r="D33" s="1477"/>
      <c r="E33" s="1477"/>
      <c r="F33" s="1477"/>
      <c r="G33" s="1477"/>
      <c r="H33" s="1477"/>
      <c r="I33" s="1477"/>
      <c r="J33" s="1477"/>
      <c r="K33" s="1477"/>
      <c r="L33" s="1477"/>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78" t="str">
        <f>'22solcasaadpot'!B33:Q33</f>
        <v>(2) Cifras de Población Potencialmente Dependiente calculadas según lo explicado en la metodología</v>
      </c>
      <c r="C34" s="1478"/>
      <c r="D34" s="1478"/>
      <c r="E34" s="1478"/>
      <c r="F34" s="1478"/>
      <c r="G34" s="1478"/>
      <c r="H34" s="1478"/>
      <c r="I34" s="1478"/>
      <c r="J34" s="1478"/>
      <c r="K34" s="1478"/>
      <c r="L34" s="1478"/>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243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175</v>
      </c>
      <c r="K8" s="1459"/>
      <c r="L8" s="1459"/>
      <c r="M8" s="1459"/>
      <c r="N8" s="1459"/>
      <c r="O8" s="1460"/>
      <c r="P8" s="317"/>
      <c r="Q8" s="1458" t="s">
        <v>176</v>
      </c>
      <c r="R8" s="1459"/>
      <c r="S8" s="1459"/>
      <c r="T8" s="1459"/>
      <c r="U8" s="1459"/>
      <c r="V8" s="1460"/>
      <c r="W8" s="317"/>
      <c r="X8" s="1458" t="s">
        <v>177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395348</v>
      </c>
      <c r="E12" s="352">
        <f>L12+S12+Z12</f>
        <v>246370</v>
      </c>
      <c r="F12" s="353">
        <f>E12/$D12*100</f>
        <v>62.317249612999184</v>
      </c>
      <c r="G12" s="352">
        <f>N12+U12+AB12</f>
        <v>148978</v>
      </c>
      <c r="H12" s="354">
        <f>G12/$D12*100</f>
        <v>37.682750387000816</v>
      </c>
      <c r="I12" s="350"/>
      <c r="J12" s="355">
        <v>114347</v>
      </c>
      <c r="K12" s="356">
        <v>28.92312595485496</v>
      </c>
      <c r="L12" s="357">
        <v>47959</v>
      </c>
      <c r="M12" s="353">
        <v>41.941633798875358</v>
      </c>
      <c r="N12" s="357">
        <v>66388</v>
      </c>
      <c r="O12" s="358">
        <v>58.058366201124642</v>
      </c>
      <c r="P12" s="350"/>
      <c r="Q12" s="355">
        <v>92869</v>
      </c>
      <c r="R12" s="356">
        <v>23.490443862116415</v>
      </c>
      <c r="S12" s="357">
        <v>61471</v>
      </c>
      <c r="T12" s="353">
        <v>66.191086368971341</v>
      </c>
      <c r="U12" s="357">
        <v>31398</v>
      </c>
      <c r="V12" s="358">
        <v>33.808913631028652</v>
      </c>
      <c r="W12" s="350"/>
      <c r="X12" s="355">
        <v>188132</v>
      </c>
      <c r="Y12" s="356">
        <v>47.586430183028625</v>
      </c>
      <c r="Z12" s="357">
        <v>136940</v>
      </c>
      <c r="AA12" s="353">
        <v>72.789318138328412</v>
      </c>
      <c r="AB12" s="357">
        <v>51192</v>
      </c>
      <c r="AC12" s="358">
        <f t="shared" ref="AC12:AC29" si="0">AB12/$X12*100</f>
        <v>27.210681861671592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54119</v>
      </c>
      <c r="E13" s="365">
        <f t="shared" ref="E13:E29" si="2">L13+S13+Z13</f>
        <v>34695</v>
      </c>
      <c r="F13" s="366">
        <f t="shared" ref="F13:H29" si="3">E13/$D13*100</f>
        <v>64.108723368872305</v>
      </c>
      <c r="G13" s="365">
        <f t="shared" ref="G13:G29" si="4">N13+U13+AB13</f>
        <v>19424</v>
      </c>
      <c r="H13" s="367">
        <f t="shared" si="3"/>
        <v>35.891276631127703</v>
      </c>
      <c r="I13" s="350"/>
      <c r="J13" s="368">
        <v>10656</v>
      </c>
      <c r="K13" s="369">
        <v>19.689942534045343</v>
      </c>
      <c r="L13" s="370">
        <v>4536</v>
      </c>
      <c r="M13" s="371">
        <v>42.567567567567565</v>
      </c>
      <c r="N13" s="370">
        <v>6120</v>
      </c>
      <c r="O13" s="372">
        <v>57.432432432432435</v>
      </c>
      <c r="P13" s="350"/>
      <c r="Q13" s="368">
        <v>10451</v>
      </c>
      <c r="R13" s="369">
        <v>19.311147656091208</v>
      </c>
      <c r="S13" s="370">
        <v>6399</v>
      </c>
      <c r="T13" s="371">
        <v>61.22859056549612</v>
      </c>
      <c r="U13" s="370">
        <v>4052</v>
      </c>
      <c r="V13" s="372">
        <v>38.771409434503873</v>
      </c>
      <c r="W13" s="350"/>
      <c r="X13" s="368">
        <v>33012</v>
      </c>
      <c r="Y13" s="369">
        <v>60.998909809863441</v>
      </c>
      <c r="Z13" s="370">
        <v>23760</v>
      </c>
      <c r="AA13" s="371">
        <v>71.973827699018528</v>
      </c>
      <c r="AB13" s="370">
        <v>9252</v>
      </c>
      <c r="AC13" s="372">
        <f t="shared" si="0"/>
        <v>28.026172300981461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44260</v>
      </c>
      <c r="E14" s="365">
        <f t="shared" si="2"/>
        <v>28493</v>
      </c>
      <c r="F14" s="366">
        <f t="shared" si="3"/>
        <v>64.376412110257561</v>
      </c>
      <c r="G14" s="365">
        <f t="shared" si="4"/>
        <v>15767</v>
      </c>
      <c r="H14" s="367">
        <f t="shared" si="3"/>
        <v>35.623587889742431</v>
      </c>
      <c r="I14" s="350"/>
      <c r="J14" s="368">
        <v>10021</v>
      </c>
      <c r="K14" s="369">
        <v>22.641211025756892</v>
      </c>
      <c r="L14" s="370">
        <v>4198</v>
      </c>
      <c r="M14" s="371">
        <v>41.892026743837938</v>
      </c>
      <c r="N14" s="370">
        <v>5823</v>
      </c>
      <c r="O14" s="372">
        <v>58.107973256162062</v>
      </c>
      <c r="P14" s="350"/>
      <c r="Q14" s="368">
        <v>9800</v>
      </c>
      <c r="R14" s="369">
        <v>22.141888838680522</v>
      </c>
      <c r="S14" s="370">
        <v>5919</v>
      </c>
      <c r="T14" s="371">
        <v>60.397959183673464</v>
      </c>
      <c r="U14" s="370">
        <v>3881</v>
      </c>
      <c r="V14" s="372">
        <v>39.602040816326529</v>
      </c>
      <c r="W14" s="350"/>
      <c r="X14" s="368">
        <v>24439</v>
      </c>
      <c r="Y14" s="369">
        <v>55.216900135562582</v>
      </c>
      <c r="Z14" s="370">
        <v>18376</v>
      </c>
      <c r="AA14" s="371">
        <v>75.191292606080438</v>
      </c>
      <c r="AB14" s="370">
        <v>6063</v>
      </c>
      <c r="AC14" s="372">
        <f t="shared" si="0"/>
        <v>24.808707393919555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43685</v>
      </c>
      <c r="E15" s="365">
        <f t="shared" si="2"/>
        <v>26517</v>
      </c>
      <c r="F15" s="366">
        <f t="shared" si="3"/>
        <v>60.700469268627678</v>
      </c>
      <c r="G15" s="365">
        <f t="shared" si="4"/>
        <v>17168</v>
      </c>
      <c r="H15" s="367">
        <f t="shared" si="3"/>
        <v>39.299530731372322</v>
      </c>
      <c r="I15" s="350"/>
      <c r="J15" s="368">
        <v>12669</v>
      </c>
      <c r="K15" s="369">
        <v>29.000801190339931</v>
      </c>
      <c r="L15" s="370">
        <v>5481</v>
      </c>
      <c r="M15" s="371">
        <v>43.263083116268056</v>
      </c>
      <c r="N15" s="370">
        <v>7188</v>
      </c>
      <c r="O15" s="372">
        <v>56.736916883731951</v>
      </c>
      <c r="P15" s="350"/>
      <c r="Q15" s="368">
        <v>10090</v>
      </c>
      <c r="R15" s="369">
        <v>23.097172942657661</v>
      </c>
      <c r="S15" s="370">
        <v>6045</v>
      </c>
      <c r="T15" s="371">
        <v>59.910802775024777</v>
      </c>
      <c r="U15" s="370">
        <v>4045</v>
      </c>
      <c r="V15" s="372">
        <v>40.089197224975223</v>
      </c>
      <c r="W15" s="350"/>
      <c r="X15" s="368">
        <v>20926</v>
      </c>
      <c r="Y15" s="369">
        <v>47.902025867002401</v>
      </c>
      <c r="Z15" s="370">
        <v>14991</v>
      </c>
      <c r="AA15" s="371">
        <v>71.638153493261967</v>
      </c>
      <c r="AB15" s="370">
        <v>5935</v>
      </c>
      <c r="AC15" s="372">
        <f t="shared" si="0"/>
        <v>28.361846506738033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66835</v>
      </c>
      <c r="E16" s="365">
        <f t="shared" si="2"/>
        <v>39101</v>
      </c>
      <c r="F16" s="366">
        <f t="shared" si="3"/>
        <v>58.503777960649359</v>
      </c>
      <c r="G16" s="365">
        <f t="shared" si="4"/>
        <v>27734</v>
      </c>
      <c r="H16" s="367">
        <f t="shared" si="3"/>
        <v>41.496222039350641</v>
      </c>
      <c r="I16" s="350"/>
      <c r="J16" s="368">
        <v>23683</v>
      </c>
      <c r="K16" s="369">
        <v>35.4350265579412</v>
      </c>
      <c r="L16" s="370">
        <v>9737</v>
      </c>
      <c r="M16" s="371">
        <v>41.113879153823419</v>
      </c>
      <c r="N16" s="370">
        <v>13946</v>
      </c>
      <c r="O16" s="372">
        <v>58.886120846176581</v>
      </c>
      <c r="P16" s="350"/>
      <c r="Q16" s="368">
        <v>15154</v>
      </c>
      <c r="R16" s="369">
        <v>22.673748784319592</v>
      </c>
      <c r="S16" s="370">
        <v>9177</v>
      </c>
      <c r="T16" s="371">
        <v>60.55826844397518</v>
      </c>
      <c r="U16" s="370">
        <v>5977</v>
      </c>
      <c r="V16" s="372">
        <v>39.441731556024813</v>
      </c>
      <c r="W16" s="350"/>
      <c r="X16" s="368">
        <v>27998</v>
      </c>
      <c r="Y16" s="369">
        <v>41.891224657739208</v>
      </c>
      <c r="Z16" s="370">
        <v>20187</v>
      </c>
      <c r="AA16" s="371">
        <v>72.101578684191722</v>
      </c>
      <c r="AB16" s="370">
        <v>7811</v>
      </c>
      <c r="AC16" s="372">
        <f t="shared" si="0"/>
        <v>27.898421315808271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22962</v>
      </c>
      <c r="E17" s="375">
        <f t="shared" si="2"/>
        <v>14162</v>
      </c>
      <c r="F17" s="376">
        <f t="shared" si="3"/>
        <v>61.675812211479844</v>
      </c>
      <c r="G17" s="375">
        <f t="shared" si="4"/>
        <v>8800</v>
      </c>
      <c r="H17" s="367">
        <f t="shared" si="3"/>
        <v>38.324187788520163</v>
      </c>
      <c r="I17" s="350"/>
      <c r="J17" s="377">
        <v>6425</v>
      </c>
      <c r="K17" s="378">
        <v>27.981012106959323</v>
      </c>
      <c r="L17" s="375">
        <v>2720</v>
      </c>
      <c r="M17" s="376">
        <v>42.334630350194551</v>
      </c>
      <c r="N17" s="375">
        <v>3705</v>
      </c>
      <c r="O17" s="372">
        <v>57.665369649805442</v>
      </c>
      <c r="P17" s="350"/>
      <c r="Q17" s="377">
        <v>4884</v>
      </c>
      <c r="R17" s="378">
        <v>21.269924222628692</v>
      </c>
      <c r="S17" s="375">
        <v>2787</v>
      </c>
      <c r="T17" s="376">
        <v>57.063882063882062</v>
      </c>
      <c r="U17" s="375">
        <v>2097</v>
      </c>
      <c r="V17" s="372">
        <v>42.936117936117938</v>
      </c>
      <c r="W17" s="350"/>
      <c r="X17" s="377">
        <v>11653</v>
      </c>
      <c r="Y17" s="378">
        <v>50.749063670411985</v>
      </c>
      <c r="Z17" s="375">
        <v>8655</v>
      </c>
      <c r="AA17" s="376">
        <v>74.272719471380753</v>
      </c>
      <c r="AB17" s="375">
        <v>2998</v>
      </c>
      <c r="AC17" s="372">
        <f t="shared" si="0"/>
        <v>25.727280528619239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158180</v>
      </c>
      <c r="E18" s="365">
        <f t="shared" si="2"/>
        <v>98646</v>
      </c>
      <c r="F18" s="366">
        <f t="shared" si="3"/>
        <v>62.363130610696672</v>
      </c>
      <c r="G18" s="365">
        <f t="shared" si="4"/>
        <v>59534</v>
      </c>
      <c r="H18" s="367">
        <f t="shared" si="3"/>
        <v>37.636869389303321</v>
      </c>
      <c r="I18" s="350"/>
      <c r="J18" s="368">
        <v>32326</v>
      </c>
      <c r="K18" s="369">
        <v>20.436211910481731</v>
      </c>
      <c r="L18" s="370">
        <v>13665</v>
      </c>
      <c r="M18" s="371">
        <v>42.272474169399246</v>
      </c>
      <c r="N18" s="370">
        <v>18661</v>
      </c>
      <c r="O18" s="372">
        <v>57.727525830600754</v>
      </c>
      <c r="P18" s="350"/>
      <c r="Q18" s="368">
        <v>28507</v>
      </c>
      <c r="R18" s="369">
        <v>18.021873814641548</v>
      </c>
      <c r="S18" s="370">
        <v>16369</v>
      </c>
      <c r="T18" s="371">
        <v>57.420984319640787</v>
      </c>
      <c r="U18" s="370">
        <v>12138</v>
      </c>
      <c r="V18" s="372">
        <v>42.579015680359213</v>
      </c>
      <c r="W18" s="350"/>
      <c r="X18" s="368">
        <v>97347</v>
      </c>
      <c r="Y18" s="369">
        <v>61.541914274876717</v>
      </c>
      <c r="Z18" s="370">
        <v>68612</v>
      </c>
      <c r="AA18" s="371">
        <v>70.481884392944821</v>
      </c>
      <c r="AB18" s="370">
        <v>28735</v>
      </c>
      <c r="AC18" s="372">
        <f t="shared" si="0"/>
        <v>29.518115607055172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98828</v>
      </c>
      <c r="E19" s="365">
        <f t="shared" si="2"/>
        <v>61714</v>
      </c>
      <c r="F19" s="366">
        <f t="shared" si="3"/>
        <v>62.445865544177757</v>
      </c>
      <c r="G19" s="365">
        <f t="shared" si="4"/>
        <v>37114</v>
      </c>
      <c r="H19" s="367">
        <f t="shared" si="3"/>
        <v>37.554134455822236</v>
      </c>
      <c r="I19" s="350"/>
      <c r="J19" s="368">
        <v>23161</v>
      </c>
      <c r="K19" s="369">
        <v>23.43566600558546</v>
      </c>
      <c r="L19" s="370">
        <v>9735</v>
      </c>
      <c r="M19" s="371">
        <v>42.031863909157636</v>
      </c>
      <c r="N19" s="370">
        <v>13426</v>
      </c>
      <c r="O19" s="372">
        <v>57.968136090842357</v>
      </c>
      <c r="P19" s="350"/>
      <c r="Q19" s="368">
        <v>19540</v>
      </c>
      <c r="R19" s="369">
        <v>19.771724612458009</v>
      </c>
      <c r="S19" s="370">
        <v>12135</v>
      </c>
      <c r="T19" s="371">
        <v>62.103377686796314</v>
      </c>
      <c r="U19" s="370">
        <v>7405</v>
      </c>
      <c r="V19" s="372">
        <v>37.896622313203686</v>
      </c>
      <c r="W19" s="350"/>
      <c r="X19" s="368">
        <v>56127</v>
      </c>
      <c r="Y19" s="369">
        <v>56.792609381956524</v>
      </c>
      <c r="Z19" s="370">
        <v>39844</v>
      </c>
      <c r="AA19" s="371">
        <v>70.989007073244608</v>
      </c>
      <c r="AB19" s="370">
        <v>16283</v>
      </c>
      <c r="AC19" s="372">
        <f t="shared" si="0"/>
        <v>29.010992926755396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359181</v>
      </c>
      <c r="E20" s="365">
        <f t="shared" si="2"/>
        <v>225315</v>
      </c>
      <c r="F20" s="366">
        <f t="shared" si="3"/>
        <v>62.730211230549507</v>
      </c>
      <c r="G20" s="365">
        <f t="shared" si="4"/>
        <v>133866</v>
      </c>
      <c r="H20" s="367">
        <f t="shared" si="3"/>
        <v>37.2697887694505</v>
      </c>
      <c r="I20" s="350"/>
      <c r="J20" s="368">
        <v>91318</v>
      </c>
      <c r="K20" s="369">
        <v>25.423950598723206</v>
      </c>
      <c r="L20" s="370">
        <v>40019</v>
      </c>
      <c r="M20" s="371">
        <v>43.823780634705095</v>
      </c>
      <c r="N20" s="370">
        <v>51299</v>
      </c>
      <c r="O20" s="372">
        <v>56.176219365294898</v>
      </c>
      <c r="P20" s="350"/>
      <c r="Q20" s="368">
        <v>80719</v>
      </c>
      <c r="R20" s="369">
        <v>22.473070680241992</v>
      </c>
      <c r="S20" s="370">
        <v>50684</v>
      </c>
      <c r="T20" s="371">
        <v>62.790668863588493</v>
      </c>
      <c r="U20" s="370">
        <v>30035</v>
      </c>
      <c r="V20" s="372">
        <v>37.2093311364115</v>
      </c>
      <c r="W20" s="350"/>
      <c r="X20" s="368">
        <v>187144</v>
      </c>
      <c r="Y20" s="369">
        <v>52.102978721034802</v>
      </c>
      <c r="Z20" s="370">
        <v>134612</v>
      </c>
      <c r="AA20" s="371">
        <v>71.929637070918645</v>
      </c>
      <c r="AB20" s="370">
        <v>52532</v>
      </c>
      <c r="AC20" s="372">
        <f t="shared" si="0"/>
        <v>28.070362929081348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205448</v>
      </c>
      <c r="E21" s="365">
        <f t="shared" si="2"/>
        <v>126742</v>
      </c>
      <c r="F21" s="366">
        <f t="shared" si="3"/>
        <v>61.690549433433276</v>
      </c>
      <c r="G21" s="365">
        <f t="shared" si="4"/>
        <v>78706</v>
      </c>
      <c r="H21" s="367">
        <f t="shared" si="3"/>
        <v>38.309450566566724</v>
      </c>
      <c r="I21" s="350"/>
      <c r="J21" s="368">
        <v>55649</v>
      </c>
      <c r="K21" s="369">
        <v>27.08665939799852</v>
      </c>
      <c r="L21" s="370">
        <v>22632</v>
      </c>
      <c r="M21" s="371">
        <v>40.669194414993981</v>
      </c>
      <c r="N21" s="370">
        <v>33017</v>
      </c>
      <c r="O21" s="372">
        <v>59.330805585006019</v>
      </c>
      <c r="P21" s="350"/>
      <c r="Q21" s="368">
        <v>44146</v>
      </c>
      <c r="R21" s="369">
        <v>21.487675713562556</v>
      </c>
      <c r="S21" s="370">
        <v>27177</v>
      </c>
      <c r="T21" s="371">
        <v>61.56163638834775</v>
      </c>
      <c r="U21" s="370">
        <v>16969</v>
      </c>
      <c r="V21" s="372">
        <v>38.438363611652242</v>
      </c>
      <c r="W21" s="350"/>
      <c r="X21" s="368">
        <v>105653</v>
      </c>
      <c r="Y21" s="369">
        <v>51.425664888438924</v>
      </c>
      <c r="Z21" s="370">
        <v>76933</v>
      </c>
      <c r="AA21" s="371">
        <v>72.81667344987838</v>
      </c>
      <c r="AB21" s="370">
        <v>28720</v>
      </c>
      <c r="AC21" s="372">
        <f t="shared" si="0"/>
        <v>27.183326550121624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57381</v>
      </c>
      <c r="E22" s="365">
        <f t="shared" si="2"/>
        <v>36343</v>
      </c>
      <c r="F22" s="366">
        <f t="shared" si="3"/>
        <v>63.336295986476365</v>
      </c>
      <c r="G22" s="365">
        <f t="shared" si="4"/>
        <v>21038</v>
      </c>
      <c r="H22" s="367">
        <f t="shared" si="3"/>
        <v>36.663704013523642</v>
      </c>
      <c r="I22" s="350"/>
      <c r="J22" s="368">
        <v>13544</v>
      </c>
      <c r="K22" s="369">
        <v>23.603631864205919</v>
      </c>
      <c r="L22" s="370">
        <v>5948</v>
      </c>
      <c r="M22" s="371">
        <v>43.916125221500295</v>
      </c>
      <c r="N22" s="370">
        <v>7596</v>
      </c>
      <c r="O22" s="372">
        <v>56.083874778499712</v>
      </c>
      <c r="P22" s="350"/>
      <c r="Q22" s="368">
        <v>12177</v>
      </c>
      <c r="R22" s="369">
        <v>21.221310189784077</v>
      </c>
      <c r="S22" s="370">
        <v>7664</v>
      </c>
      <c r="T22" s="371">
        <v>62.938326352960495</v>
      </c>
      <c r="U22" s="370">
        <v>4513</v>
      </c>
      <c r="V22" s="372">
        <v>37.061673647039498</v>
      </c>
      <c r="W22" s="350"/>
      <c r="X22" s="368">
        <v>31660</v>
      </c>
      <c r="Y22" s="369">
        <v>55.175057946010007</v>
      </c>
      <c r="Z22" s="370">
        <v>22731</v>
      </c>
      <c r="AA22" s="371">
        <v>71.797220467466843</v>
      </c>
      <c r="AB22" s="370">
        <v>8929</v>
      </c>
      <c r="AC22" s="372">
        <f t="shared" si="0"/>
        <v>28.202779532533167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87419</v>
      </c>
      <c r="E23" s="365">
        <f t="shared" si="2"/>
        <v>53947</v>
      </c>
      <c r="F23" s="366">
        <f t="shared" si="3"/>
        <v>61.710840892712113</v>
      </c>
      <c r="G23" s="365">
        <f t="shared" si="4"/>
        <v>33472</v>
      </c>
      <c r="H23" s="367">
        <f t="shared" si="3"/>
        <v>38.289159107287887</v>
      </c>
      <c r="I23" s="350"/>
      <c r="J23" s="368">
        <v>25655</v>
      </c>
      <c r="K23" s="369">
        <v>29.347167091822147</v>
      </c>
      <c r="L23" s="370">
        <v>10036</v>
      </c>
      <c r="M23" s="371">
        <v>39.119080101344764</v>
      </c>
      <c r="N23" s="370">
        <v>15619</v>
      </c>
      <c r="O23" s="372">
        <v>60.880919898655229</v>
      </c>
      <c r="P23" s="350"/>
      <c r="Q23" s="368">
        <v>15229</v>
      </c>
      <c r="R23" s="369">
        <v>17.420698017593431</v>
      </c>
      <c r="S23" s="370">
        <v>8817</v>
      </c>
      <c r="T23" s="371">
        <v>57.896119246175061</v>
      </c>
      <c r="U23" s="370">
        <v>6412</v>
      </c>
      <c r="V23" s="372">
        <v>42.103880753824939</v>
      </c>
      <c r="W23" s="350"/>
      <c r="X23" s="368">
        <v>46535</v>
      </c>
      <c r="Y23" s="369">
        <v>53.232134890584426</v>
      </c>
      <c r="Z23" s="370">
        <v>35094</v>
      </c>
      <c r="AA23" s="371">
        <v>75.414204362307942</v>
      </c>
      <c r="AB23" s="370">
        <v>11441</v>
      </c>
      <c r="AC23" s="372">
        <f t="shared" si="0"/>
        <v>24.585795637692058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266190</v>
      </c>
      <c r="E24" s="365">
        <f t="shared" si="2"/>
        <v>174251</v>
      </c>
      <c r="F24" s="366">
        <f t="shared" si="3"/>
        <v>65.461136781997823</v>
      </c>
      <c r="G24" s="365">
        <f t="shared" si="4"/>
        <v>91939</v>
      </c>
      <c r="H24" s="367">
        <f t="shared" si="3"/>
        <v>34.538863218002177</v>
      </c>
      <c r="I24" s="350"/>
      <c r="J24" s="368">
        <v>62546</v>
      </c>
      <c r="K24" s="369">
        <v>23.496750441414026</v>
      </c>
      <c r="L24" s="370">
        <v>29071</v>
      </c>
      <c r="M24" s="371">
        <v>46.479391168100278</v>
      </c>
      <c r="N24" s="370">
        <v>33475</v>
      </c>
      <c r="O24" s="372">
        <v>53.520608831899722</v>
      </c>
      <c r="P24" s="350"/>
      <c r="Q24" s="368">
        <v>52137</v>
      </c>
      <c r="R24" s="369">
        <v>19.586385664375069</v>
      </c>
      <c r="S24" s="370">
        <v>34031</v>
      </c>
      <c r="T24" s="371">
        <v>65.272263459731093</v>
      </c>
      <c r="U24" s="370">
        <v>18106</v>
      </c>
      <c r="V24" s="372">
        <v>34.727736540268907</v>
      </c>
      <c r="W24" s="350"/>
      <c r="X24" s="368">
        <v>151507</v>
      </c>
      <c r="Y24" s="369">
        <v>56.916863894210898</v>
      </c>
      <c r="Z24" s="370">
        <v>111149</v>
      </c>
      <c r="AA24" s="371">
        <v>73.362286891034728</v>
      </c>
      <c r="AB24" s="370">
        <v>40358</v>
      </c>
      <c r="AC24" s="372">
        <f t="shared" si="0"/>
        <v>26.637713108965261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60819</v>
      </c>
      <c r="E25" s="365">
        <f t="shared" si="2"/>
        <v>35015</v>
      </c>
      <c r="F25" s="366">
        <f t="shared" si="3"/>
        <v>57.572469129712758</v>
      </c>
      <c r="G25" s="365">
        <f t="shared" si="4"/>
        <v>25804</v>
      </c>
      <c r="H25" s="367">
        <f t="shared" si="3"/>
        <v>42.427530870287242</v>
      </c>
      <c r="I25" s="350"/>
      <c r="J25" s="368">
        <v>21379</v>
      </c>
      <c r="K25" s="369">
        <v>35.151843996119638</v>
      </c>
      <c r="L25" s="370">
        <v>8126</v>
      </c>
      <c r="M25" s="371">
        <v>38.00926142476262</v>
      </c>
      <c r="N25" s="370">
        <v>13253</v>
      </c>
      <c r="O25" s="372">
        <v>61.99073857523738</v>
      </c>
      <c r="P25" s="350"/>
      <c r="Q25" s="368">
        <v>13652</v>
      </c>
      <c r="R25" s="369">
        <v>22.446932701951695</v>
      </c>
      <c r="S25" s="370">
        <v>8522</v>
      </c>
      <c r="T25" s="371">
        <v>62.423088192206265</v>
      </c>
      <c r="U25" s="370">
        <v>5130</v>
      </c>
      <c r="V25" s="372">
        <v>37.576911807793728</v>
      </c>
      <c r="W25" s="350"/>
      <c r="X25" s="368">
        <v>25788</v>
      </c>
      <c r="Y25" s="369">
        <v>42.401223301928674</v>
      </c>
      <c r="Z25" s="370">
        <v>18367</v>
      </c>
      <c r="AA25" s="371">
        <v>71.223049480378478</v>
      </c>
      <c r="AB25" s="370">
        <v>7421</v>
      </c>
      <c r="AC25" s="372">
        <f t="shared" si="0"/>
        <v>28.776950519621529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20667</v>
      </c>
      <c r="E26" s="380">
        <f t="shared" si="2"/>
        <v>12888</v>
      </c>
      <c r="F26" s="381">
        <f t="shared" si="3"/>
        <v>62.360284511540129</v>
      </c>
      <c r="G26" s="380">
        <f t="shared" si="4"/>
        <v>7779</v>
      </c>
      <c r="H26" s="367">
        <f t="shared" si="3"/>
        <v>37.639715488459863</v>
      </c>
      <c r="I26" s="350"/>
      <c r="J26" s="377">
        <v>5105</v>
      </c>
      <c r="K26" s="378">
        <v>24.701214496540377</v>
      </c>
      <c r="L26" s="375">
        <v>2234</v>
      </c>
      <c r="M26" s="376">
        <v>43.761018609206658</v>
      </c>
      <c r="N26" s="375">
        <v>2871</v>
      </c>
      <c r="O26" s="372">
        <v>56.238981390793342</v>
      </c>
      <c r="P26" s="350"/>
      <c r="Q26" s="377">
        <v>3747</v>
      </c>
      <c r="R26" s="378">
        <v>18.130352736246188</v>
      </c>
      <c r="S26" s="375">
        <v>2063</v>
      </c>
      <c r="T26" s="376">
        <v>55.057379236722717</v>
      </c>
      <c r="U26" s="375">
        <v>1684</v>
      </c>
      <c r="V26" s="372">
        <v>44.94262076327729</v>
      </c>
      <c r="W26" s="350"/>
      <c r="X26" s="377">
        <v>11815</v>
      </c>
      <c r="Y26" s="378">
        <v>57.168432767213432</v>
      </c>
      <c r="Z26" s="375">
        <v>8591</v>
      </c>
      <c r="AA26" s="376">
        <v>72.712653406686414</v>
      </c>
      <c r="AB26" s="375">
        <v>3224</v>
      </c>
      <c r="AC26" s="372">
        <f t="shared" si="0"/>
        <v>27.287346593313583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118693</v>
      </c>
      <c r="E27" s="380">
        <f t="shared" si="2"/>
        <v>71846</v>
      </c>
      <c r="F27" s="381">
        <f t="shared" si="3"/>
        <v>60.530949592646579</v>
      </c>
      <c r="G27" s="380">
        <f t="shared" si="4"/>
        <v>46847</v>
      </c>
      <c r="H27" s="367">
        <f t="shared" si="3"/>
        <v>39.469050407353421</v>
      </c>
      <c r="I27" s="350"/>
      <c r="J27" s="377">
        <v>31205</v>
      </c>
      <c r="K27" s="378">
        <v>26.290514183650259</v>
      </c>
      <c r="L27" s="375">
        <v>12813</v>
      </c>
      <c r="M27" s="376">
        <v>41.060727447524435</v>
      </c>
      <c r="N27" s="375">
        <v>18392</v>
      </c>
      <c r="O27" s="372">
        <v>58.939272552475565</v>
      </c>
      <c r="P27" s="350"/>
      <c r="Q27" s="377">
        <v>23809</v>
      </c>
      <c r="R27" s="378">
        <v>20.059312680613008</v>
      </c>
      <c r="S27" s="375">
        <v>13503</v>
      </c>
      <c r="T27" s="376">
        <v>56.713847704649503</v>
      </c>
      <c r="U27" s="375">
        <v>10306</v>
      </c>
      <c r="V27" s="372">
        <v>43.286152295350497</v>
      </c>
      <c r="W27" s="350"/>
      <c r="X27" s="377">
        <v>63679</v>
      </c>
      <c r="Y27" s="378">
        <v>53.650173135736736</v>
      </c>
      <c r="Z27" s="375">
        <v>45530</v>
      </c>
      <c r="AA27" s="376">
        <v>71.499238367436675</v>
      </c>
      <c r="AB27" s="375">
        <v>18149</v>
      </c>
      <c r="AC27" s="372">
        <f t="shared" si="0"/>
        <v>28.500761632563325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14810</v>
      </c>
      <c r="E28" s="380">
        <f t="shared" si="2"/>
        <v>9171</v>
      </c>
      <c r="F28" s="381">
        <f t="shared" si="3"/>
        <v>61.924375422012155</v>
      </c>
      <c r="G28" s="380">
        <f t="shared" si="4"/>
        <v>5639</v>
      </c>
      <c r="H28" s="382">
        <f t="shared" si="3"/>
        <v>38.075624577987845</v>
      </c>
      <c r="I28" s="350"/>
      <c r="J28" s="377">
        <v>3421</v>
      </c>
      <c r="K28" s="378">
        <v>23.09925725860905</v>
      </c>
      <c r="L28" s="375">
        <v>1409</v>
      </c>
      <c r="M28" s="376">
        <v>41.186787489038288</v>
      </c>
      <c r="N28" s="375">
        <v>2012</v>
      </c>
      <c r="O28" s="383">
        <v>58.813212510961712</v>
      </c>
      <c r="P28" s="350"/>
      <c r="Q28" s="377">
        <v>2782</v>
      </c>
      <c r="R28" s="378">
        <v>18.784604996623901</v>
      </c>
      <c r="S28" s="375">
        <v>1643</v>
      </c>
      <c r="T28" s="376">
        <v>59.058231488138034</v>
      </c>
      <c r="U28" s="375">
        <v>1139</v>
      </c>
      <c r="V28" s="383">
        <v>40.941768511861973</v>
      </c>
      <c r="W28" s="350"/>
      <c r="X28" s="377">
        <v>8607</v>
      </c>
      <c r="Y28" s="378">
        <v>58.116137744767052</v>
      </c>
      <c r="Z28" s="375">
        <v>6119</v>
      </c>
      <c r="AA28" s="376">
        <v>71.093296154293014</v>
      </c>
      <c r="AB28" s="375">
        <v>2488</v>
      </c>
      <c r="AC28" s="383">
        <f t="shared" si="0"/>
        <v>28.906703845706982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5562</v>
      </c>
      <c r="E29" s="386">
        <f t="shared" si="2"/>
        <v>3062</v>
      </c>
      <c r="F29" s="387">
        <f t="shared" si="3"/>
        <v>55.052139518158938</v>
      </c>
      <c r="G29" s="386">
        <f t="shared" si="4"/>
        <v>2500</v>
      </c>
      <c r="H29" s="388">
        <f t="shared" si="3"/>
        <v>44.947860481841062</v>
      </c>
      <c r="I29" s="350"/>
      <c r="J29" s="389">
        <v>2976</v>
      </c>
      <c r="K29" s="390">
        <v>53.505933117583602</v>
      </c>
      <c r="L29" s="391">
        <v>1151</v>
      </c>
      <c r="M29" s="392">
        <v>38.676075268817208</v>
      </c>
      <c r="N29" s="391">
        <v>1825</v>
      </c>
      <c r="O29" s="393">
        <v>61.3239247311828</v>
      </c>
      <c r="P29" s="350"/>
      <c r="Q29" s="389">
        <v>1010</v>
      </c>
      <c r="R29" s="390">
        <v>18.158935634663788</v>
      </c>
      <c r="S29" s="391">
        <v>703</v>
      </c>
      <c r="T29" s="392">
        <v>69.603960396039597</v>
      </c>
      <c r="U29" s="391">
        <v>307</v>
      </c>
      <c r="V29" s="393">
        <v>30.396039603960396</v>
      </c>
      <c r="W29" s="350"/>
      <c r="X29" s="389">
        <v>1576</v>
      </c>
      <c r="Y29" s="390">
        <v>28.33513124775261</v>
      </c>
      <c r="Z29" s="391">
        <v>1208</v>
      </c>
      <c r="AA29" s="392">
        <v>76.649746192893403</v>
      </c>
      <c r="AB29" s="391">
        <v>368</v>
      </c>
      <c r="AC29" s="393">
        <f t="shared" si="0"/>
        <v>23.350253807106601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2080387</v>
      </c>
      <c r="E31" s="1230">
        <f>L31+S31+Z31</f>
        <v>1298278</v>
      </c>
      <c r="F31" s="1231">
        <f>E31/$D31*100</f>
        <v>62.405600496446091</v>
      </c>
      <c r="G31" s="1230">
        <f>N31+U31+AB31</f>
        <v>782109</v>
      </c>
      <c r="H31" s="1232">
        <f>G31/$D31*100</f>
        <v>37.594399503553902</v>
      </c>
      <c r="I31" s="320"/>
      <c r="J31" s="1233">
        <f>SUM(J12:J29)</f>
        <v>546086</v>
      </c>
      <c r="K31" s="1234">
        <f>J31/$D31*100</f>
        <v>26.24925074036706</v>
      </c>
      <c r="L31" s="1230">
        <f>SUM(L12:L29)</f>
        <v>231470</v>
      </c>
      <c r="M31" s="1231">
        <f>L31/$J31*100</f>
        <v>42.387096537907951</v>
      </c>
      <c r="N31" s="1230">
        <f>SUM(N12:N29)</f>
        <v>314616</v>
      </c>
      <c r="O31" s="1235">
        <f>N31/$J31*100</f>
        <v>57.612903462092049</v>
      </c>
      <c r="P31" s="320"/>
      <c r="Q31" s="1233">
        <f>SUM(Q12:Q29)</f>
        <v>440703</v>
      </c>
      <c r="R31" s="1234">
        <f>Q31/$D31*100</f>
        <v>21.183702839904306</v>
      </c>
      <c r="S31" s="1230">
        <f>SUM(S12:S29)</f>
        <v>275109</v>
      </c>
      <c r="T31" s="1231">
        <f>S31/$Q31*100</f>
        <v>62.425034547075917</v>
      </c>
      <c r="U31" s="1230">
        <f>SUM(U12:U29)</f>
        <v>165594</v>
      </c>
      <c r="V31" s="1235">
        <f>U31/$Q31*100</f>
        <v>37.574965452924083</v>
      </c>
      <c r="W31" s="320"/>
      <c r="X31" s="1233">
        <f>SUM(X12:X29)</f>
        <v>1093598</v>
      </c>
      <c r="Y31" s="1234">
        <f>X31/$D31*100</f>
        <v>52.567046419728634</v>
      </c>
      <c r="Z31" s="1230">
        <f>SUM(Z12:Z29)</f>
        <v>791699</v>
      </c>
      <c r="AA31" s="1231">
        <f>Z31/$X31*100</f>
        <v>72.393969264757246</v>
      </c>
      <c r="AB31" s="1230">
        <f>SUM(AB12:AB29)</f>
        <v>301899</v>
      </c>
      <c r="AC31" s="1235">
        <f>AB31/$X31*100</f>
        <v>27.606030735242747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80"/>
      <c r="C34" s="1480"/>
      <c r="D34" s="1480"/>
      <c r="E34" s="1480"/>
      <c r="F34" s="1480"/>
      <c r="G34" s="1480"/>
      <c r="H34" s="1480"/>
      <c r="I34" s="1480"/>
      <c r="J34" s="1480"/>
      <c r="K34" s="1480"/>
      <c r="L34" s="1480"/>
      <c r="M34" s="1480"/>
      <c r="N34" s="1480"/>
      <c r="O34" s="1480"/>
    </row>
    <row r="35" spans="2:15" s="396" customFormat="1" ht="29.25" customHeight="1" x14ac:dyDescent="0.25">
      <c r="B35" s="1480"/>
      <c r="C35" s="1480"/>
      <c r="D35" s="1480"/>
      <c r="E35" s="1480"/>
      <c r="F35" s="1480"/>
      <c r="G35" s="1480"/>
      <c r="H35" s="1480"/>
      <c r="I35" s="1480"/>
      <c r="J35" s="1480"/>
      <c r="K35" s="1480"/>
      <c r="L35" s="1480"/>
      <c r="M35" s="1480"/>
    </row>
    <row r="36" spans="2:15" s="396" customFormat="1" ht="4.5" customHeight="1" x14ac:dyDescent="0.25">
      <c r="B36" s="1479"/>
      <c r="C36" s="1479"/>
      <c r="D36" s="1479"/>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224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225</v>
      </c>
      <c r="K8" s="1459"/>
      <c r="L8" s="1459"/>
      <c r="M8" s="1459"/>
      <c r="N8" s="1459"/>
      <c r="O8" s="1460"/>
      <c r="P8" s="317"/>
      <c r="Q8" s="1458" t="s">
        <v>226</v>
      </c>
      <c r="R8" s="1459"/>
      <c r="S8" s="1459"/>
      <c r="T8" s="1459"/>
      <c r="U8" s="1459"/>
      <c r="V8" s="1460"/>
      <c r="W8" s="317"/>
      <c r="X8" s="1458" t="s">
        <v>227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74722</v>
      </c>
      <c r="E12" s="352">
        <f>L12+S12+Z12</f>
        <v>43522</v>
      </c>
      <c r="F12" s="353">
        <f>E12/$D12*100</f>
        <v>58.245228982093622</v>
      </c>
      <c r="G12" s="352">
        <f>N12+U12+AB12</f>
        <v>31200</v>
      </c>
      <c r="H12" s="354">
        <f>G12/$D12*100</f>
        <v>41.754771017906371</v>
      </c>
      <c r="I12" s="350"/>
      <c r="J12" s="355">
        <f>L12+N12</f>
        <v>28910</v>
      </c>
      <c r="K12" s="356">
        <f>J12/$D12*100</f>
        <v>38.690077888707478</v>
      </c>
      <c r="L12" s="357">
        <v>11226</v>
      </c>
      <c r="M12" s="353">
        <v>38.830854375648563</v>
      </c>
      <c r="N12" s="357">
        <v>17684</v>
      </c>
      <c r="O12" s="358">
        <v>61.169145624351437</v>
      </c>
      <c r="P12" s="350"/>
      <c r="Q12" s="355">
        <v>12890</v>
      </c>
      <c r="R12" s="356">
        <v>17.250608923744011</v>
      </c>
      <c r="S12" s="357">
        <v>7322</v>
      </c>
      <c r="T12" s="353">
        <v>56.803723816912331</v>
      </c>
      <c r="U12" s="357">
        <v>5568</v>
      </c>
      <c r="V12" s="358">
        <v>43.196276183087669</v>
      </c>
      <c r="W12" s="350"/>
      <c r="X12" s="355">
        <v>32922</v>
      </c>
      <c r="Y12" s="356">
        <v>44.059313187548518</v>
      </c>
      <c r="Z12" s="357">
        <v>24974</v>
      </c>
      <c r="AA12" s="353">
        <v>75.858088815989305</v>
      </c>
      <c r="AB12" s="357">
        <v>7948</v>
      </c>
      <c r="AC12" s="358">
        <f t="shared" ref="AC12:AC29" si="0">AB12/$X12*100</f>
        <v>24.141911184010691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13498</v>
      </c>
      <c r="E13" s="365">
        <f t="shared" ref="E13:E29" si="2">L13+S13+Z13</f>
        <v>8976</v>
      </c>
      <c r="F13" s="366">
        <f t="shared" ref="F13:H29" si="3">E13/$D13*100</f>
        <v>66.498740554156171</v>
      </c>
      <c r="G13" s="365">
        <f t="shared" ref="G13:G29" si="4">N13+U13+AB13</f>
        <v>4522</v>
      </c>
      <c r="H13" s="367">
        <f t="shared" si="3"/>
        <v>33.501259445843829</v>
      </c>
      <c r="I13" s="350"/>
      <c r="J13" s="368">
        <f t="shared" ref="J13:J29" si="5">L13+N13</f>
        <v>2466</v>
      </c>
      <c r="K13" s="369">
        <f t="shared" ref="K13:K29" si="6">J13/$D13*100</f>
        <v>18.269373240480071</v>
      </c>
      <c r="L13" s="370">
        <v>997</v>
      </c>
      <c r="M13" s="371">
        <v>40.42984590429846</v>
      </c>
      <c r="N13" s="370">
        <v>1469</v>
      </c>
      <c r="O13" s="372">
        <v>59.570154095701547</v>
      </c>
      <c r="P13" s="350"/>
      <c r="Q13" s="368">
        <v>2059</v>
      </c>
      <c r="R13" s="369">
        <v>15.254111720254853</v>
      </c>
      <c r="S13" s="370">
        <v>1196</v>
      </c>
      <c r="T13" s="371">
        <v>58.086449732880041</v>
      </c>
      <c r="U13" s="370">
        <v>863</v>
      </c>
      <c r="V13" s="372">
        <v>41.913550267119959</v>
      </c>
      <c r="W13" s="350"/>
      <c r="X13" s="368">
        <v>8973</v>
      </c>
      <c r="Y13" s="369">
        <v>66.476515039265067</v>
      </c>
      <c r="Z13" s="370">
        <v>6783</v>
      </c>
      <c r="AA13" s="371">
        <v>75.593447007689747</v>
      </c>
      <c r="AB13" s="370">
        <v>2190</v>
      </c>
      <c r="AC13" s="372">
        <f t="shared" si="0"/>
        <v>24.406552992310264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8236</v>
      </c>
      <c r="E14" s="365">
        <f t="shared" si="2"/>
        <v>5472</v>
      </c>
      <c r="F14" s="366">
        <f t="shared" si="3"/>
        <v>66.440019426906261</v>
      </c>
      <c r="G14" s="365">
        <f t="shared" si="4"/>
        <v>2764</v>
      </c>
      <c r="H14" s="367">
        <f t="shared" si="3"/>
        <v>33.559980573093732</v>
      </c>
      <c r="I14" s="350"/>
      <c r="J14" s="368">
        <f t="shared" si="5"/>
        <v>1862</v>
      </c>
      <c r="K14" s="369">
        <f t="shared" si="6"/>
        <v>22.608062166100048</v>
      </c>
      <c r="L14" s="370">
        <v>758</v>
      </c>
      <c r="M14" s="371">
        <v>40.708915145005371</v>
      </c>
      <c r="N14" s="370">
        <v>1104</v>
      </c>
      <c r="O14" s="372">
        <v>59.291084854994622</v>
      </c>
      <c r="P14" s="350"/>
      <c r="Q14" s="368">
        <v>1524</v>
      </c>
      <c r="R14" s="369">
        <v>18.50412821758135</v>
      </c>
      <c r="S14" s="370">
        <v>881</v>
      </c>
      <c r="T14" s="371">
        <v>57.808398950131235</v>
      </c>
      <c r="U14" s="370">
        <v>643</v>
      </c>
      <c r="V14" s="372">
        <v>42.191601049868765</v>
      </c>
      <c r="W14" s="350"/>
      <c r="X14" s="368">
        <v>4850</v>
      </c>
      <c r="Y14" s="369">
        <v>58.887809616318599</v>
      </c>
      <c r="Z14" s="370">
        <v>3833</v>
      </c>
      <c r="AA14" s="371">
        <v>79.030927835051543</v>
      </c>
      <c r="AB14" s="370">
        <v>1017</v>
      </c>
      <c r="AC14" s="372">
        <f t="shared" si="0"/>
        <v>20.969072164948454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8257</v>
      </c>
      <c r="E15" s="365">
        <f t="shared" si="2"/>
        <v>5223</v>
      </c>
      <c r="F15" s="366">
        <f t="shared" si="3"/>
        <v>63.255419643938481</v>
      </c>
      <c r="G15" s="365">
        <f t="shared" si="4"/>
        <v>3034</v>
      </c>
      <c r="H15" s="367">
        <f t="shared" si="3"/>
        <v>36.744580356061526</v>
      </c>
      <c r="I15" s="350"/>
      <c r="J15" s="368">
        <f t="shared" si="5"/>
        <v>1993</v>
      </c>
      <c r="K15" s="369">
        <f t="shared" si="6"/>
        <v>24.137095797505147</v>
      </c>
      <c r="L15" s="370">
        <v>764</v>
      </c>
      <c r="M15" s="371">
        <v>38.334169593577521</v>
      </c>
      <c r="N15" s="370">
        <v>1229</v>
      </c>
      <c r="O15" s="372">
        <v>61.665830406422486</v>
      </c>
      <c r="P15" s="350"/>
      <c r="Q15" s="368">
        <v>1443</v>
      </c>
      <c r="R15" s="369">
        <v>17.476080901053649</v>
      </c>
      <c r="S15" s="370">
        <v>830</v>
      </c>
      <c r="T15" s="371">
        <v>57.519057519057512</v>
      </c>
      <c r="U15" s="370">
        <v>613</v>
      </c>
      <c r="V15" s="372">
        <v>42.480942480942481</v>
      </c>
      <c r="W15" s="350"/>
      <c r="X15" s="368">
        <v>4821</v>
      </c>
      <c r="Y15" s="369">
        <v>58.386823301441204</v>
      </c>
      <c r="Z15" s="370">
        <v>3629</v>
      </c>
      <c r="AA15" s="371">
        <v>75.274839244969925</v>
      </c>
      <c r="AB15" s="370">
        <v>1192</v>
      </c>
      <c r="AC15" s="372">
        <f t="shared" si="0"/>
        <v>24.725160755030075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20110</v>
      </c>
      <c r="E16" s="365">
        <f t="shared" si="2"/>
        <v>12243</v>
      </c>
      <c r="F16" s="366">
        <f t="shared" si="3"/>
        <v>60.880159124813524</v>
      </c>
      <c r="G16" s="365">
        <f t="shared" si="4"/>
        <v>7867</v>
      </c>
      <c r="H16" s="367">
        <f t="shared" si="3"/>
        <v>39.119840875186476</v>
      </c>
      <c r="I16" s="350"/>
      <c r="J16" s="368">
        <f t="shared" si="5"/>
        <v>6197</v>
      </c>
      <c r="K16" s="369">
        <f t="shared" si="6"/>
        <v>30.815514669318745</v>
      </c>
      <c r="L16" s="370">
        <v>2517</v>
      </c>
      <c r="M16" s="371">
        <v>40.616427303533968</v>
      </c>
      <c r="N16" s="370">
        <v>3680</v>
      </c>
      <c r="O16" s="372">
        <v>59.383572696466032</v>
      </c>
      <c r="P16" s="350"/>
      <c r="Q16" s="368">
        <v>3859</v>
      </c>
      <c r="R16" s="369">
        <v>19.189457981103928</v>
      </c>
      <c r="S16" s="370">
        <v>2232</v>
      </c>
      <c r="T16" s="371">
        <v>57.838818346721951</v>
      </c>
      <c r="U16" s="370">
        <v>1627</v>
      </c>
      <c r="V16" s="372">
        <v>42.161181653278049</v>
      </c>
      <c r="W16" s="350"/>
      <c r="X16" s="368">
        <v>10054</v>
      </c>
      <c r="Y16" s="369">
        <v>49.995027349577327</v>
      </c>
      <c r="Z16" s="370">
        <v>7494</v>
      </c>
      <c r="AA16" s="371">
        <v>74.537497513427482</v>
      </c>
      <c r="AB16" s="370">
        <v>2560</v>
      </c>
      <c r="AC16" s="372">
        <f t="shared" si="0"/>
        <v>25.462502486572507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5259</v>
      </c>
      <c r="E17" s="375">
        <f t="shared" si="2"/>
        <v>3370</v>
      </c>
      <c r="F17" s="376">
        <f t="shared" si="3"/>
        <v>64.080623692717239</v>
      </c>
      <c r="G17" s="375">
        <f t="shared" si="4"/>
        <v>1889</v>
      </c>
      <c r="H17" s="367">
        <f t="shared" si="3"/>
        <v>35.919376307282754</v>
      </c>
      <c r="I17" s="350"/>
      <c r="J17" s="377">
        <f t="shared" si="5"/>
        <v>1322</v>
      </c>
      <c r="K17" s="378">
        <f t="shared" si="6"/>
        <v>25.137858908537748</v>
      </c>
      <c r="L17" s="375">
        <v>531</v>
      </c>
      <c r="M17" s="376">
        <v>40.166414523449319</v>
      </c>
      <c r="N17" s="375">
        <v>791</v>
      </c>
      <c r="O17" s="372">
        <v>59.833585476550674</v>
      </c>
      <c r="P17" s="350"/>
      <c r="Q17" s="377">
        <v>981</v>
      </c>
      <c r="R17" s="378">
        <v>18.65373645179692</v>
      </c>
      <c r="S17" s="375">
        <v>546</v>
      </c>
      <c r="T17" s="376">
        <v>55.657492354740057</v>
      </c>
      <c r="U17" s="375">
        <v>435</v>
      </c>
      <c r="V17" s="372">
        <v>44.342507645259936</v>
      </c>
      <c r="W17" s="350"/>
      <c r="X17" s="377">
        <v>2956</v>
      </c>
      <c r="Y17" s="378">
        <v>56.208404639665332</v>
      </c>
      <c r="Z17" s="375">
        <v>2293</v>
      </c>
      <c r="AA17" s="376">
        <v>77.57104194857915</v>
      </c>
      <c r="AB17" s="375">
        <v>663</v>
      </c>
      <c r="AC17" s="372">
        <f t="shared" si="0"/>
        <v>22.428958051420839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34904</v>
      </c>
      <c r="E18" s="365">
        <f t="shared" si="2"/>
        <v>22823</v>
      </c>
      <c r="F18" s="366">
        <f t="shared" si="3"/>
        <v>65.387921155168456</v>
      </c>
      <c r="G18" s="365">
        <f t="shared" si="4"/>
        <v>12081</v>
      </c>
      <c r="H18" s="367">
        <f t="shared" si="3"/>
        <v>34.612078844831537</v>
      </c>
      <c r="I18" s="350"/>
      <c r="J18" s="368">
        <f t="shared" si="5"/>
        <v>6761</v>
      </c>
      <c r="K18" s="369">
        <f t="shared" si="6"/>
        <v>19.370272748109098</v>
      </c>
      <c r="L18" s="370">
        <v>2778</v>
      </c>
      <c r="M18" s="371">
        <v>41.088596361484989</v>
      </c>
      <c r="N18" s="370">
        <v>3983</v>
      </c>
      <c r="O18" s="372">
        <v>58.911403638515011</v>
      </c>
      <c r="P18" s="350"/>
      <c r="Q18" s="368">
        <v>5123</v>
      </c>
      <c r="R18" s="369">
        <v>14.677400870960348</v>
      </c>
      <c r="S18" s="370">
        <v>2829</v>
      </c>
      <c r="T18" s="371">
        <v>55.221549873121219</v>
      </c>
      <c r="U18" s="370">
        <v>2294</v>
      </c>
      <c r="V18" s="372">
        <v>44.778450126878781</v>
      </c>
      <c r="W18" s="350"/>
      <c r="X18" s="368">
        <v>23020</v>
      </c>
      <c r="Y18" s="369">
        <v>65.952326380930543</v>
      </c>
      <c r="Z18" s="370">
        <v>17216</v>
      </c>
      <c r="AA18" s="371">
        <v>74.787141615986101</v>
      </c>
      <c r="AB18" s="370">
        <v>5804</v>
      </c>
      <c r="AC18" s="372">
        <f t="shared" si="0"/>
        <v>25.212858384013902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24081</v>
      </c>
      <c r="E19" s="365">
        <f t="shared" si="2"/>
        <v>15339</v>
      </c>
      <c r="F19" s="366">
        <f t="shared" si="3"/>
        <v>63.697520867073635</v>
      </c>
      <c r="G19" s="365">
        <f t="shared" si="4"/>
        <v>8742</v>
      </c>
      <c r="H19" s="367">
        <f t="shared" si="3"/>
        <v>36.302479132926372</v>
      </c>
      <c r="I19" s="350"/>
      <c r="J19" s="368">
        <f t="shared" si="5"/>
        <v>5515</v>
      </c>
      <c r="K19" s="369">
        <f t="shared" si="6"/>
        <v>22.901872845812051</v>
      </c>
      <c r="L19" s="370">
        <v>2137</v>
      </c>
      <c r="M19" s="371">
        <v>38.748866727107888</v>
      </c>
      <c r="N19" s="370">
        <v>3378</v>
      </c>
      <c r="O19" s="372">
        <v>61.251133272892112</v>
      </c>
      <c r="P19" s="350"/>
      <c r="Q19" s="368">
        <v>3432</v>
      </c>
      <c r="R19" s="369">
        <v>14.251899838046592</v>
      </c>
      <c r="S19" s="370">
        <v>1988</v>
      </c>
      <c r="T19" s="371">
        <v>57.925407925407924</v>
      </c>
      <c r="U19" s="370">
        <v>1444</v>
      </c>
      <c r="V19" s="372">
        <v>42.074592074592076</v>
      </c>
      <c r="W19" s="350"/>
      <c r="X19" s="368">
        <v>15134</v>
      </c>
      <c r="Y19" s="369">
        <v>62.846227316141359</v>
      </c>
      <c r="Z19" s="370">
        <v>11214</v>
      </c>
      <c r="AA19" s="371">
        <v>74.098057354301574</v>
      </c>
      <c r="AB19" s="370">
        <v>3920</v>
      </c>
      <c r="AC19" s="372">
        <f t="shared" si="0"/>
        <v>25.901942645698426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49558</v>
      </c>
      <c r="E20" s="365">
        <f t="shared" si="2"/>
        <v>31183</v>
      </c>
      <c r="F20" s="366">
        <f t="shared" si="3"/>
        <v>62.922232535614832</v>
      </c>
      <c r="G20" s="365">
        <f t="shared" si="4"/>
        <v>18375</v>
      </c>
      <c r="H20" s="367">
        <f t="shared" si="3"/>
        <v>37.077767464385161</v>
      </c>
      <c r="I20" s="350"/>
      <c r="J20" s="368">
        <f t="shared" si="5"/>
        <v>13717</v>
      </c>
      <c r="K20" s="369">
        <f t="shared" si="6"/>
        <v>27.678679527018847</v>
      </c>
      <c r="L20" s="370">
        <v>5601</v>
      </c>
      <c r="M20" s="371">
        <v>40.832543559087263</v>
      </c>
      <c r="N20" s="370">
        <v>8116</v>
      </c>
      <c r="O20" s="372">
        <v>59.167456440912737</v>
      </c>
      <c r="P20" s="350"/>
      <c r="Q20" s="368">
        <v>8008</v>
      </c>
      <c r="R20" s="369">
        <v>16.158844182573954</v>
      </c>
      <c r="S20" s="370">
        <v>4557</v>
      </c>
      <c r="T20" s="371">
        <v>56.905594405594407</v>
      </c>
      <c r="U20" s="370">
        <v>3451</v>
      </c>
      <c r="V20" s="372">
        <v>43.094405594405593</v>
      </c>
      <c r="W20" s="350"/>
      <c r="X20" s="368">
        <v>27833</v>
      </c>
      <c r="Y20" s="369">
        <v>56.162476290407206</v>
      </c>
      <c r="Z20" s="370">
        <v>21025</v>
      </c>
      <c r="AA20" s="371">
        <v>75.539826824273348</v>
      </c>
      <c r="AB20" s="370">
        <v>6808</v>
      </c>
      <c r="AC20" s="372">
        <f t="shared" si="0"/>
        <v>24.460173175726656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47519</v>
      </c>
      <c r="E21" s="365">
        <f t="shared" si="2"/>
        <v>30855</v>
      </c>
      <c r="F21" s="366">
        <f t="shared" si="3"/>
        <v>64.93192196805488</v>
      </c>
      <c r="G21" s="365">
        <f t="shared" si="4"/>
        <v>16664</v>
      </c>
      <c r="H21" s="367">
        <f t="shared" si="3"/>
        <v>35.068078031945113</v>
      </c>
      <c r="I21" s="350"/>
      <c r="J21" s="368">
        <f t="shared" si="5"/>
        <v>10212</v>
      </c>
      <c r="K21" s="369">
        <f t="shared" si="6"/>
        <v>21.490351227929878</v>
      </c>
      <c r="L21" s="370">
        <v>4173</v>
      </c>
      <c r="M21" s="371">
        <v>40.863689776733253</v>
      </c>
      <c r="N21" s="370">
        <v>6039</v>
      </c>
      <c r="O21" s="372">
        <v>59.13631022326674</v>
      </c>
      <c r="P21" s="350"/>
      <c r="Q21" s="368">
        <v>8396</v>
      </c>
      <c r="R21" s="369">
        <v>17.668721984890254</v>
      </c>
      <c r="S21" s="370">
        <v>4795</v>
      </c>
      <c r="T21" s="371">
        <v>57.110528823249162</v>
      </c>
      <c r="U21" s="370">
        <v>3601</v>
      </c>
      <c r="V21" s="372">
        <v>42.889471176750831</v>
      </c>
      <c r="W21" s="350"/>
      <c r="X21" s="368">
        <v>28911</v>
      </c>
      <c r="Y21" s="369">
        <v>60.84092678717986</v>
      </c>
      <c r="Z21" s="370">
        <v>21887</v>
      </c>
      <c r="AA21" s="371">
        <v>75.704749057452176</v>
      </c>
      <c r="AB21" s="370">
        <v>7024</v>
      </c>
      <c r="AC21" s="372">
        <f t="shared" si="0"/>
        <v>24.29525094254782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13215</v>
      </c>
      <c r="E22" s="365">
        <f t="shared" si="2"/>
        <v>8607</v>
      </c>
      <c r="F22" s="366">
        <f t="shared" si="3"/>
        <v>65.130533484676505</v>
      </c>
      <c r="G22" s="365">
        <f t="shared" si="4"/>
        <v>4608</v>
      </c>
      <c r="H22" s="367">
        <f t="shared" si="3"/>
        <v>34.869466515323495</v>
      </c>
      <c r="I22" s="350"/>
      <c r="J22" s="368">
        <f t="shared" si="5"/>
        <v>2774</v>
      </c>
      <c r="K22" s="369">
        <f t="shared" si="6"/>
        <v>20.991297767688234</v>
      </c>
      <c r="L22" s="370">
        <v>1126</v>
      </c>
      <c r="M22" s="371">
        <v>40.591204037490982</v>
      </c>
      <c r="N22" s="370">
        <v>1648</v>
      </c>
      <c r="O22" s="372">
        <v>59.408795962509011</v>
      </c>
      <c r="P22" s="350"/>
      <c r="Q22" s="368">
        <v>2060</v>
      </c>
      <c r="R22" s="369">
        <v>15.588346575860765</v>
      </c>
      <c r="S22" s="370">
        <v>1157</v>
      </c>
      <c r="T22" s="371">
        <v>56.165048543689323</v>
      </c>
      <c r="U22" s="370">
        <v>903</v>
      </c>
      <c r="V22" s="372">
        <v>43.834951456310677</v>
      </c>
      <c r="W22" s="350"/>
      <c r="X22" s="368">
        <v>8381</v>
      </c>
      <c r="Y22" s="369">
        <v>63.420355656451001</v>
      </c>
      <c r="Z22" s="370">
        <v>6324</v>
      </c>
      <c r="AA22" s="371">
        <v>75.456389452332658</v>
      </c>
      <c r="AB22" s="370">
        <v>2057</v>
      </c>
      <c r="AC22" s="372">
        <f t="shared" si="0"/>
        <v>24.543610547667345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26213</v>
      </c>
      <c r="E23" s="365">
        <f t="shared" si="2"/>
        <v>17533</v>
      </c>
      <c r="F23" s="366">
        <f t="shared" si="3"/>
        <v>66.886659291191393</v>
      </c>
      <c r="G23" s="365">
        <f t="shared" si="4"/>
        <v>8680</v>
      </c>
      <c r="H23" s="367">
        <f t="shared" si="3"/>
        <v>33.113340708808607</v>
      </c>
      <c r="I23" s="350"/>
      <c r="J23" s="368">
        <f t="shared" si="5"/>
        <v>5250</v>
      </c>
      <c r="K23" s="369">
        <f t="shared" si="6"/>
        <v>20.028230267424561</v>
      </c>
      <c r="L23" s="370">
        <v>2243</v>
      </c>
      <c r="M23" s="371">
        <v>42.723809523809528</v>
      </c>
      <c r="N23" s="370">
        <v>3007</v>
      </c>
      <c r="O23" s="372">
        <v>57.276190476190479</v>
      </c>
      <c r="P23" s="350"/>
      <c r="Q23" s="368">
        <v>4151</v>
      </c>
      <c r="R23" s="369">
        <v>15.835654064777019</v>
      </c>
      <c r="S23" s="370">
        <v>2336</v>
      </c>
      <c r="T23" s="371">
        <v>56.27559624186943</v>
      </c>
      <c r="U23" s="370">
        <v>1815</v>
      </c>
      <c r="V23" s="372">
        <v>43.72440375813057</v>
      </c>
      <c r="W23" s="350"/>
      <c r="X23" s="368">
        <v>16812</v>
      </c>
      <c r="Y23" s="369">
        <v>64.136115667798421</v>
      </c>
      <c r="Z23" s="370">
        <v>12954</v>
      </c>
      <c r="AA23" s="371">
        <v>77.052105638829403</v>
      </c>
      <c r="AB23" s="370">
        <v>3858</v>
      </c>
      <c r="AC23" s="372">
        <f t="shared" si="0"/>
        <v>22.947894361170594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65999</v>
      </c>
      <c r="E24" s="365">
        <f t="shared" si="2"/>
        <v>43725</v>
      </c>
      <c r="F24" s="366">
        <f t="shared" si="3"/>
        <v>66.251003803087926</v>
      </c>
      <c r="G24" s="365">
        <f t="shared" si="4"/>
        <v>22274</v>
      </c>
      <c r="H24" s="367">
        <f t="shared" si="3"/>
        <v>33.748996196912074</v>
      </c>
      <c r="I24" s="350"/>
      <c r="J24" s="368">
        <f t="shared" si="5"/>
        <v>16286</v>
      </c>
      <c r="K24" s="369">
        <f t="shared" si="6"/>
        <v>24.67613145653722</v>
      </c>
      <c r="L24" s="370">
        <v>7788</v>
      </c>
      <c r="M24" s="371">
        <v>47.820213680461748</v>
      </c>
      <c r="N24" s="370">
        <v>8498</v>
      </c>
      <c r="O24" s="372">
        <v>52.179786319538259</v>
      </c>
      <c r="P24" s="350"/>
      <c r="Q24" s="368">
        <v>9939</v>
      </c>
      <c r="R24" s="369">
        <v>15.059319080592129</v>
      </c>
      <c r="S24" s="370">
        <v>5818</v>
      </c>
      <c r="T24" s="371">
        <v>58.537076164604088</v>
      </c>
      <c r="U24" s="370">
        <v>4121</v>
      </c>
      <c r="V24" s="372">
        <v>41.462923835395912</v>
      </c>
      <c r="W24" s="350"/>
      <c r="X24" s="368">
        <v>39774</v>
      </c>
      <c r="Y24" s="369">
        <v>60.264549462870654</v>
      </c>
      <c r="Z24" s="370">
        <v>30119</v>
      </c>
      <c r="AA24" s="371">
        <v>75.725348217428461</v>
      </c>
      <c r="AB24" s="370">
        <v>9655</v>
      </c>
      <c r="AC24" s="372">
        <f t="shared" si="0"/>
        <v>24.274651782571528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15204</v>
      </c>
      <c r="E25" s="365">
        <f t="shared" si="2"/>
        <v>8483</v>
      </c>
      <c r="F25" s="366">
        <f t="shared" si="3"/>
        <v>55.794527755853721</v>
      </c>
      <c r="G25" s="365">
        <f t="shared" si="4"/>
        <v>6721</v>
      </c>
      <c r="H25" s="367">
        <f t="shared" si="3"/>
        <v>44.205472244146279</v>
      </c>
      <c r="I25" s="350"/>
      <c r="J25" s="368">
        <f t="shared" si="5"/>
        <v>5585</v>
      </c>
      <c r="K25" s="369">
        <f t="shared" si="6"/>
        <v>36.733754275190741</v>
      </c>
      <c r="L25" s="370">
        <v>1960</v>
      </c>
      <c r="M25" s="371">
        <v>35.094001790510291</v>
      </c>
      <c r="N25" s="370">
        <v>3625</v>
      </c>
      <c r="O25" s="372">
        <v>64.905998209489695</v>
      </c>
      <c r="P25" s="350"/>
      <c r="Q25" s="368">
        <v>2341</v>
      </c>
      <c r="R25" s="369">
        <v>15.397263877926862</v>
      </c>
      <c r="S25" s="370">
        <v>1238</v>
      </c>
      <c r="T25" s="371">
        <v>52.883383169585649</v>
      </c>
      <c r="U25" s="370">
        <v>1103</v>
      </c>
      <c r="V25" s="372">
        <v>47.116616830414351</v>
      </c>
      <c r="W25" s="350"/>
      <c r="X25" s="368">
        <v>7278</v>
      </c>
      <c r="Y25" s="369">
        <v>47.868981846882399</v>
      </c>
      <c r="Z25" s="370">
        <v>5285</v>
      </c>
      <c r="AA25" s="371">
        <v>72.616103325089313</v>
      </c>
      <c r="AB25" s="370">
        <v>1993</v>
      </c>
      <c r="AC25" s="372">
        <f t="shared" si="0"/>
        <v>27.383896674910691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3364</v>
      </c>
      <c r="E26" s="380">
        <f t="shared" si="2"/>
        <v>2269</v>
      </c>
      <c r="F26" s="381">
        <f t="shared" si="3"/>
        <v>67.449464922711059</v>
      </c>
      <c r="G26" s="380">
        <f t="shared" si="4"/>
        <v>1095</v>
      </c>
      <c r="H26" s="367">
        <f t="shared" si="3"/>
        <v>32.550535077288941</v>
      </c>
      <c r="I26" s="350"/>
      <c r="J26" s="377">
        <f t="shared" si="5"/>
        <v>658</v>
      </c>
      <c r="K26" s="378">
        <f t="shared" si="6"/>
        <v>19.560047562425684</v>
      </c>
      <c r="L26" s="375">
        <v>312</v>
      </c>
      <c r="M26" s="376">
        <v>47.416413373860181</v>
      </c>
      <c r="N26" s="375">
        <v>346</v>
      </c>
      <c r="O26" s="372">
        <v>52.583586626139819</v>
      </c>
      <c r="P26" s="350"/>
      <c r="Q26" s="377">
        <v>514</v>
      </c>
      <c r="R26" s="378">
        <v>15.279429250891797</v>
      </c>
      <c r="S26" s="375">
        <v>291</v>
      </c>
      <c r="T26" s="376">
        <v>56.614785992217897</v>
      </c>
      <c r="U26" s="375">
        <v>223</v>
      </c>
      <c r="V26" s="372">
        <v>43.385214007782103</v>
      </c>
      <c r="W26" s="350"/>
      <c r="X26" s="377">
        <v>2192</v>
      </c>
      <c r="Y26" s="378">
        <v>65.160523186682511</v>
      </c>
      <c r="Z26" s="375">
        <v>1666</v>
      </c>
      <c r="AA26" s="376">
        <v>76.003649635036496</v>
      </c>
      <c r="AB26" s="375">
        <v>526</v>
      </c>
      <c r="AC26" s="372">
        <f t="shared" si="0"/>
        <v>23.996350364963504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19778</v>
      </c>
      <c r="E27" s="380">
        <f t="shared" si="2"/>
        <v>13229</v>
      </c>
      <c r="F27" s="381">
        <f t="shared" si="3"/>
        <v>66.88745070280109</v>
      </c>
      <c r="G27" s="380">
        <f t="shared" si="4"/>
        <v>6549</v>
      </c>
      <c r="H27" s="367">
        <f t="shared" si="3"/>
        <v>33.112549297198903</v>
      </c>
      <c r="I27" s="350"/>
      <c r="J27" s="377">
        <f t="shared" si="5"/>
        <v>3572</v>
      </c>
      <c r="K27" s="378">
        <f t="shared" si="6"/>
        <v>18.06047123066033</v>
      </c>
      <c r="L27" s="375">
        <v>1481</v>
      </c>
      <c r="M27" s="376">
        <v>41.461366181410973</v>
      </c>
      <c r="N27" s="375">
        <v>2091</v>
      </c>
      <c r="O27" s="372">
        <v>58.538633818589027</v>
      </c>
      <c r="P27" s="350"/>
      <c r="Q27" s="377">
        <v>3002</v>
      </c>
      <c r="R27" s="378">
        <v>15.17848114066134</v>
      </c>
      <c r="S27" s="375">
        <v>1689</v>
      </c>
      <c r="T27" s="376">
        <v>56.262491672218516</v>
      </c>
      <c r="U27" s="375">
        <v>1313</v>
      </c>
      <c r="V27" s="372">
        <v>43.737508327781477</v>
      </c>
      <c r="W27" s="350"/>
      <c r="X27" s="377">
        <v>13204</v>
      </c>
      <c r="Y27" s="378">
        <v>66.761047628678327</v>
      </c>
      <c r="Z27" s="375">
        <v>10059</v>
      </c>
      <c r="AA27" s="376">
        <v>76.181460163586792</v>
      </c>
      <c r="AB27" s="375">
        <v>3145</v>
      </c>
      <c r="AC27" s="372">
        <f t="shared" si="0"/>
        <v>23.818539836413208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2404</v>
      </c>
      <c r="E28" s="380">
        <f t="shared" si="2"/>
        <v>1534</v>
      </c>
      <c r="F28" s="381">
        <f t="shared" si="3"/>
        <v>63.810316139767053</v>
      </c>
      <c r="G28" s="380">
        <f t="shared" si="4"/>
        <v>870</v>
      </c>
      <c r="H28" s="382">
        <f t="shared" si="3"/>
        <v>36.189683860232947</v>
      </c>
      <c r="I28" s="350"/>
      <c r="J28" s="377">
        <f t="shared" si="5"/>
        <v>528</v>
      </c>
      <c r="K28" s="378">
        <f t="shared" si="6"/>
        <v>21.963394342762061</v>
      </c>
      <c r="L28" s="375">
        <v>225</v>
      </c>
      <c r="M28" s="376">
        <v>42.613636363636367</v>
      </c>
      <c r="N28" s="375">
        <v>303</v>
      </c>
      <c r="O28" s="383">
        <v>57.386363636363633</v>
      </c>
      <c r="P28" s="350"/>
      <c r="Q28" s="377">
        <v>366</v>
      </c>
      <c r="R28" s="378">
        <v>15.224625623960067</v>
      </c>
      <c r="S28" s="375">
        <v>207</v>
      </c>
      <c r="T28" s="376">
        <v>56.557377049180324</v>
      </c>
      <c r="U28" s="375">
        <v>159</v>
      </c>
      <c r="V28" s="383">
        <v>43.442622950819668</v>
      </c>
      <c r="W28" s="350"/>
      <c r="X28" s="377">
        <v>1510</v>
      </c>
      <c r="Y28" s="378">
        <v>62.811980033277869</v>
      </c>
      <c r="Z28" s="375">
        <v>1102</v>
      </c>
      <c r="AA28" s="376">
        <v>72.980132450331126</v>
      </c>
      <c r="AB28" s="375">
        <v>408</v>
      </c>
      <c r="AC28" s="383">
        <f t="shared" si="0"/>
        <v>27.019867549668874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1259</v>
      </c>
      <c r="E29" s="386">
        <f t="shared" si="2"/>
        <v>670</v>
      </c>
      <c r="F29" s="387">
        <f t="shared" si="3"/>
        <v>53.21683876092137</v>
      </c>
      <c r="G29" s="386">
        <f t="shared" si="4"/>
        <v>589</v>
      </c>
      <c r="H29" s="388">
        <f t="shared" si="3"/>
        <v>46.783161239078638</v>
      </c>
      <c r="I29" s="350"/>
      <c r="J29" s="389">
        <f t="shared" si="5"/>
        <v>669</v>
      </c>
      <c r="K29" s="390">
        <f t="shared" si="6"/>
        <v>53.137410643367758</v>
      </c>
      <c r="L29" s="391">
        <v>254</v>
      </c>
      <c r="M29" s="392">
        <v>37.96711509715994</v>
      </c>
      <c r="N29" s="391">
        <v>415</v>
      </c>
      <c r="O29" s="393">
        <v>62.03288490284006</v>
      </c>
      <c r="P29" s="350"/>
      <c r="Q29" s="389">
        <v>186</v>
      </c>
      <c r="R29" s="390">
        <v>14.773629864972202</v>
      </c>
      <c r="S29" s="391">
        <v>112</v>
      </c>
      <c r="T29" s="392">
        <v>60.215053763440864</v>
      </c>
      <c r="U29" s="391">
        <v>74</v>
      </c>
      <c r="V29" s="393">
        <v>39.784946236559136</v>
      </c>
      <c r="W29" s="350"/>
      <c r="X29" s="389">
        <v>404</v>
      </c>
      <c r="Y29" s="390">
        <v>32.088959491660049</v>
      </c>
      <c r="Z29" s="391">
        <v>304</v>
      </c>
      <c r="AA29" s="392">
        <v>75.247524752475243</v>
      </c>
      <c r="AB29" s="391">
        <v>100</v>
      </c>
      <c r="AC29" s="393">
        <f t="shared" si="0"/>
        <v>24.752475247524753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433580</v>
      </c>
      <c r="E31" s="1230">
        <f>L31+S31+Z31</f>
        <v>275056</v>
      </c>
      <c r="F31" s="1231">
        <f>E31/$D31*100</f>
        <v>63.438350477420549</v>
      </c>
      <c r="G31" s="1230">
        <f>N31+U31+AB31</f>
        <v>158524</v>
      </c>
      <c r="H31" s="1232">
        <f>G31/$D31*100</f>
        <v>36.561649522579451</v>
      </c>
      <c r="I31" s="320"/>
      <c r="J31" s="1233">
        <f>SUM(J12:J29)</f>
        <v>114277</v>
      </c>
      <c r="K31" s="1234">
        <f>J31/$D31*100</f>
        <v>26.356612389870381</v>
      </c>
      <c r="L31" s="1230">
        <f>SUM(L12:L29)</f>
        <v>46871</v>
      </c>
      <c r="M31" s="1231">
        <f>L31/$J31*100</f>
        <v>41.015252412996489</v>
      </c>
      <c r="N31" s="1230">
        <f>SUM(N12:N29)</f>
        <v>67406</v>
      </c>
      <c r="O31" s="1235">
        <f>N31/$J31*100</f>
        <v>58.984747587003504</v>
      </c>
      <c r="P31" s="320"/>
      <c r="Q31" s="1233">
        <f>SUM(Q12:Q29)</f>
        <v>70274</v>
      </c>
      <c r="R31" s="1234">
        <f>Q31/$D31*100</f>
        <v>16.20785091563264</v>
      </c>
      <c r="S31" s="1230">
        <f>SUM(S12:S29)</f>
        <v>40024</v>
      </c>
      <c r="T31" s="1231">
        <f>S31/$Q31*100</f>
        <v>56.954207815123659</v>
      </c>
      <c r="U31" s="1230">
        <f>SUM(U12:U29)</f>
        <v>30250</v>
      </c>
      <c r="V31" s="1235">
        <f>U31/$Q31*100</f>
        <v>43.045792184876341</v>
      </c>
      <c r="W31" s="320"/>
      <c r="X31" s="1233">
        <f>SUM(X12:X29)</f>
        <v>249029</v>
      </c>
      <c r="Y31" s="1234">
        <f>X31/$D31*100</f>
        <v>57.435536694496982</v>
      </c>
      <c r="Z31" s="1230">
        <f>SUM(Z12:Z29)</f>
        <v>188161</v>
      </c>
      <c r="AA31" s="1231">
        <f>Z31/$X31*100</f>
        <v>75.557866754474375</v>
      </c>
      <c r="AB31" s="1230">
        <f>SUM(AB12:AB29)</f>
        <v>60868</v>
      </c>
      <c r="AC31" s="1235">
        <f>AB31/$X31*100</f>
        <v>24.442133245525621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228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229</v>
      </c>
      <c r="K8" s="1459"/>
      <c r="L8" s="1459"/>
      <c r="M8" s="1459"/>
      <c r="N8" s="1459"/>
      <c r="O8" s="1460"/>
      <c r="P8" s="317"/>
      <c r="Q8" s="1458" t="s">
        <v>230</v>
      </c>
      <c r="R8" s="1459"/>
      <c r="S8" s="1459"/>
      <c r="T8" s="1459"/>
      <c r="U8" s="1459"/>
      <c r="V8" s="1460"/>
      <c r="W8" s="317"/>
      <c r="X8" s="1458" t="s">
        <v>231</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137675</v>
      </c>
      <c r="E12" s="352">
        <f>L12+S12+Z12</f>
        <v>86017</v>
      </c>
      <c r="F12" s="353">
        <f>E12/$D12*100</f>
        <v>62.478300345015434</v>
      </c>
      <c r="G12" s="352">
        <f>N12+U12+AB12</f>
        <v>51658</v>
      </c>
      <c r="H12" s="354">
        <f>G12/$D12*100</f>
        <v>37.521699654984566</v>
      </c>
      <c r="I12" s="350"/>
      <c r="J12" s="355">
        <f>L12+N12</f>
        <v>42569</v>
      </c>
      <c r="K12" s="356">
        <f>J12/$D12*100</f>
        <v>30.91992010168876</v>
      </c>
      <c r="L12" s="357">
        <v>17049</v>
      </c>
      <c r="M12" s="353">
        <v>40.050271324203059</v>
      </c>
      <c r="N12" s="357">
        <v>25520</v>
      </c>
      <c r="O12" s="358">
        <v>59.949728675796941</v>
      </c>
      <c r="P12" s="350"/>
      <c r="Q12" s="355">
        <v>27579</v>
      </c>
      <c r="R12" s="356">
        <v>20.031959324496096</v>
      </c>
      <c r="S12" s="357">
        <v>17384</v>
      </c>
      <c r="T12" s="353">
        <v>63.033467493382645</v>
      </c>
      <c r="U12" s="357">
        <v>10195</v>
      </c>
      <c r="V12" s="358">
        <v>36.966532506617355</v>
      </c>
      <c r="W12" s="350"/>
      <c r="X12" s="355">
        <v>67527</v>
      </c>
      <c r="Y12" s="356">
        <v>49.048120573815147</v>
      </c>
      <c r="Z12" s="357">
        <v>51584</v>
      </c>
      <c r="AA12" s="353">
        <v>76.390184666873992</v>
      </c>
      <c r="AB12" s="357">
        <v>15943</v>
      </c>
      <c r="AC12" s="358">
        <f t="shared" ref="AC12:AC29" si="0">AB12/$X12*100</f>
        <v>23.609815333126008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16536</v>
      </c>
      <c r="E13" s="365">
        <f t="shared" ref="E13:E29" si="2">L13+S13+Z13</f>
        <v>10416</v>
      </c>
      <c r="F13" s="366">
        <f t="shared" ref="F13:H29" si="3">E13/$D13*100</f>
        <v>62.989840348330915</v>
      </c>
      <c r="G13" s="365">
        <f t="shared" ref="G13:G29" si="4">N13+U13+AB13</f>
        <v>6120</v>
      </c>
      <c r="H13" s="367">
        <f t="shared" si="3"/>
        <v>37.010159651669085</v>
      </c>
      <c r="I13" s="350"/>
      <c r="J13" s="368">
        <f t="shared" ref="J13:J29" si="5">L13+N13</f>
        <v>3516</v>
      </c>
      <c r="K13" s="369">
        <f t="shared" ref="K13:K29" si="6">J13/$D13*100</f>
        <v>21.262699564586356</v>
      </c>
      <c r="L13" s="370">
        <v>1428</v>
      </c>
      <c r="M13" s="371">
        <v>40.61433447098976</v>
      </c>
      <c r="N13" s="370">
        <v>2088</v>
      </c>
      <c r="O13" s="372">
        <v>59.385665529010232</v>
      </c>
      <c r="P13" s="350"/>
      <c r="Q13" s="368">
        <v>2871</v>
      </c>
      <c r="R13" s="369">
        <v>17.362119013062411</v>
      </c>
      <c r="S13" s="370">
        <v>1687</v>
      </c>
      <c r="T13" s="371">
        <v>58.760013932427725</v>
      </c>
      <c r="U13" s="370">
        <v>1184</v>
      </c>
      <c r="V13" s="372">
        <v>41.239986067572275</v>
      </c>
      <c r="W13" s="350"/>
      <c r="X13" s="368">
        <v>10149</v>
      </c>
      <c r="Y13" s="369">
        <v>61.375181422351233</v>
      </c>
      <c r="Z13" s="370">
        <v>7301</v>
      </c>
      <c r="AA13" s="371">
        <v>71.938121982461325</v>
      </c>
      <c r="AB13" s="370">
        <v>2848</v>
      </c>
      <c r="AC13" s="372">
        <f t="shared" si="0"/>
        <v>28.061878017538671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11561</v>
      </c>
      <c r="E14" s="365">
        <f t="shared" si="2"/>
        <v>7418</v>
      </c>
      <c r="F14" s="366">
        <f t="shared" si="3"/>
        <v>64.163999654009174</v>
      </c>
      <c r="G14" s="365">
        <f t="shared" si="4"/>
        <v>4143</v>
      </c>
      <c r="H14" s="367">
        <f t="shared" si="3"/>
        <v>35.836000345990833</v>
      </c>
      <c r="I14" s="350"/>
      <c r="J14" s="368">
        <f t="shared" si="5"/>
        <v>2803</v>
      </c>
      <c r="K14" s="369">
        <f t="shared" si="6"/>
        <v>24.245307499351267</v>
      </c>
      <c r="L14" s="370">
        <v>1084</v>
      </c>
      <c r="M14" s="371">
        <v>38.672850517302891</v>
      </c>
      <c r="N14" s="370">
        <v>1719</v>
      </c>
      <c r="O14" s="372">
        <v>61.327149482697109</v>
      </c>
      <c r="P14" s="350"/>
      <c r="Q14" s="368">
        <v>2352</v>
      </c>
      <c r="R14" s="369">
        <v>20.344260877086757</v>
      </c>
      <c r="S14" s="370">
        <v>1399</v>
      </c>
      <c r="T14" s="371">
        <v>59.4812925170068</v>
      </c>
      <c r="U14" s="370">
        <v>953</v>
      </c>
      <c r="V14" s="372">
        <v>40.5187074829932</v>
      </c>
      <c r="W14" s="350"/>
      <c r="X14" s="368">
        <v>6406</v>
      </c>
      <c r="Y14" s="369">
        <v>55.410431623561976</v>
      </c>
      <c r="Z14" s="370">
        <v>4935</v>
      </c>
      <c r="AA14" s="371">
        <v>77.03715266937246</v>
      </c>
      <c r="AB14" s="370">
        <v>1471</v>
      </c>
      <c r="AC14" s="372">
        <f t="shared" si="0"/>
        <v>22.962847330627536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11336</v>
      </c>
      <c r="E15" s="365">
        <f t="shared" si="2"/>
        <v>6672</v>
      </c>
      <c r="F15" s="366">
        <f t="shared" si="3"/>
        <v>58.856739590684548</v>
      </c>
      <c r="G15" s="365">
        <f t="shared" si="4"/>
        <v>4664</v>
      </c>
      <c r="H15" s="367">
        <f t="shared" si="3"/>
        <v>41.143260409315459</v>
      </c>
      <c r="I15" s="350"/>
      <c r="J15" s="368">
        <f t="shared" si="5"/>
        <v>3420</v>
      </c>
      <c r="K15" s="369">
        <f t="shared" si="6"/>
        <v>30.169371912491176</v>
      </c>
      <c r="L15" s="370">
        <v>1329</v>
      </c>
      <c r="M15" s="371">
        <v>38.859649122807014</v>
      </c>
      <c r="N15" s="370">
        <v>2091</v>
      </c>
      <c r="O15" s="372">
        <v>61.140350877192986</v>
      </c>
      <c r="P15" s="350"/>
      <c r="Q15" s="368">
        <v>2364</v>
      </c>
      <c r="R15" s="369">
        <v>20.85391672547636</v>
      </c>
      <c r="S15" s="370">
        <v>1299</v>
      </c>
      <c r="T15" s="371">
        <v>54.949238578680202</v>
      </c>
      <c r="U15" s="370">
        <v>1065</v>
      </c>
      <c r="V15" s="372">
        <v>45.050761421319798</v>
      </c>
      <c r="W15" s="350"/>
      <c r="X15" s="368">
        <v>5552</v>
      </c>
      <c r="Y15" s="369">
        <v>48.976711362032468</v>
      </c>
      <c r="Z15" s="370">
        <v>4044</v>
      </c>
      <c r="AA15" s="371">
        <v>72.838616714697395</v>
      </c>
      <c r="AB15" s="370">
        <v>1508</v>
      </c>
      <c r="AC15" s="372">
        <f t="shared" si="0"/>
        <v>27.161383285302591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21025</v>
      </c>
      <c r="E16" s="365">
        <f t="shared" si="2"/>
        <v>12129</v>
      </c>
      <c r="F16" s="366">
        <f t="shared" si="3"/>
        <v>57.688466111771696</v>
      </c>
      <c r="G16" s="365">
        <f t="shared" si="4"/>
        <v>8896</v>
      </c>
      <c r="H16" s="367">
        <f t="shared" si="3"/>
        <v>42.311533888228297</v>
      </c>
      <c r="I16" s="350"/>
      <c r="J16" s="368">
        <f t="shared" si="5"/>
        <v>7987</v>
      </c>
      <c r="K16" s="369">
        <f t="shared" si="6"/>
        <v>37.988109393579073</v>
      </c>
      <c r="L16" s="370">
        <v>3218</v>
      </c>
      <c r="M16" s="371">
        <v>40.290472017027668</v>
      </c>
      <c r="N16" s="370">
        <v>4769</v>
      </c>
      <c r="O16" s="372">
        <v>59.709527982972332</v>
      </c>
      <c r="P16" s="350"/>
      <c r="Q16" s="368">
        <v>4557</v>
      </c>
      <c r="R16" s="369">
        <v>21.674197384066588</v>
      </c>
      <c r="S16" s="370">
        <v>2721</v>
      </c>
      <c r="T16" s="371">
        <v>59.710335747202102</v>
      </c>
      <c r="U16" s="370">
        <v>1836</v>
      </c>
      <c r="V16" s="372">
        <v>40.289664252797891</v>
      </c>
      <c r="W16" s="350"/>
      <c r="X16" s="368">
        <v>8481</v>
      </c>
      <c r="Y16" s="369">
        <v>40.337693222354346</v>
      </c>
      <c r="Z16" s="370">
        <v>6190</v>
      </c>
      <c r="AA16" s="371">
        <v>72.986676099516572</v>
      </c>
      <c r="AB16" s="370">
        <v>2291</v>
      </c>
      <c r="AC16" s="372">
        <f t="shared" si="0"/>
        <v>27.013323900483432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7902</v>
      </c>
      <c r="E17" s="375">
        <f t="shared" si="2"/>
        <v>4997</v>
      </c>
      <c r="F17" s="376">
        <f t="shared" si="3"/>
        <v>63.237155150594781</v>
      </c>
      <c r="G17" s="375">
        <f t="shared" si="4"/>
        <v>2905</v>
      </c>
      <c r="H17" s="367">
        <f t="shared" si="3"/>
        <v>36.762844849405212</v>
      </c>
      <c r="I17" s="350"/>
      <c r="J17" s="377">
        <f t="shared" si="5"/>
        <v>1910</v>
      </c>
      <c r="K17" s="378">
        <f t="shared" si="6"/>
        <v>24.171095925082259</v>
      </c>
      <c r="L17" s="375">
        <v>766</v>
      </c>
      <c r="M17" s="376">
        <v>40.104712041884817</v>
      </c>
      <c r="N17" s="375">
        <v>1144</v>
      </c>
      <c r="O17" s="372">
        <v>59.895287958115183</v>
      </c>
      <c r="P17" s="350"/>
      <c r="Q17" s="377">
        <v>1660</v>
      </c>
      <c r="R17" s="378">
        <v>21.007339913945835</v>
      </c>
      <c r="S17" s="375">
        <v>921</v>
      </c>
      <c r="T17" s="376">
        <v>55.481927710843372</v>
      </c>
      <c r="U17" s="375">
        <v>739</v>
      </c>
      <c r="V17" s="372">
        <v>44.518072289156621</v>
      </c>
      <c r="W17" s="350"/>
      <c r="X17" s="377">
        <v>4332</v>
      </c>
      <c r="Y17" s="378">
        <v>54.821564160971903</v>
      </c>
      <c r="Z17" s="375">
        <v>3310</v>
      </c>
      <c r="AA17" s="376">
        <v>76.408125577100648</v>
      </c>
      <c r="AB17" s="375">
        <v>1022</v>
      </c>
      <c r="AC17" s="372">
        <f t="shared" si="0"/>
        <v>23.591874422899352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41796</v>
      </c>
      <c r="E18" s="365">
        <f t="shared" si="2"/>
        <v>26352</v>
      </c>
      <c r="F18" s="366">
        <f t="shared" si="3"/>
        <v>63.049095607235138</v>
      </c>
      <c r="G18" s="365">
        <f t="shared" si="4"/>
        <v>15444</v>
      </c>
      <c r="H18" s="367">
        <f t="shared" si="3"/>
        <v>36.950904392764862</v>
      </c>
      <c r="I18" s="350"/>
      <c r="J18" s="368">
        <f t="shared" si="5"/>
        <v>9738</v>
      </c>
      <c r="K18" s="369">
        <f t="shared" si="6"/>
        <v>23.298880275624462</v>
      </c>
      <c r="L18" s="370">
        <v>4046</v>
      </c>
      <c r="M18" s="371">
        <v>41.548572602177039</v>
      </c>
      <c r="N18" s="370">
        <v>5692</v>
      </c>
      <c r="O18" s="372">
        <v>58.451427397822961</v>
      </c>
      <c r="P18" s="350"/>
      <c r="Q18" s="368">
        <v>7026</v>
      </c>
      <c r="R18" s="369">
        <v>16.810221073786966</v>
      </c>
      <c r="S18" s="370">
        <v>3975</v>
      </c>
      <c r="T18" s="371">
        <v>56.575576430401362</v>
      </c>
      <c r="U18" s="370">
        <v>3051</v>
      </c>
      <c r="V18" s="372">
        <v>43.424423569598638</v>
      </c>
      <c r="W18" s="350"/>
      <c r="X18" s="368">
        <v>25032</v>
      </c>
      <c r="Y18" s="369">
        <v>59.890898650588575</v>
      </c>
      <c r="Z18" s="370">
        <v>18331</v>
      </c>
      <c r="AA18" s="371">
        <v>73.230265260466595</v>
      </c>
      <c r="AB18" s="370">
        <v>6701</v>
      </c>
      <c r="AC18" s="372">
        <f t="shared" si="0"/>
        <v>26.769734739533398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26683</v>
      </c>
      <c r="E19" s="365">
        <f t="shared" si="2"/>
        <v>16239</v>
      </c>
      <c r="F19" s="366">
        <f t="shared" si="3"/>
        <v>60.85897387849942</v>
      </c>
      <c r="G19" s="365">
        <f t="shared" si="4"/>
        <v>10444</v>
      </c>
      <c r="H19" s="367">
        <f t="shared" si="3"/>
        <v>39.14102612150058</v>
      </c>
      <c r="I19" s="350"/>
      <c r="J19" s="368">
        <f t="shared" si="5"/>
        <v>6870</v>
      </c>
      <c r="K19" s="369">
        <f t="shared" si="6"/>
        <v>25.746730127796724</v>
      </c>
      <c r="L19" s="370">
        <v>2756</v>
      </c>
      <c r="M19" s="371">
        <v>40.116448326055313</v>
      </c>
      <c r="N19" s="370">
        <v>4114</v>
      </c>
      <c r="O19" s="372">
        <v>59.883551673944687</v>
      </c>
      <c r="P19" s="350"/>
      <c r="Q19" s="368">
        <v>4820</v>
      </c>
      <c r="R19" s="369">
        <v>18.063935839298427</v>
      </c>
      <c r="S19" s="370">
        <v>2767</v>
      </c>
      <c r="T19" s="371">
        <v>57.406639004149376</v>
      </c>
      <c r="U19" s="370">
        <v>2053</v>
      </c>
      <c r="V19" s="372">
        <v>42.593360995850624</v>
      </c>
      <c r="W19" s="350"/>
      <c r="X19" s="368">
        <v>14993</v>
      </c>
      <c r="Y19" s="369">
        <v>56.189334032904846</v>
      </c>
      <c r="Z19" s="370">
        <v>10716</v>
      </c>
      <c r="AA19" s="371">
        <v>71.473354231974923</v>
      </c>
      <c r="AB19" s="370">
        <v>4277</v>
      </c>
      <c r="AC19" s="372">
        <f t="shared" si="0"/>
        <v>28.526645768025077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103019</v>
      </c>
      <c r="E20" s="365">
        <f t="shared" si="2"/>
        <v>65079</v>
      </c>
      <c r="F20" s="366">
        <f t="shared" si="3"/>
        <v>63.171842087381933</v>
      </c>
      <c r="G20" s="365">
        <f t="shared" si="4"/>
        <v>37940</v>
      </c>
      <c r="H20" s="367">
        <f t="shared" si="3"/>
        <v>36.82815791261806</v>
      </c>
      <c r="I20" s="350"/>
      <c r="J20" s="368">
        <f t="shared" si="5"/>
        <v>23022</v>
      </c>
      <c r="K20" s="369">
        <f t="shared" si="6"/>
        <v>22.347333986934448</v>
      </c>
      <c r="L20" s="370">
        <v>9178</v>
      </c>
      <c r="M20" s="371">
        <v>39.866214924854489</v>
      </c>
      <c r="N20" s="370">
        <v>13844</v>
      </c>
      <c r="O20" s="372">
        <v>60.133785075145518</v>
      </c>
      <c r="P20" s="350"/>
      <c r="Q20" s="368">
        <v>19508</v>
      </c>
      <c r="R20" s="369">
        <v>18.936312719012999</v>
      </c>
      <c r="S20" s="370">
        <v>11215</v>
      </c>
      <c r="T20" s="371">
        <v>57.489235185564901</v>
      </c>
      <c r="U20" s="370">
        <v>8293</v>
      </c>
      <c r="V20" s="372">
        <v>42.510764814435106</v>
      </c>
      <c r="W20" s="350"/>
      <c r="X20" s="368">
        <v>60489</v>
      </c>
      <c r="Y20" s="369">
        <v>58.716353294052546</v>
      </c>
      <c r="Z20" s="370">
        <v>44686</v>
      </c>
      <c r="AA20" s="371">
        <v>73.874588768205783</v>
      </c>
      <c r="AB20" s="370">
        <v>15803</v>
      </c>
      <c r="AC20" s="372">
        <f t="shared" si="0"/>
        <v>26.12541123179421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65840</v>
      </c>
      <c r="E21" s="365">
        <f t="shared" si="2"/>
        <v>40898</v>
      </c>
      <c r="F21" s="366">
        <f t="shared" si="3"/>
        <v>62.117253948967189</v>
      </c>
      <c r="G21" s="365">
        <f t="shared" si="4"/>
        <v>24942</v>
      </c>
      <c r="H21" s="367">
        <f t="shared" si="3"/>
        <v>37.882746051032804</v>
      </c>
      <c r="I21" s="350"/>
      <c r="J21" s="368">
        <f t="shared" si="5"/>
        <v>16754</v>
      </c>
      <c r="K21" s="369">
        <f t="shared" si="6"/>
        <v>25.446537059538276</v>
      </c>
      <c r="L21" s="370">
        <v>6849</v>
      </c>
      <c r="M21" s="371">
        <v>40.879789900919185</v>
      </c>
      <c r="N21" s="370">
        <v>9905</v>
      </c>
      <c r="O21" s="372">
        <v>59.120210099080815</v>
      </c>
      <c r="P21" s="350"/>
      <c r="Q21" s="368">
        <v>13557</v>
      </c>
      <c r="R21" s="369">
        <v>20.590826245443498</v>
      </c>
      <c r="S21" s="370">
        <v>7970</v>
      </c>
      <c r="T21" s="371">
        <v>58.788817585011429</v>
      </c>
      <c r="U21" s="370">
        <v>5587</v>
      </c>
      <c r="V21" s="372">
        <v>41.211182414988571</v>
      </c>
      <c r="W21" s="350"/>
      <c r="X21" s="368">
        <v>35529</v>
      </c>
      <c r="Y21" s="369">
        <v>53.962636695018226</v>
      </c>
      <c r="Z21" s="370">
        <v>26079</v>
      </c>
      <c r="AA21" s="371">
        <v>73.402009625939371</v>
      </c>
      <c r="AB21" s="370">
        <v>9450</v>
      </c>
      <c r="AC21" s="372">
        <f t="shared" si="0"/>
        <v>26.597990374060625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13809</v>
      </c>
      <c r="E22" s="365">
        <f t="shared" si="2"/>
        <v>8745</v>
      </c>
      <c r="F22" s="366">
        <f t="shared" si="3"/>
        <v>63.328264175537697</v>
      </c>
      <c r="G22" s="365">
        <f t="shared" si="4"/>
        <v>5064</v>
      </c>
      <c r="H22" s="367">
        <f t="shared" si="3"/>
        <v>36.67173582446231</v>
      </c>
      <c r="I22" s="350"/>
      <c r="J22" s="368">
        <f t="shared" si="5"/>
        <v>3505</v>
      </c>
      <c r="K22" s="369">
        <f t="shared" si="6"/>
        <v>25.381997248171484</v>
      </c>
      <c r="L22" s="370">
        <v>1469</v>
      </c>
      <c r="M22" s="371">
        <v>41.911554921540656</v>
      </c>
      <c r="N22" s="370">
        <v>2036</v>
      </c>
      <c r="O22" s="372">
        <v>58.088445078459337</v>
      </c>
      <c r="P22" s="350"/>
      <c r="Q22" s="368">
        <v>2560</v>
      </c>
      <c r="R22" s="369">
        <v>18.538634224056775</v>
      </c>
      <c r="S22" s="370">
        <v>1541</v>
      </c>
      <c r="T22" s="371">
        <v>60.1953125</v>
      </c>
      <c r="U22" s="370">
        <v>1019</v>
      </c>
      <c r="V22" s="372">
        <v>39.8046875</v>
      </c>
      <c r="W22" s="350"/>
      <c r="X22" s="368">
        <v>7744</v>
      </c>
      <c r="Y22" s="369">
        <v>56.079368527771742</v>
      </c>
      <c r="Z22" s="370">
        <v>5735</v>
      </c>
      <c r="AA22" s="371">
        <v>74.057334710743802</v>
      </c>
      <c r="AB22" s="370">
        <v>2009</v>
      </c>
      <c r="AC22" s="372">
        <f t="shared" si="0"/>
        <v>25.942665289256201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27693</v>
      </c>
      <c r="E23" s="365">
        <f t="shared" si="2"/>
        <v>17051</v>
      </c>
      <c r="F23" s="366">
        <f t="shared" si="3"/>
        <v>61.57151626764886</v>
      </c>
      <c r="G23" s="365">
        <f t="shared" si="4"/>
        <v>10642</v>
      </c>
      <c r="H23" s="367">
        <f t="shared" si="3"/>
        <v>38.42848373235114</v>
      </c>
      <c r="I23" s="350"/>
      <c r="J23" s="368">
        <f t="shared" si="5"/>
        <v>8104</v>
      </c>
      <c r="K23" s="369">
        <f t="shared" si="6"/>
        <v>29.263712851623154</v>
      </c>
      <c r="L23" s="370">
        <v>3123</v>
      </c>
      <c r="M23" s="371">
        <v>38.536525172754196</v>
      </c>
      <c r="N23" s="370">
        <v>4981</v>
      </c>
      <c r="O23" s="372">
        <v>61.463474827245804</v>
      </c>
      <c r="P23" s="350"/>
      <c r="Q23" s="368">
        <v>4999</v>
      </c>
      <c r="R23" s="369">
        <v>18.051493157115516</v>
      </c>
      <c r="S23" s="370">
        <v>2905</v>
      </c>
      <c r="T23" s="371">
        <v>58.111622324464896</v>
      </c>
      <c r="U23" s="370">
        <v>2094</v>
      </c>
      <c r="V23" s="372">
        <v>41.888377675535104</v>
      </c>
      <c r="W23" s="350"/>
      <c r="X23" s="368">
        <v>14590</v>
      </c>
      <c r="Y23" s="369">
        <v>52.684793991261323</v>
      </c>
      <c r="Z23" s="370">
        <v>11023</v>
      </c>
      <c r="AA23" s="371">
        <v>75.551747772446888</v>
      </c>
      <c r="AB23" s="370">
        <v>3567</v>
      </c>
      <c r="AC23" s="372">
        <f t="shared" si="0"/>
        <v>24.44825222755312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78688</v>
      </c>
      <c r="E24" s="365">
        <f t="shared" si="2"/>
        <v>49985</v>
      </c>
      <c r="F24" s="366">
        <f t="shared" si="3"/>
        <v>63.523027653517694</v>
      </c>
      <c r="G24" s="365">
        <f t="shared" si="4"/>
        <v>28703</v>
      </c>
      <c r="H24" s="367">
        <f t="shared" si="3"/>
        <v>36.476972346482313</v>
      </c>
      <c r="I24" s="350"/>
      <c r="J24" s="368">
        <f t="shared" si="5"/>
        <v>22254</v>
      </c>
      <c r="K24" s="369">
        <f t="shared" si="6"/>
        <v>28.281313542090281</v>
      </c>
      <c r="L24" s="370">
        <v>9834</v>
      </c>
      <c r="M24" s="371">
        <v>44.189808573739555</v>
      </c>
      <c r="N24" s="370">
        <v>12420</v>
      </c>
      <c r="O24" s="372">
        <v>55.810191426260445</v>
      </c>
      <c r="P24" s="350"/>
      <c r="Q24" s="368">
        <v>13905</v>
      </c>
      <c r="R24" s="369">
        <v>17.671055307035381</v>
      </c>
      <c r="S24" s="370">
        <v>8476</v>
      </c>
      <c r="T24" s="371">
        <v>60.956490471053584</v>
      </c>
      <c r="U24" s="370">
        <v>5429</v>
      </c>
      <c r="V24" s="372">
        <v>39.043509528946423</v>
      </c>
      <c r="W24" s="350"/>
      <c r="X24" s="368">
        <v>42529</v>
      </c>
      <c r="Y24" s="369">
        <v>54.047631150874345</v>
      </c>
      <c r="Z24" s="370">
        <v>31675</v>
      </c>
      <c r="AA24" s="371">
        <v>74.478591079028419</v>
      </c>
      <c r="AB24" s="370">
        <v>10854</v>
      </c>
      <c r="AC24" s="372">
        <f t="shared" si="0"/>
        <v>25.521408920971574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19513</v>
      </c>
      <c r="E25" s="365">
        <f t="shared" si="2"/>
        <v>10542</v>
      </c>
      <c r="F25" s="366">
        <f t="shared" si="3"/>
        <v>54.025521447240301</v>
      </c>
      <c r="G25" s="365">
        <f t="shared" si="4"/>
        <v>8971</v>
      </c>
      <c r="H25" s="367">
        <f t="shared" si="3"/>
        <v>45.974478552759699</v>
      </c>
      <c r="I25" s="350"/>
      <c r="J25" s="368">
        <f t="shared" si="5"/>
        <v>8049</v>
      </c>
      <c r="K25" s="369">
        <f t="shared" si="6"/>
        <v>41.24942346128222</v>
      </c>
      <c r="L25" s="370">
        <v>2898</v>
      </c>
      <c r="M25" s="371">
        <v>36.004472605292584</v>
      </c>
      <c r="N25" s="370">
        <v>5151</v>
      </c>
      <c r="O25" s="372">
        <v>63.995527394707416</v>
      </c>
      <c r="P25" s="350"/>
      <c r="Q25" s="368">
        <v>3641</v>
      </c>
      <c r="R25" s="369">
        <v>18.659355301593809</v>
      </c>
      <c r="S25" s="370">
        <v>1987</v>
      </c>
      <c r="T25" s="371">
        <v>54.572919527602302</v>
      </c>
      <c r="U25" s="370">
        <v>1654</v>
      </c>
      <c r="V25" s="372">
        <v>45.427080472397691</v>
      </c>
      <c r="W25" s="350"/>
      <c r="X25" s="368">
        <v>7823</v>
      </c>
      <c r="Y25" s="369">
        <v>40.091221237123968</v>
      </c>
      <c r="Z25" s="370">
        <v>5657</v>
      </c>
      <c r="AA25" s="371">
        <v>72.312412118113258</v>
      </c>
      <c r="AB25" s="370">
        <v>2166</v>
      </c>
      <c r="AC25" s="372">
        <f t="shared" si="0"/>
        <v>27.687587881886742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6461</v>
      </c>
      <c r="E26" s="380">
        <f t="shared" si="2"/>
        <v>4111</v>
      </c>
      <c r="F26" s="381">
        <f t="shared" si="3"/>
        <v>63.627921374400245</v>
      </c>
      <c r="G26" s="380">
        <f t="shared" si="4"/>
        <v>2350</v>
      </c>
      <c r="H26" s="367">
        <f t="shared" si="3"/>
        <v>36.372078625599755</v>
      </c>
      <c r="I26" s="350"/>
      <c r="J26" s="377">
        <f t="shared" si="5"/>
        <v>1178</v>
      </c>
      <c r="K26" s="378">
        <f t="shared" si="6"/>
        <v>18.232471753598514</v>
      </c>
      <c r="L26" s="375">
        <v>454</v>
      </c>
      <c r="M26" s="376">
        <v>38.539898132427844</v>
      </c>
      <c r="N26" s="375">
        <v>724</v>
      </c>
      <c r="O26" s="372">
        <v>61.460101867572156</v>
      </c>
      <c r="P26" s="350"/>
      <c r="Q26" s="377">
        <v>930</v>
      </c>
      <c r="R26" s="378">
        <v>14.394056647577774</v>
      </c>
      <c r="S26" s="375">
        <v>491</v>
      </c>
      <c r="T26" s="376">
        <v>52.795698924731184</v>
      </c>
      <c r="U26" s="375">
        <v>439</v>
      </c>
      <c r="V26" s="372">
        <v>47.204301075268816</v>
      </c>
      <c r="W26" s="350"/>
      <c r="X26" s="377">
        <v>4353</v>
      </c>
      <c r="Y26" s="378">
        <v>67.373471598823713</v>
      </c>
      <c r="Z26" s="375">
        <v>3166</v>
      </c>
      <c r="AA26" s="376">
        <v>72.73144957500574</v>
      </c>
      <c r="AB26" s="375">
        <v>1187</v>
      </c>
      <c r="AC26" s="372">
        <f t="shared" si="0"/>
        <v>27.26855042499426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27258</v>
      </c>
      <c r="E27" s="380">
        <f t="shared" si="2"/>
        <v>16618</v>
      </c>
      <c r="F27" s="381">
        <f t="shared" si="3"/>
        <v>60.965588084232145</v>
      </c>
      <c r="G27" s="380">
        <f t="shared" si="4"/>
        <v>10640</v>
      </c>
      <c r="H27" s="367">
        <f t="shared" si="3"/>
        <v>39.034411915767848</v>
      </c>
      <c r="I27" s="350"/>
      <c r="J27" s="377">
        <f t="shared" si="5"/>
        <v>6616</v>
      </c>
      <c r="K27" s="378">
        <f t="shared" si="6"/>
        <v>24.2717734243158</v>
      </c>
      <c r="L27" s="375">
        <v>2576</v>
      </c>
      <c r="M27" s="376">
        <v>38.93591293833132</v>
      </c>
      <c r="N27" s="375">
        <v>4040</v>
      </c>
      <c r="O27" s="372">
        <v>61.06408706166868</v>
      </c>
      <c r="P27" s="350"/>
      <c r="Q27" s="377">
        <v>5013</v>
      </c>
      <c r="R27" s="378">
        <v>18.390931102795509</v>
      </c>
      <c r="S27" s="375">
        <v>2693</v>
      </c>
      <c r="T27" s="376">
        <v>53.720327149411531</v>
      </c>
      <c r="U27" s="375">
        <v>2320</v>
      </c>
      <c r="V27" s="372">
        <v>46.279672850588469</v>
      </c>
      <c r="W27" s="350"/>
      <c r="X27" s="377">
        <v>15629</v>
      </c>
      <c r="Y27" s="378">
        <v>57.337295472888691</v>
      </c>
      <c r="Z27" s="375">
        <v>11349</v>
      </c>
      <c r="AA27" s="376">
        <v>72.615010557297339</v>
      </c>
      <c r="AB27" s="375">
        <v>4280</v>
      </c>
      <c r="AC27" s="372">
        <f t="shared" si="0"/>
        <v>27.384989442702668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4400</v>
      </c>
      <c r="E28" s="380">
        <f t="shared" si="2"/>
        <v>2818</v>
      </c>
      <c r="F28" s="381">
        <f t="shared" si="3"/>
        <v>64.045454545454547</v>
      </c>
      <c r="G28" s="380">
        <f t="shared" si="4"/>
        <v>1582</v>
      </c>
      <c r="H28" s="382">
        <f t="shared" si="3"/>
        <v>35.954545454545453</v>
      </c>
      <c r="I28" s="350"/>
      <c r="J28" s="377">
        <f t="shared" si="5"/>
        <v>728</v>
      </c>
      <c r="K28" s="378">
        <f t="shared" si="6"/>
        <v>16.545454545454547</v>
      </c>
      <c r="L28" s="375">
        <v>290</v>
      </c>
      <c r="M28" s="376">
        <v>39.835164835164832</v>
      </c>
      <c r="N28" s="375">
        <v>438</v>
      </c>
      <c r="O28" s="383">
        <v>60.164835164835161</v>
      </c>
      <c r="P28" s="350"/>
      <c r="Q28" s="377">
        <v>762</v>
      </c>
      <c r="R28" s="378">
        <v>17.31818181818182</v>
      </c>
      <c r="S28" s="375">
        <v>410</v>
      </c>
      <c r="T28" s="376">
        <v>53.805774278215225</v>
      </c>
      <c r="U28" s="375">
        <v>352</v>
      </c>
      <c r="V28" s="383">
        <v>46.194225721784775</v>
      </c>
      <c r="W28" s="350"/>
      <c r="X28" s="377">
        <v>2910</v>
      </c>
      <c r="Y28" s="378">
        <v>66.13636363636364</v>
      </c>
      <c r="Z28" s="375">
        <v>2118</v>
      </c>
      <c r="AA28" s="376">
        <v>72.783505154639172</v>
      </c>
      <c r="AB28" s="375">
        <v>792</v>
      </c>
      <c r="AC28" s="383">
        <f t="shared" si="0"/>
        <v>27.216494845360824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1520</v>
      </c>
      <c r="E29" s="386">
        <f t="shared" si="2"/>
        <v>805</v>
      </c>
      <c r="F29" s="387">
        <f t="shared" si="3"/>
        <v>52.960526315789465</v>
      </c>
      <c r="G29" s="386">
        <f t="shared" si="4"/>
        <v>715</v>
      </c>
      <c r="H29" s="388">
        <f t="shared" si="3"/>
        <v>47.039473684210527</v>
      </c>
      <c r="I29" s="350"/>
      <c r="J29" s="389">
        <f t="shared" si="5"/>
        <v>856</v>
      </c>
      <c r="K29" s="390">
        <f t="shared" si="6"/>
        <v>56.315789473684205</v>
      </c>
      <c r="L29" s="391">
        <v>300</v>
      </c>
      <c r="M29" s="392">
        <v>35.046728971962615</v>
      </c>
      <c r="N29" s="391">
        <v>556</v>
      </c>
      <c r="O29" s="393">
        <v>64.953271028037392</v>
      </c>
      <c r="P29" s="350"/>
      <c r="Q29" s="389">
        <v>239</v>
      </c>
      <c r="R29" s="390">
        <v>15.723684210526315</v>
      </c>
      <c r="S29" s="391">
        <v>173</v>
      </c>
      <c r="T29" s="392">
        <v>72.38493723849372</v>
      </c>
      <c r="U29" s="391">
        <v>66</v>
      </c>
      <c r="V29" s="393">
        <v>27.615062761506277</v>
      </c>
      <c r="W29" s="350"/>
      <c r="X29" s="389">
        <v>425</v>
      </c>
      <c r="Y29" s="390">
        <v>27.960526315789476</v>
      </c>
      <c r="Z29" s="391">
        <v>332</v>
      </c>
      <c r="AA29" s="392">
        <v>78.117647058823522</v>
      </c>
      <c r="AB29" s="391">
        <v>93</v>
      </c>
      <c r="AC29" s="393">
        <f t="shared" si="0"/>
        <v>21.882352941176471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622715</v>
      </c>
      <c r="E31" s="1230">
        <f>L31+S31+Z31</f>
        <v>386892</v>
      </c>
      <c r="F31" s="1231">
        <f>E31/$D31*100</f>
        <v>62.129866792995195</v>
      </c>
      <c r="G31" s="1230">
        <f>N31+U31+AB31</f>
        <v>235823</v>
      </c>
      <c r="H31" s="1232">
        <f>G31/$D31*100</f>
        <v>37.870133207004805</v>
      </c>
      <c r="I31" s="320"/>
      <c r="J31" s="1233">
        <f>SUM(J12:J29)</f>
        <v>169879</v>
      </c>
      <c r="K31" s="1234">
        <f>J31/$D31*100</f>
        <v>27.280377058525971</v>
      </c>
      <c r="L31" s="1230">
        <f>SUM(L12:L29)</f>
        <v>68647</v>
      </c>
      <c r="M31" s="1231">
        <f>L31/$J31*100</f>
        <v>40.409350184543115</v>
      </c>
      <c r="N31" s="1230">
        <f>SUM(N12:N29)</f>
        <v>101232</v>
      </c>
      <c r="O31" s="1235">
        <f>N31/$J31*100</f>
        <v>59.590649815456885</v>
      </c>
      <c r="P31" s="320"/>
      <c r="Q31" s="1233">
        <f>SUM(Q12:Q29)</f>
        <v>118343</v>
      </c>
      <c r="R31" s="1234">
        <f>Q31/$D31*100</f>
        <v>19.004359939940421</v>
      </c>
      <c r="S31" s="1230">
        <f>SUM(S12:S29)</f>
        <v>70014</v>
      </c>
      <c r="T31" s="1231">
        <f>S31/$Q31*100</f>
        <v>59.161927617180567</v>
      </c>
      <c r="U31" s="1230">
        <f>SUM(U12:U29)</f>
        <v>48329</v>
      </c>
      <c r="V31" s="1235">
        <f>U31/$Q31*100</f>
        <v>40.838072382819426</v>
      </c>
      <c r="W31" s="320"/>
      <c r="X31" s="1233">
        <f>SUM(X12:X29)</f>
        <v>334493</v>
      </c>
      <c r="Y31" s="1234">
        <f>X31/$D31*100</f>
        <v>53.715263001533607</v>
      </c>
      <c r="Z31" s="1230">
        <f>SUM(Z12:Z29)</f>
        <v>248231</v>
      </c>
      <c r="AA31" s="1231">
        <f>Z31/$X31*100</f>
        <v>74.21111951520659</v>
      </c>
      <c r="AB31" s="1230">
        <f>SUM(AB12:AB29)</f>
        <v>86262</v>
      </c>
      <c r="AC31" s="1235">
        <f>AB31/$X31*100</f>
        <v>25.788880484793403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405</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232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233</v>
      </c>
      <c r="K8" s="1459"/>
      <c r="L8" s="1459"/>
      <c r="M8" s="1459"/>
      <c r="N8" s="1459"/>
      <c r="O8" s="1460"/>
      <c r="P8" s="317"/>
      <c r="Q8" s="1458" t="s">
        <v>234</v>
      </c>
      <c r="R8" s="1459"/>
      <c r="S8" s="1459"/>
      <c r="T8" s="1459"/>
      <c r="U8" s="1459"/>
      <c r="V8" s="1460"/>
      <c r="W8" s="317"/>
      <c r="X8" s="1458" t="s">
        <v>235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103398</v>
      </c>
      <c r="E12" s="352">
        <f>L12+S12+Z12</f>
        <v>67746</v>
      </c>
      <c r="F12" s="353">
        <f>E12/$D12*100</f>
        <v>65.519642546277495</v>
      </c>
      <c r="G12" s="352">
        <f>N12+U12+AB12</f>
        <v>35652</v>
      </c>
      <c r="H12" s="354">
        <f>G12/$D12*100</f>
        <v>34.480357453722512</v>
      </c>
      <c r="I12" s="350"/>
      <c r="J12" s="355">
        <f>L12+N12</f>
        <v>23528</v>
      </c>
      <c r="K12" s="356">
        <f>J12/$D12*100</f>
        <v>22.754792162324222</v>
      </c>
      <c r="L12" s="357">
        <v>10238</v>
      </c>
      <c r="M12" s="353">
        <v>43.514110846650802</v>
      </c>
      <c r="N12" s="357">
        <v>13290</v>
      </c>
      <c r="O12" s="358">
        <v>56.485889153349198</v>
      </c>
      <c r="P12" s="350"/>
      <c r="Q12" s="355">
        <v>26240</v>
      </c>
      <c r="R12" s="356">
        <v>25.377666879436738</v>
      </c>
      <c r="S12" s="357">
        <v>18880</v>
      </c>
      <c r="T12" s="353">
        <v>71.951219512195124</v>
      </c>
      <c r="U12" s="357">
        <v>7360</v>
      </c>
      <c r="V12" s="358">
        <v>28.04878048780488</v>
      </c>
      <c r="W12" s="350"/>
      <c r="X12" s="355">
        <v>53630</v>
      </c>
      <c r="Y12" s="356">
        <v>51.867540958239033</v>
      </c>
      <c r="Z12" s="357">
        <v>38628</v>
      </c>
      <c r="AA12" s="353">
        <v>72.026850643296655</v>
      </c>
      <c r="AB12" s="357">
        <v>15002</v>
      </c>
      <c r="AC12" s="358">
        <f t="shared" ref="AC12:AC29" si="0">AB12/$X12*100</f>
        <v>27.973149356703335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16218</v>
      </c>
      <c r="E13" s="365">
        <f t="shared" ref="E13:E29" si="2">L13+S13+Z13</f>
        <v>10383</v>
      </c>
      <c r="F13" s="366">
        <f t="shared" ref="F13:H29" si="3">E13/$D13*100</f>
        <v>64.021457639659644</v>
      </c>
      <c r="G13" s="365">
        <f t="shared" ref="G13:G29" si="4">N13+U13+AB13</f>
        <v>5835</v>
      </c>
      <c r="H13" s="367">
        <f t="shared" si="3"/>
        <v>35.978542360340363</v>
      </c>
      <c r="I13" s="350"/>
      <c r="J13" s="368">
        <f t="shared" ref="J13:J29" si="5">L13+N13</f>
        <v>3099</v>
      </c>
      <c r="K13" s="369">
        <f t="shared" ref="K13:K29" si="6">J13/$D13*100</f>
        <v>19.108398076211618</v>
      </c>
      <c r="L13" s="370">
        <v>1374</v>
      </c>
      <c r="M13" s="371">
        <v>44.336882865440465</v>
      </c>
      <c r="N13" s="370">
        <v>1725</v>
      </c>
      <c r="O13" s="372">
        <v>55.663117134559535</v>
      </c>
      <c r="P13" s="350"/>
      <c r="Q13" s="368">
        <v>3591</v>
      </c>
      <c r="R13" s="369">
        <v>22.142064372918981</v>
      </c>
      <c r="S13" s="370">
        <v>2271</v>
      </c>
      <c r="T13" s="371">
        <v>63.241436925647456</v>
      </c>
      <c r="U13" s="370">
        <v>1320</v>
      </c>
      <c r="V13" s="372">
        <v>36.758563074352544</v>
      </c>
      <c r="W13" s="350"/>
      <c r="X13" s="368">
        <v>9528</v>
      </c>
      <c r="Y13" s="369">
        <v>58.749537550869405</v>
      </c>
      <c r="Z13" s="370">
        <v>6738</v>
      </c>
      <c r="AA13" s="371">
        <v>70.71788413098237</v>
      </c>
      <c r="AB13" s="370">
        <v>2790</v>
      </c>
      <c r="AC13" s="372">
        <f t="shared" si="0"/>
        <v>29.282115869017634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15452</v>
      </c>
      <c r="E14" s="365">
        <f t="shared" si="2"/>
        <v>9905</v>
      </c>
      <c r="F14" s="366">
        <f t="shared" si="3"/>
        <v>64.101734403313486</v>
      </c>
      <c r="G14" s="365">
        <f t="shared" si="4"/>
        <v>5547</v>
      </c>
      <c r="H14" s="367">
        <f t="shared" si="3"/>
        <v>35.898265596686514</v>
      </c>
      <c r="I14" s="350"/>
      <c r="J14" s="368">
        <f t="shared" si="5"/>
        <v>3562</v>
      </c>
      <c r="K14" s="369">
        <f t="shared" si="6"/>
        <v>23.052032099404606</v>
      </c>
      <c r="L14" s="370">
        <v>1533</v>
      </c>
      <c r="M14" s="371">
        <v>43.037619314991574</v>
      </c>
      <c r="N14" s="370">
        <v>2029</v>
      </c>
      <c r="O14" s="372">
        <v>56.962380685008419</v>
      </c>
      <c r="P14" s="350"/>
      <c r="Q14" s="368">
        <v>3530</v>
      </c>
      <c r="R14" s="369">
        <v>22.844939166450946</v>
      </c>
      <c r="S14" s="370">
        <v>2094</v>
      </c>
      <c r="T14" s="371">
        <v>59.320113314447589</v>
      </c>
      <c r="U14" s="370">
        <v>1436</v>
      </c>
      <c r="V14" s="372">
        <v>40.679886685552411</v>
      </c>
      <c r="W14" s="350"/>
      <c r="X14" s="368">
        <v>8360</v>
      </c>
      <c r="Y14" s="369">
        <v>54.103028734144445</v>
      </c>
      <c r="Z14" s="370">
        <v>6278</v>
      </c>
      <c r="AA14" s="371">
        <v>75.095693779904309</v>
      </c>
      <c r="AB14" s="370">
        <v>2082</v>
      </c>
      <c r="AC14" s="372">
        <f t="shared" si="0"/>
        <v>24.904306220095691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15495</v>
      </c>
      <c r="E15" s="365">
        <f t="shared" si="2"/>
        <v>9509</v>
      </c>
      <c r="F15" s="366">
        <f t="shared" si="3"/>
        <v>61.368183284930623</v>
      </c>
      <c r="G15" s="365">
        <f t="shared" si="4"/>
        <v>5986</v>
      </c>
      <c r="H15" s="367">
        <f t="shared" si="3"/>
        <v>38.631816715069377</v>
      </c>
      <c r="I15" s="350"/>
      <c r="J15" s="368">
        <f t="shared" si="5"/>
        <v>4301</v>
      </c>
      <c r="K15" s="369">
        <f t="shared" si="6"/>
        <v>27.757341077767023</v>
      </c>
      <c r="L15" s="370">
        <v>1970</v>
      </c>
      <c r="M15" s="371">
        <v>45.80330155777726</v>
      </c>
      <c r="N15" s="370">
        <v>2331</v>
      </c>
      <c r="O15" s="372">
        <v>54.196698442222733</v>
      </c>
      <c r="P15" s="350"/>
      <c r="Q15" s="368">
        <v>3926</v>
      </c>
      <c r="R15" s="369">
        <v>25.337205550177476</v>
      </c>
      <c r="S15" s="370">
        <v>2416</v>
      </c>
      <c r="T15" s="371">
        <v>61.53846153846154</v>
      </c>
      <c r="U15" s="370">
        <v>1510</v>
      </c>
      <c r="V15" s="372">
        <v>38.461538461538467</v>
      </c>
      <c r="W15" s="350"/>
      <c r="X15" s="368">
        <v>7268</v>
      </c>
      <c r="Y15" s="369">
        <v>46.905453372055497</v>
      </c>
      <c r="Z15" s="370">
        <v>5123</v>
      </c>
      <c r="AA15" s="371">
        <v>70.487066593285647</v>
      </c>
      <c r="AB15" s="370">
        <v>2145</v>
      </c>
      <c r="AC15" s="372">
        <f t="shared" si="0"/>
        <v>29.512933406714364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18204</v>
      </c>
      <c r="E16" s="365">
        <f t="shared" si="2"/>
        <v>10534</v>
      </c>
      <c r="F16" s="366">
        <f t="shared" si="3"/>
        <v>57.866402988354203</v>
      </c>
      <c r="G16" s="365">
        <f t="shared" si="4"/>
        <v>7670</v>
      </c>
      <c r="H16" s="367">
        <f t="shared" si="3"/>
        <v>42.13359701164579</v>
      </c>
      <c r="I16" s="350"/>
      <c r="J16" s="368">
        <f t="shared" si="5"/>
        <v>7093</v>
      </c>
      <c r="K16" s="369">
        <f t="shared" si="6"/>
        <v>38.963963963963963</v>
      </c>
      <c r="L16" s="370">
        <v>2984</v>
      </c>
      <c r="M16" s="371">
        <v>42.069646129987312</v>
      </c>
      <c r="N16" s="370">
        <v>4109</v>
      </c>
      <c r="O16" s="372">
        <v>57.930353870012688</v>
      </c>
      <c r="P16" s="350"/>
      <c r="Q16" s="368">
        <v>4519</v>
      </c>
      <c r="R16" s="369">
        <v>24.8242144583608</v>
      </c>
      <c r="S16" s="370">
        <v>2886</v>
      </c>
      <c r="T16" s="371">
        <v>63.863686656339901</v>
      </c>
      <c r="U16" s="370">
        <v>1633</v>
      </c>
      <c r="V16" s="372">
        <v>36.136313343660106</v>
      </c>
      <c r="W16" s="350"/>
      <c r="X16" s="368">
        <v>6592</v>
      </c>
      <c r="Y16" s="369">
        <v>36.211821577675238</v>
      </c>
      <c r="Z16" s="370">
        <v>4664</v>
      </c>
      <c r="AA16" s="371">
        <v>70.752427184466015</v>
      </c>
      <c r="AB16" s="370">
        <v>1928</v>
      </c>
      <c r="AC16" s="372">
        <f t="shared" si="0"/>
        <v>29.247572815533978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5152</v>
      </c>
      <c r="E17" s="375">
        <f t="shared" si="2"/>
        <v>3092</v>
      </c>
      <c r="F17" s="376">
        <f t="shared" si="3"/>
        <v>60.015527950310556</v>
      </c>
      <c r="G17" s="375">
        <f t="shared" si="4"/>
        <v>2060</v>
      </c>
      <c r="H17" s="367">
        <f t="shared" si="3"/>
        <v>39.984472049689437</v>
      </c>
      <c r="I17" s="350"/>
      <c r="J17" s="377">
        <f t="shared" si="5"/>
        <v>1461</v>
      </c>
      <c r="K17" s="378">
        <f t="shared" si="6"/>
        <v>28.357919254658388</v>
      </c>
      <c r="L17" s="375">
        <v>645</v>
      </c>
      <c r="M17" s="376">
        <v>44.147843942505133</v>
      </c>
      <c r="N17" s="375">
        <v>816</v>
      </c>
      <c r="O17" s="372">
        <v>55.852156057494859</v>
      </c>
      <c r="P17" s="350"/>
      <c r="Q17" s="377">
        <v>1290</v>
      </c>
      <c r="R17" s="378">
        <v>25.038819875776397</v>
      </c>
      <c r="S17" s="375">
        <v>744</v>
      </c>
      <c r="T17" s="376">
        <v>57.674418604651166</v>
      </c>
      <c r="U17" s="375">
        <v>546</v>
      </c>
      <c r="V17" s="372">
        <v>42.325581395348841</v>
      </c>
      <c r="W17" s="350"/>
      <c r="X17" s="377">
        <v>2401</v>
      </c>
      <c r="Y17" s="378">
        <v>46.603260869565219</v>
      </c>
      <c r="Z17" s="375">
        <v>1703</v>
      </c>
      <c r="AA17" s="376">
        <v>70.92877967513536</v>
      </c>
      <c r="AB17" s="375">
        <v>698</v>
      </c>
      <c r="AC17" s="372">
        <f t="shared" si="0"/>
        <v>29.071220324864637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50173</v>
      </c>
      <c r="E18" s="365">
        <f t="shared" si="2"/>
        <v>31231</v>
      </c>
      <c r="F18" s="366">
        <f t="shared" si="3"/>
        <v>62.246626671715866</v>
      </c>
      <c r="G18" s="365">
        <f t="shared" si="4"/>
        <v>18942</v>
      </c>
      <c r="H18" s="367">
        <f t="shared" si="3"/>
        <v>37.753373328284134</v>
      </c>
      <c r="I18" s="350"/>
      <c r="J18" s="368">
        <f t="shared" si="5"/>
        <v>9928</v>
      </c>
      <c r="K18" s="369">
        <f t="shared" si="6"/>
        <v>19.787535128455545</v>
      </c>
      <c r="L18" s="370">
        <v>4216</v>
      </c>
      <c r="M18" s="371">
        <v>42.465753424657535</v>
      </c>
      <c r="N18" s="370">
        <v>5712</v>
      </c>
      <c r="O18" s="372">
        <v>57.534246575342465</v>
      </c>
      <c r="P18" s="350"/>
      <c r="Q18" s="368">
        <v>9687</v>
      </c>
      <c r="R18" s="369">
        <v>19.307197098040778</v>
      </c>
      <c r="S18" s="370">
        <v>5621</v>
      </c>
      <c r="T18" s="371">
        <v>58.026220708165589</v>
      </c>
      <c r="U18" s="370">
        <v>4066</v>
      </c>
      <c r="V18" s="372">
        <v>41.973779291834418</v>
      </c>
      <c r="W18" s="350"/>
      <c r="X18" s="368">
        <v>30558</v>
      </c>
      <c r="Y18" s="369">
        <v>60.905267773503681</v>
      </c>
      <c r="Z18" s="370">
        <v>21394</v>
      </c>
      <c r="AA18" s="371">
        <v>70.011126382616666</v>
      </c>
      <c r="AB18" s="370">
        <v>9164</v>
      </c>
      <c r="AC18" s="372">
        <f t="shared" si="0"/>
        <v>29.988873617383337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30788</v>
      </c>
      <c r="E19" s="365">
        <f t="shared" si="2"/>
        <v>19844</v>
      </c>
      <c r="F19" s="366">
        <f t="shared" si="3"/>
        <v>64.453683253215544</v>
      </c>
      <c r="G19" s="365">
        <f t="shared" si="4"/>
        <v>10944</v>
      </c>
      <c r="H19" s="367">
        <f t="shared" si="3"/>
        <v>35.546316746784463</v>
      </c>
      <c r="I19" s="350"/>
      <c r="J19" s="368">
        <f t="shared" si="5"/>
        <v>6187</v>
      </c>
      <c r="K19" s="369">
        <f t="shared" si="6"/>
        <v>20.09549175003248</v>
      </c>
      <c r="L19" s="370">
        <v>2665</v>
      </c>
      <c r="M19" s="371">
        <v>43.07418781315662</v>
      </c>
      <c r="N19" s="370">
        <v>3522</v>
      </c>
      <c r="O19" s="372">
        <v>56.92581218684338</v>
      </c>
      <c r="P19" s="350"/>
      <c r="Q19" s="368">
        <v>6633</v>
      </c>
      <c r="R19" s="369">
        <v>21.544108094062622</v>
      </c>
      <c r="S19" s="370">
        <v>4346</v>
      </c>
      <c r="T19" s="371">
        <v>65.520880446253585</v>
      </c>
      <c r="U19" s="370">
        <v>2287</v>
      </c>
      <c r="V19" s="372">
        <v>34.479119553746415</v>
      </c>
      <c r="W19" s="350"/>
      <c r="X19" s="368">
        <v>17968</v>
      </c>
      <c r="Y19" s="369">
        <v>58.360400155904898</v>
      </c>
      <c r="Z19" s="370">
        <v>12833</v>
      </c>
      <c r="AA19" s="371">
        <v>71.42141585040072</v>
      </c>
      <c r="AB19" s="370">
        <v>5135</v>
      </c>
      <c r="AC19" s="372">
        <f t="shared" si="0"/>
        <v>28.57858414959929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121500</v>
      </c>
      <c r="E20" s="365">
        <f t="shared" si="2"/>
        <v>76094</v>
      </c>
      <c r="F20" s="366">
        <f t="shared" si="3"/>
        <v>62.628806584362138</v>
      </c>
      <c r="G20" s="365">
        <f t="shared" si="4"/>
        <v>45406</v>
      </c>
      <c r="H20" s="367">
        <f t="shared" si="3"/>
        <v>37.371193415637862</v>
      </c>
      <c r="I20" s="350"/>
      <c r="J20" s="368">
        <f t="shared" si="5"/>
        <v>31837</v>
      </c>
      <c r="K20" s="369">
        <f t="shared" si="6"/>
        <v>26.203292181069958</v>
      </c>
      <c r="L20" s="370">
        <v>14211</v>
      </c>
      <c r="M20" s="371">
        <v>44.636743411753621</v>
      </c>
      <c r="N20" s="370">
        <v>17626</v>
      </c>
      <c r="O20" s="372">
        <v>55.363256588246379</v>
      </c>
      <c r="P20" s="350"/>
      <c r="Q20" s="368">
        <v>28728</v>
      </c>
      <c r="R20" s="369">
        <v>23.644444444444446</v>
      </c>
      <c r="S20" s="370">
        <v>18434</v>
      </c>
      <c r="T20" s="371">
        <v>64.167362851573372</v>
      </c>
      <c r="U20" s="370">
        <v>10294</v>
      </c>
      <c r="V20" s="372">
        <v>35.83263714842662</v>
      </c>
      <c r="W20" s="350"/>
      <c r="X20" s="368">
        <v>60935</v>
      </c>
      <c r="Y20" s="369">
        <v>50.152263374485592</v>
      </c>
      <c r="Z20" s="370">
        <v>43449</v>
      </c>
      <c r="AA20" s="371">
        <v>71.303848363009763</v>
      </c>
      <c r="AB20" s="370">
        <v>17486</v>
      </c>
      <c r="AC20" s="372">
        <f t="shared" si="0"/>
        <v>28.696151636990237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62424</v>
      </c>
      <c r="E21" s="365">
        <f t="shared" si="2"/>
        <v>37649</v>
      </c>
      <c r="F21" s="366">
        <f t="shared" si="3"/>
        <v>60.311739074714851</v>
      </c>
      <c r="G21" s="365">
        <f t="shared" si="4"/>
        <v>24775</v>
      </c>
      <c r="H21" s="367">
        <f t="shared" si="3"/>
        <v>39.688260925285149</v>
      </c>
      <c r="I21" s="350"/>
      <c r="J21" s="368">
        <f t="shared" si="5"/>
        <v>19262</v>
      </c>
      <c r="K21" s="369">
        <f t="shared" si="6"/>
        <v>30.856721773676792</v>
      </c>
      <c r="L21" s="370">
        <v>7528</v>
      </c>
      <c r="M21" s="371">
        <v>39.082130619873325</v>
      </c>
      <c r="N21" s="370">
        <v>11734</v>
      </c>
      <c r="O21" s="372">
        <v>60.917869380126675</v>
      </c>
      <c r="P21" s="350"/>
      <c r="Q21" s="368">
        <v>14090</v>
      </c>
      <c r="R21" s="369">
        <v>22.571446879405357</v>
      </c>
      <c r="S21" s="370">
        <v>9130</v>
      </c>
      <c r="T21" s="371">
        <v>64.797728885734557</v>
      </c>
      <c r="U21" s="370">
        <v>4960</v>
      </c>
      <c r="V21" s="372">
        <v>35.202271114265436</v>
      </c>
      <c r="W21" s="350"/>
      <c r="X21" s="368">
        <v>29072</v>
      </c>
      <c r="Y21" s="369">
        <v>46.571831346917854</v>
      </c>
      <c r="Z21" s="370">
        <v>20991</v>
      </c>
      <c r="AA21" s="371">
        <v>72.203494771601541</v>
      </c>
      <c r="AB21" s="370">
        <v>8081</v>
      </c>
      <c r="AC21" s="372">
        <f t="shared" si="0"/>
        <v>27.796505228398459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14522</v>
      </c>
      <c r="E22" s="365">
        <f t="shared" si="2"/>
        <v>9297</v>
      </c>
      <c r="F22" s="366">
        <f t="shared" si="3"/>
        <v>64.02010742321994</v>
      </c>
      <c r="G22" s="365">
        <f t="shared" si="4"/>
        <v>5225</v>
      </c>
      <c r="H22" s="367">
        <f t="shared" si="3"/>
        <v>35.97989257678006</v>
      </c>
      <c r="I22" s="350"/>
      <c r="J22" s="368">
        <f t="shared" si="5"/>
        <v>3618</v>
      </c>
      <c r="K22" s="369">
        <f t="shared" si="6"/>
        <v>24.913923701969427</v>
      </c>
      <c r="L22" s="370">
        <v>1589</v>
      </c>
      <c r="M22" s="371">
        <v>43.919292426755113</v>
      </c>
      <c r="N22" s="370">
        <v>2029</v>
      </c>
      <c r="O22" s="372">
        <v>56.080707573244879</v>
      </c>
      <c r="P22" s="350"/>
      <c r="Q22" s="368">
        <v>3188</v>
      </c>
      <c r="R22" s="369">
        <v>21.952899049717669</v>
      </c>
      <c r="S22" s="370">
        <v>2113</v>
      </c>
      <c r="T22" s="371">
        <v>66.279799247176925</v>
      </c>
      <c r="U22" s="370">
        <v>1075</v>
      </c>
      <c r="V22" s="372">
        <v>33.720200752823089</v>
      </c>
      <c r="W22" s="350"/>
      <c r="X22" s="368">
        <v>7716</v>
      </c>
      <c r="Y22" s="369">
        <v>53.133177248312904</v>
      </c>
      <c r="Z22" s="370">
        <v>5595</v>
      </c>
      <c r="AA22" s="371">
        <v>72.511664074650071</v>
      </c>
      <c r="AB22" s="370">
        <v>2121</v>
      </c>
      <c r="AC22" s="372">
        <f t="shared" si="0"/>
        <v>27.488335925349922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27022</v>
      </c>
      <c r="E23" s="365">
        <f t="shared" si="2"/>
        <v>15485</v>
      </c>
      <c r="F23" s="366">
        <f t="shared" si="3"/>
        <v>57.30515875952927</v>
      </c>
      <c r="G23" s="365">
        <f t="shared" si="4"/>
        <v>11537</v>
      </c>
      <c r="H23" s="367">
        <f t="shared" si="3"/>
        <v>42.69484124047073</v>
      </c>
      <c r="I23" s="350"/>
      <c r="J23" s="368">
        <f t="shared" si="5"/>
        <v>9730</v>
      </c>
      <c r="K23" s="369">
        <f t="shared" si="6"/>
        <v>36.007697431722299</v>
      </c>
      <c r="L23" s="370">
        <v>3532</v>
      </c>
      <c r="M23" s="371">
        <v>36.300102774922919</v>
      </c>
      <c r="N23" s="370">
        <v>6198</v>
      </c>
      <c r="O23" s="372">
        <v>63.699897225077088</v>
      </c>
      <c r="P23" s="350"/>
      <c r="Q23" s="368">
        <v>4974</v>
      </c>
      <c r="R23" s="369">
        <v>18.407223743616314</v>
      </c>
      <c r="S23" s="370">
        <v>2923</v>
      </c>
      <c r="T23" s="371">
        <v>58.765581021310823</v>
      </c>
      <c r="U23" s="370">
        <v>2051</v>
      </c>
      <c r="V23" s="372">
        <v>41.234418978689185</v>
      </c>
      <c r="W23" s="350"/>
      <c r="X23" s="368">
        <v>12318</v>
      </c>
      <c r="Y23" s="369">
        <v>45.585078824661387</v>
      </c>
      <c r="Z23" s="370">
        <v>9030</v>
      </c>
      <c r="AA23" s="371">
        <v>73.30735509011204</v>
      </c>
      <c r="AB23" s="370">
        <v>3288</v>
      </c>
      <c r="AC23" s="372">
        <f t="shared" si="0"/>
        <v>26.692644909887971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65713</v>
      </c>
      <c r="E24" s="365">
        <f t="shared" si="2"/>
        <v>43138</v>
      </c>
      <c r="F24" s="366">
        <f t="shared" si="3"/>
        <v>65.646066988267165</v>
      </c>
      <c r="G24" s="365">
        <f t="shared" si="4"/>
        <v>22575</v>
      </c>
      <c r="H24" s="367">
        <f t="shared" si="3"/>
        <v>34.353933011732842</v>
      </c>
      <c r="I24" s="350"/>
      <c r="J24" s="368">
        <f t="shared" si="5"/>
        <v>15600</v>
      </c>
      <c r="K24" s="369">
        <f t="shared" si="6"/>
        <v>23.739594905117709</v>
      </c>
      <c r="L24" s="370">
        <v>7196</v>
      </c>
      <c r="M24" s="371">
        <v>46.128205128205131</v>
      </c>
      <c r="N24" s="370">
        <v>8404</v>
      </c>
      <c r="O24" s="372">
        <v>53.871794871794876</v>
      </c>
      <c r="P24" s="350"/>
      <c r="Q24" s="368">
        <v>14419</v>
      </c>
      <c r="R24" s="369">
        <v>21.942385829287964</v>
      </c>
      <c r="S24" s="370">
        <v>9941</v>
      </c>
      <c r="T24" s="371">
        <v>68.943754768014415</v>
      </c>
      <c r="U24" s="370">
        <v>4478</v>
      </c>
      <c r="V24" s="372">
        <v>31.056245231985574</v>
      </c>
      <c r="W24" s="350"/>
      <c r="X24" s="368">
        <v>35694</v>
      </c>
      <c r="Y24" s="369">
        <v>54.31801926559433</v>
      </c>
      <c r="Z24" s="370">
        <v>26001</v>
      </c>
      <c r="AA24" s="371">
        <v>72.84417549167928</v>
      </c>
      <c r="AB24" s="370">
        <v>9693</v>
      </c>
      <c r="AC24" s="372">
        <f t="shared" si="0"/>
        <v>27.155824508320727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17750</v>
      </c>
      <c r="E25" s="365">
        <f t="shared" si="2"/>
        <v>10958</v>
      </c>
      <c r="F25" s="366">
        <f t="shared" si="3"/>
        <v>61.735211267605635</v>
      </c>
      <c r="G25" s="365">
        <f t="shared" si="4"/>
        <v>6792</v>
      </c>
      <c r="H25" s="367">
        <f t="shared" si="3"/>
        <v>38.264788732394365</v>
      </c>
      <c r="I25" s="350"/>
      <c r="J25" s="368">
        <f t="shared" si="5"/>
        <v>4836</v>
      </c>
      <c r="K25" s="369">
        <f t="shared" si="6"/>
        <v>27.24507042253521</v>
      </c>
      <c r="L25" s="370">
        <v>1908</v>
      </c>
      <c r="M25" s="371">
        <v>39.454094292803973</v>
      </c>
      <c r="N25" s="370">
        <v>2928</v>
      </c>
      <c r="O25" s="372">
        <v>60.545905707196034</v>
      </c>
      <c r="P25" s="350"/>
      <c r="Q25" s="368">
        <v>4673</v>
      </c>
      <c r="R25" s="369">
        <v>26.326760563380279</v>
      </c>
      <c r="S25" s="370">
        <v>3241</v>
      </c>
      <c r="T25" s="371">
        <v>69.355874170768246</v>
      </c>
      <c r="U25" s="370">
        <v>1432</v>
      </c>
      <c r="V25" s="372">
        <v>30.644125829231754</v>
      </c>
      <c r="W25" s="350"/>
      <c r="X25" s="368">
        <v>8241</v>
      </c>
      <c r="Y25" s="369">
        <v>46.42816901408451</v>
      </c>
      <c r="Z25" s="370">
        <v>5809</v>
      </c>
      <c r="AA25" s="371">
        <v>70.489018323019053</v>
      </c>
      <c r="AB25" s="370">
        <v>2432</v>
      </c>
      <c r="AC25" s="372">
        <f t="shared" si="0"/>
        <v>29.510981676980947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6554</v>
      </c>
      <c r="E26" s="380">
        <f t="shared" si="2"/>
        <v>4007</v>
      </c>
      <c r="F26" s="381">
        <f t="shared" si="3"/>
        <v>61.138236191638697</v>
      </c>
      <c r="G26" s="380">
        <f t="shared" si="4"/>
        <v>2547</v>
      </c>
      <c r="H26" s="367">
        <f t="shared" si="3"/>
        <v>38.861763808361303</v>
      </c>
      <c r="I26" s="350"/>
      <c r="J26" s="377">
        <f t="shared" si="5"/>
        <v>1686</v>
      </c>
      <c r="K26" s="378">
        <f t="shared" si="6"/>
        <v>25.724748245346351</v>
      </c>
      <c r="L26" s="375">
        <v>690</v>
      </c>
      <c r="M26" s="376">
        <v>40.92526690391459</v>
      </c>
      <c r="N26" s="375">
        <v>996</v>
      </c>
      <c r="O26" s="372">
        <v>59.07473309608541</v>
      </c>
      <c r="P26" s="350"/>
      <c r="Q26" s="377">
        <v>1292</v>
      </c>
      <c r="R26" s="378">
        <v>19.71315227342081</v>
      </c>
      <c r="S26" s="375">
        <v>731</v>
      </c>
      <c r="T26" s="376">
        <v>56.578947368421048</v>
      </c>
      <c r="U26" s="375">
        <v>561</v>
      </c>
      <c r="V26" s="372">
        <v>43.421052631578952</v>
      </c>
      <c r="W26" s="350"/>
      <c r="X26" s="377">
        <v>3576</v>
      </c>
      <c r="Y26" s="378">
        <v>54.562099481232842</v>
      </c>
      <c r="Z26" s="375">
        <v>2586</v>
      </c>
      <c r="AA26" s="376">
        <v>72.31543624161074</v>
      </c>
      <c r="AB26" s="375">
        <v>990</v>
      </c>
      <c r="AC26" s="372">
        <f t="shared" si="0"/>
        <v>27.684563758389263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38981</v>
      </c>
      <c r="E27" s="380">
        <f t="shared" si="2"/>
        <v>22708</v>
      </c>
      <c r="F27" s="381">
        <f t="shared" si="3"/>
        <v>58.254021189810423</v>
      </c>
      <c r="G27" s="380">
        <f t="shared" si="4"/>
        <v>16273</v>
      </c>
      <c r="H27" s="367">
        <f t="shared" si="3"/>
        <v>41.745978810189577</v>
      </c>
      <c r="I27" s="350"/>
      <c r="J27" s="377">
        <f t="shared" si="5"/>
        <v>11729</v>
      </c>
      <c r="K27" s="378">
        <f t="shared" si="6"/>
        <v>30.08901772658475</v>
      </c>
      <c r="L27" s="375">
        <v>4587</v>
      </c>
      <c r="M27" s="376">
        <v>39.108193366868441</v>
      </c>
      <c r="N27" s="375">
        <v>7142</v>
      </c>
      <c r="O27" s="372">
        <v>60.891806633131552</v>
      </c>
      <c r="P27" s="350"/>
      <c r="Q27" s="377">
        <v>8205</v>
      </c>
      <c r="R27" s="378">
        <v>21.048716041148253</v>
      </c>
      <c r="S27" s="375">
        <v>4624</v>
      </c>
      <c r="T27" s="376">
        <v>56.355880560633764</v>
      </c>
      <c r="U27" s="375">
        <v>3581</v>
      </c>
      <c r="V27" s="372">
        <v>43.644119439366243</v>
      </c>
      <c r="W27" s="350"/>
      <c r="X27" s="377">
        <v>19047</v>
      </c>
      <c r="Y27" s="378">
        <v>48.862266232267004</v>
      </c>
      <c r="Z27" s="375">
        <v>13497</v>
      </c>
      <c r="AA27" s="376">
        <v>70.861553000472512</v>
      </c>
      <c r="AB27" s="375">
        <v>5550</v>
      </c>
      <c r="AC27" s="372">
        <f t="shared" si="0"/>
        <v>29.138446999527485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3653</v>
      </c>
      <c r="E28" s="380">
        <f t="shared" si="2"/>
        <v>2391</v>
      </c>
      <c r="F28" s="381">
        <f t="shared" si="3"/>
        <v>65.453052285792495</v>
      </c>
      <c r="G28" s="380">
        <f t="shared" si="4"/>
        <v>1262</v>
      </c>
      <c r="H28" s="382">
        <f t="shared" si="3"/>
        <v>34.546947714207498</v>
      </c>
      <c r="I28" s="350"/>
      <c r="J28" s="377">
        <f t="shared" si="5"/>
        <v>458</v>
      </c>
      <c r="K28" s="378">
        <f t="shared" si="6"/>
        <v>12.537640295647412</v>
      </c>
      <c r="L28" s="375">
        <v>197</v>
      </c>
      <c r="M28" s="376">
        <v>43.013100436681221</v>
      </c>
      <c r="N28" s="375">
        <v>261</v>
      </c>
      <c r="O28" s="383">
        <v>56.986899563318779</v>
      </c>
      <c r="P28" s="350"/>
      <c r="Q28" s="377">
        <v>813</v>
      </c>
      <c r="R28" s="378">
        <v>22.2556802627977</v>
      </c>
      <c r="S28" s="375">
        <v>508</v>
      </c>
      <c r="T28" s="376">
        <v>62.484624846248458</v>
      </c>
      <c r="U28" s="375">
        <v>305</v>
      </c>
      <c r="V28" s="383">
        <v>37.515375153751542</v>
      </c>
      <c r="W28" s="350"/>
      <c r="X28" s="377">
        <v>2382</v>
      </c>
      <c r="Y28" s="378">
        <v>65.206679441554883</v>
      </c>
      <c r="Z28" s="375">
        <v>1686</v>
      </c>
      <c r="AA28" s="376">
        <v>70.780856423173802</v>
      </c>
      <c r="AB28" s="375">
        <v>696</v>
      </c>
      <c r="AC28" s="383">
        <f t="shared" si="0"/>
        <v>29.219143576826195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1334</v>
      </c>
      <c r="E29" s="386">
        <f t="shared" si="2"/>
        <v>736</v>
      </c>
      <c r="F29" s="387">
        <f t="shared" si="3"/>
        <v>55.172413793103445</v>
      </c>
      <c r="G29" s="386">
        <f t="shared" si="4"/>
        <v>598</v>
      </c>
      <c r="H29" s="388">
        <f t="shared" si="3"/>
        <v>44.827586206896555</v>
      </c>
      <c r="I29" s="350"/>
      <c r="J29" s="389">
        <f t="shared" si="5"/>
        <v>702</v>
      </c>
      <c r="K29" s="390">
        <f t="shared" si="6"/>
        <v>52.623688155922046</v>
      </c>
      <c r="L29" s="391">
        <v>259</v>
      </c>
      <c r="M29" s="392">
        <v>36.894586894586894</v>
      </c>
      <c r="N29" s="391">
        <v>443</v>
      </c>
      <c r="O29" s="393">
        <v>63.105413105413113</v>
      </c>
      <c r="P29" s="350"/>
      <c r="Q29" s="389">
        <v>254</v>
      </c>
      <c r="R29" s="390">
        <v>19.04047976011994</v>
      </c>
      <c r="S29" s="391">
        <v>181</v>
      </c>
      <c r="T29" s="392">
        <v>71.259842519685037</v>
      </c>
      <c r="U29" s="391">
        <v>73</v>
      </c>
      <c r="V29" s="393">
        <v>28.740157480314959</v>
      </c>
      <c r="W29" s="350"/>
      <c r="X29" s="389">
        <v>378</v>
      </c>
      <c r="Y29" s="390">
        <v>28.335832083958024</v>
      </c>
      <c r="Z29" s="391">
        <v>296</v>
      </c>
      <c r="AA29" s="392">
        <v>78.306878306878303</v>
      </c>
      <c r="AB29" s="391">
        <v>82</v>
      </c>
      <c r="AC29" s="393">
        <f t="shared" si="0"/>
        <v>21.693121693121693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614333</v>
      </c>
      <c r="E31" s="1230">
        <f>L31+S31+Z31</f>
        <v>384707</v>
      </c>
      <c r="F31" s="1231">
        <f>E31/$D31*100</f>
        <v>62.621900500217308</v>
      </c>
      <c r="G31" s="1230">
        <f>N31+U31+AB31</f>
        <v>229626</v>
      </c>
      <c r="H31" s="1232">
        <f>G31/$D31*100</f>
        <v>37.378099499782692</v>
      </c>
      <c r="I31" s="320"/>
      <c r="J31" s="1233">
        <f>SUM(J12:J29)</f>
        <v>158617</v>
      </c>
      <c r="K31" s="1234">
        <f>J31/$D31*100</f>
        <v>25.819384600859795</v>
      </c>
      <c r="L31" s="1230">
        <f>SUM(L12:L29)</f>
        <v>67322</v>
      </c>
      <c r="M31" s="1231">
        <f>L31/$J31*100</f>
        <v>42.443117698607338</v>
      </c>
      <c r="N31" s="1230">
        <f>SUM(N12:N29)</f>
        <v>91295</v>
      </c>
      <c r="O31" s="1235">
        <f>N31/$J31*100</f>
        <v>57.556882301392662</v>
      </c>
      <c r="P31" s="320"/>
      <c r="Q31" s="1233">
        <f>SUM(Q12:Q29)</f>
        <v>140052</v>
      </c>
      <c r="R31" s="1234">
        <f>Q31/$D31*100</f>
        <v>22.797407920460074</v>
      </c>
      <c r="S31" s="1230">
        <f>SUM(S12:S29)</f>
        <v>91084</v>
      </c>
      <c r="T31" s="1231">
        <f>S31/$Q31*100</f>
        <v>65.035843829434782</v>
      </c>
      <c r="U31" s="1230">
        <f>SUM(U12:U29)</f>
        <v>48968</v>
      </c>
      <c r="V31" s="1235">
        <f>U31/$Q31*100</f>
        <v>34.964156170565218</v>
      </c>
      <c r="W31" s="320"/>
      <c r="X31" s="1233">
        <f>SUM(X12:X29)</f>
        <v>315664</v>
      </c>
      <c r="Y31" s="1234">
        <f>X31/$D31*100</f>
        <v>51.383207478680127</v>
      </c>
      <c r="Z31" s="1230">
        <f>SUM(Z12:Z29)</f>
        <v>226301</v>
      </c>
      <c r="AA31" s="1231">
        <f>Z31/$X31*100</f>
        <v>71.690468346089503</v>
      </c>
      <c r="AB31" s="1230">
        <f>SUM(AB12:AB29)</f>
        <v>89363</v>
      </c>
      <c r="AC31" s="1235">
        <f>AB31/$X31*100</f>
        <v>28.309531653910486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406</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236</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237</v>
      </c>
      <c r="K8" s="1459"/>
      <c r="L8" s="1459"/>
      <c r="M8" s="1459"/>
      <c r="N8" s="1459"/>
      <c r="O8" s="1460"/>
      <c r="P8" s="317"/>
      <c r="Q8" s="1458" t="s">
        <v>238</v>
      </c>
      <c r="R8" s="1459"/>
      <c r="S8" s="1459"/>
      <c r="T8" s="1459"/>
      <c r="U8" s="1459"/>
      <c r="V8" s="1460"/>
      <c r="W8" s="317"/>
      <c r="X8" s="1458" t="s">
        <v>239</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79553</v>
      </c>
      <c r="E12" s="352">
        <f>L12+S12+Z12</f>
        <v>49085</v>
      </c>
      <c r="F12" s="353">
        <f>E12/$D12*100</f>
        <v>61.701004361871959</v>
      </c>
      <c r="G12" s="352">
        <f>N12+U12+AB12</f>
        <v>30468</v>
      </c>
      <c r="H12" s="354">
        <f>G12/$D12*100</f>
        <v>38.298995638128041</v>
      </c>
      <c r="I12" s="350"/>
      <c r="J12" s="355">
        <f>L12+N12</f>
        <v>19340</v>
      </c>
      <c r="K12" s="356">
        <f>J12/$D12*100</f>
        <v>24.310836800623484</v>
      </c>
      <c r="L12" s="357">
        <v>9446</v>
      </c>
      <c r="M12" s="353">
        <v>48.841778697001033</v>
      </c>
      <c r="N12" s="357">
        <v>9894</v>
      </c>
      <c r="O12" s="358">
        <v>51.15822130299896</v>
      </c>
      <c r="P12" s="350"/>
      <c r="Q12" s="355">
        <v>26160</v>
      </c>
      <c r="R12" s="356">
        <v>32.883737885434869</v>
      </c>
      <c r="S12" s="357">
        <v>17885</v>
      </c>
      <c r="T12" s="353">
        <v>68.36773700305811</v>
      </c>
      <c r="U12" s="357">
        <v>8275</v>
      </c>
      <c r="V12" s="358">
        <v>31.632262996941897</v>
      </c>
      <c r="W12" s="350"/>
      <c r="X12" s="355">
        <v>34053</v>
      </c>
      <c r="Y12" s="356">
        <v>42.805425313941647</v>
      </c>
      <c r="Z12" s="357">
        <v>21754</v>
      </c>
      <c r="AA12" s="353">
        <v>63.882770974657156</v>
      </c>
      <c r="AB12" s="357">
        <v>12299</v>
      </c>
      <c r="AC12" s="358">
        <f t="shared" ref="AC12:AC29" si="0">AB12/$X12*100</f>
        <v>36.117229025342844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7867</v>
      </c>
      <c r="E13" s="365">
        <f t="shared" ref="E13:E29" si="2">L13+S13+Z13</f>
        <v>4920</v>
      </c>
      <c r="F13" s="366">
        <f t="shared" ref="F13:H29" si="3">E13/$D13*100</f>
        <v>62.539722893097746</v>
      </c>
      <c r="G13" s="365">
        <f t="shared" ref="G13:G29" si="4">N13+U13+AB13</f>
        <v>2947</v>
      </c>
      <c r="H13" s="367">
        <f t="shared" si="3"/>
        <v>37.460277106902254</v>
      </c>
      <c r="I13" s="350"/>
      <c r="J13" s="368">
        <f t="shared" ref="J13:J29" si="5">L13+N13</f>
        <v>1575</v>
      </c>
      <c r="K13" s="369">
        <f t="shared" ref="K13:K29" si="6">J13/$D13*100</f>
        <v>20.02033812126605</v>
      </c>
      <c r="L13" s="370">
        <v>737</v>
      </c>
      <c r="M13" s="371">
        <v>46.793650793650791</v>
      </c>
      <c r="N13" s="370">
        <v>838</v>
      </c>
      <c r="O13" s="372">
        <v>53.206349206349202</v>
      </c>
      <c r="P13" s="350"/>
      <c r="Q13" s="368">
        <v>1930</v>
      </c>
      <c r="R13" s="369">
        <v>24.532858777170457</v>
      </c>
      <c r="S13" s="370">
        <v>1245</v>
      </c>
      <c r="T13" s="371">
        <v>64.507772020725383</v>
      </c>
      <c r="U13" s="370">
        <v>685</v>
      </c>
      <c r="V13" s="372">
        <v>35.49222797927461</v>
      </c>
      <c r="W13" s="350"/>
      <c r="X13" s="368">
        <v>4362</v>
      </c>
      <c r="Y13" s="369">
        <v>55.446803101563489</v>
      </c>
      <c r="Z13" s="370">
        <v>2938</v>
      </c>
      <c r="AA13" s="371">
        <v>67.354424575882618</v>
      </c>
      <c r="AB13" s="370">
        <v>1424</v>
      </c>
      <c r="AC13" s="372">
        <f t="shared" si="0"/>
        <v>32.645575424117382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9011</v>
      </c>
      <c r="E14" s="365">
        <f t="shared" si="2"/>
        <v>5698</v>
      </c>
      <c r="F14" s="366">
        <f t="shared" si="3"/>
        <v>63.233825324603266</v>
      </c>
      <c r="G14" s="365">
        <f t="shared" si="4"/>
        <v>3313</v>
      </c>
      <c r="H14" s="367">
        <f t="shared" si="3"/>
        <v>36.766174675396741</v>
      </c>
      <c r="I14" s="350"/>
      <c r="J14" s="368">
        <f t="shared" si="5"/>
        <v>1794</v>
      </c>
      <c r="K14" s="369">
        <f t="shared" si="6"/>
        <v>19.909000110975477</v>
      </c>
      <c r="L14" s="370">
        <v>823</v>
      </c>
      <c r="M14" s="371">
        <v>45.875139353400222</v>
      </c>
      <c r="N14" s="370">
        <v>971</v>
      </c>
      <c r="O14" s="372">
        <v>54.124860646599785</v>
      </c>
      <c r="P14" s="350"/>
      <c r="Q14" s="368">
        <v>2394</v>
      </c>
      <c r="R14" s="369">
        <v>26.567528576184664</v>
      </c>
      <c r="S14" s="370">
        <v>1545</v>
      </c>
      <c r="T14" s="371">
        <v>64.536340852130323</v>
      </c>
      <c r="U14" s="370">
        <v>849</v>
      </c>
      <c r="V14" s="372">
        <v>35.463659147869677</v>
      </c>
      <c r="W14" s="350"/>
      <c r="X14" s="368">
        <v>4823</v>
      </c>
      <c r="Y14" s="369">
        <v>53.523471312839867</v>
      </c>
      <c r="Z14" s="370">
        <v>3330</v>
      </c>
      <c r="AA14" s="371">
        <v>69.044163383786028</v>
      </c>
      <c r="AB14" s="370">
        <v>1493</v>
      </c>
      <c r="AC14" s="372">
        <f t="shared" si="0"/>
        <v>30.955836616213972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8597</v>
      </c>
      <c r="E15" s="365">
        <f t="shared" si="2"/>
        <v>5113</v>
      </c>
      <c r="F15" s="366">
        <f t="shared" si="3"/>
        <v>59.474235198324997</v>
      </c>
      <c r="G15" s="365">
        <f t="shared" si="4"/>
        <v>3484</v>
      </c>
      <c r="H15" s="367">
        <f t="shared" si="3"/>
        <v>40.525764801675003</v>
      </c>
      <c r="I15" s="350"/>
      <c r="J15" s="368">
        <f t="shared" si="5"/>
        <v>2955</v>
      </c>
      <c r="K15" s="369">
        <f t="shared" si="6"/>
        <v>34.372455507735253</v>
      </c>
      <c r="L15" s="370">
        <v>1418</v>
      </c>
      <c r="M15" s="371">
        <v>47.98646362098139</v>
      </c>
      <c r="N15" s="370">
        <v>1537</v>
      </c>
      <c r="O15" s="372">
        <v>52.01353637901861</v>
      </c>
      <c r="P15" s="350"/>
      <c r="Q15" s="368">
        <v>2357</v>
      </c>
      <c r="R15" s="369">
        <v>27.416540653716414</v>
      </c>
      <c r="S15" s="370">
        <v>1500</v>
      </c>
      <c r="T15" s="371">
        <v>63.640220619431474</v>
      </c>
      <c r="U15" s="370">
        <v>857</v>
      </c>
      <c r="V15" s="372">
        <v>36.359779380568519</v>
      </c>
      <c r="W15" s="350"/>
      <c r="X15" s="368">
        <v>3285</v>
      </c>
      <c r="Y15" s="369">
        <v>38.211003838548329</v>
      </c>
      <c r="Z15" s="370">
        <v>2195</v>
      </c>
      <c r="AA15" s="371">
        <v>66.818873668188743</v>
      </c>
      <c r="AB15" s="370">
        <v>1090</v>
      </c>
      <c r="AC15" s="372">
        <f t="shared" si="0"/>
        <v>33.181126331811264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7496</v>
      </c>
      <c r="E16" s="365">
        <f t="shared" si="2"/>
        <v>4195</v>
      </c>
      <c r="F16" s="366">
        <f t="shared" si="3"/>
        <v>55.963180362860186</v>
      </c>
      <c r="G16" s="365">
        <f t="shared" si="4"/>
        <v>3301</v>
      </c>
      <c r="H16" s="367">
        <f t="shared" si="3"/>
        <v>44.036819637139807</v>
      </c>
      <c r="I16" s="350"/>
      <c r="J16" s="368">
        <f t="shared" si="5"/>
        <v>2406</v>
      </c>
      <c r="K16" s="369">
        <f t="shared" si="6"/>
        <v>32.097118463180365</v>
      </c>
      <c r="L16" s="370">
        <v>1018</v>
      </c>
      <c r="M16" s="371">
        <v>42.310889443059018</v>
      </c>
      <c r="N16" s="370">
        <v>1388</v>
      </c>
      <c r="O16" s="372">
        <v>57.689110556940982</v>
      </c>
      <c r="P16" s="350"/>
      <c r="Q16" s="368">
        <v>2219</v>
      </c>
      <c r="R16" s="369">
        <v>29.60245464247599</v>
      </c>
      <c r="S16" s="370">
        <v>1338</v>
      </c>
      <c r="T16" s="371">
        <v>60.297431275349254</v>
      </c>
      <c r="U16" s="370">
        <v>881</v>
      </c>
      <c r="V16" s="372">
        <v>39.702568724650746</v>
      </c>
      <c r="W16" s="350"/>
      <c r="X16" s="368">
        <v>2871</v>
      </c>
      <c r="Y16" s="369">
        <v>38.300426894343644</v>
      </c>
      <c r="Z16" s="370">
        <v>1839</v>
      </c>
      <c r="AA16" s="371">
        <v>64.054336468129563</v>
      </c>
      <c r="AB16" s="370">
        <v>1032</v>
      </c>
      <c r="AC16" s="372">
        <f t="shared" si="0"/>
        <v>35.94566353187043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4649</v>
      </c>
      <c r="E17" s="375">
        <f t="shared" si="2"/>
        <v>2703</v>
      </c>
      <c r="F17" s="376">
        <f t="shared" si="3"/>
        <v>58.141535814153578</v>
      </c>
      <c r="G17" s="375">
        <f t="shared" si="4"/>
        <v>1946</v>
      </c>
      <c r="H17" s="367">
        <f t="shared" si="3"/>
        <v>41.858464185846415</v>
      </c>
      <c r="I17" s="350"/>
      <c r="J17" s="377">
        <f t="shared" si="5"/>
        <v>1732</v>
      </c>
      <c r="K17" s="378">
        <f t="shared" si="6"/>
        <v>37.255323725532378</v>
      </c>
      <c r="L17" s="375">
        <v>778</v>
      </c>
      <c r="M17" s="376">
        <v>44.919168591224015</v>
      </c>
      <c r="N17" s="375">
        <v>954</v>
      </c>
      <c r="O17" s="372">
        <v>55.080831408775978</v>
      </c>
      <c r="P17" s="350"/>
      <c r="Q17" s="377">
        <v>953</v>
      </c>
      <c r="R17" s="378">
        <v>20.499032049903203</v>
      </c>
      <c r="S17" s="375">
        <v>576</v>
      </c>
      <c r="T17" s="376">
        <v>60.440713536201471</v>
      </c>
      <c r="U17" s="375">
        <v>377</v>
      </c>
      <c r="V17" s="372">
        <v>39.559286463798529</v>
      </c>
      <c r="W17" s="350"/>
      <c r="X17" s="377">
        <v>1964</v>
      </c>
      <c r="Y17" s="378">
        <v>42.245644224564423</v>
      </c>
      <c r="Z17" s="375">
        <v>1349</v>
      </c>
      <c r="AA17" s="376">
        <v>68.686354378818734</v>
      </c>
      <c r="AB17" s="375">
        <v>615</v>
      </c>
      <c r="AC17" s="372">
        <f t="shared" si="0"/>
        <v>31.313645621181262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31307</v>
      </c>
      <c r="E18" s="365">
        <f t="shared" si="2"/>
        <v>18240</v>
      </c>
      <c r="F18" s="366">
        <f t="shared" si="3"/>
        <v>58.261730603379434</v>
      </c>
      <c r="G18" s="365">
        <f t="shared" si="4"/>
        <v>13067</v>
      </c>
      <c r="H18" s="367">
        <f t="shared" si="3"/>
        <v>41.738269396620566</v>
      </c>
      <c r="I18" s="350"/>
      <c r="J18" s="368">
        <f t="shared" si="5"/>
        <v>5899</v>
      </c>
      <c r="K18" s="369">
        <f t="shared" si="6"/>
        <v>18.842431405117065</v>
      </c>
      <c r="L18" s="370">
        <v>2625</v>
      </c>
      <c r="M18" s="371">
        <v>44.499067638582815</v>
      </c>
      <c r="N18" s="370">
        <v>3274</v>
      </c>
      <c r="O18" s="372">
        <v>55.500932361417185</v>
      </c>
      <c r="P18" s="350"/>
      <c r="Q18" s="368">
        <v>6671</v>
      </c>
      <c r="R18" s="369">
        <v>21.308333599514487</v>
      </c>
      <c r="S18" s="370">
        <v>3944</v>
      </c>
      <c r="T18" s="371">
        <v>59.121570978863737</v>
      </c>
      <c r="U18" s="370">
        <v>2727</v>
      </c>
      <c r="V18" s="372">
        <v>40.878429021136256</v>
      </c>
      <c r="W18" s="350"/>
      <c r="X18" s="368">
        <v>18737</v>
      </c>
      <c r="Y18" s="369">
        <v>59.849234995368448</v>
      </c>
      <c r="Z18" s="370">
        <v>11671</v>
      </c>
      <c r="AA18" s="371">
        <v>62.288520040561458</v>
      </c>
      <c r="AB18" s="370">
        <v>7066</v>
      </c>
      <c r="AC18" s="372">
        <f t="shared" si="0"/>
        <v>37.711479959438542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17276</v>
      </c>
      <c r="E19" s="365">
        <f t="shared" si="2"/>
        <v>10292</v>
      </c>
      <c r="F19" s="366">
        <f t="shared" si="3"/>
        <v>59.573975457281783</v>
      </c>
      <c r="G19" s="365">
        <f t="shared" si="4"/>
        <v>6984</v>
      </c>
      <c r="H19" s="367">
        <f t="shared" si="3"/>
        <v>40.426024542718217</v>
      </c>
      <c r="I19" s="350"/>
      <c r="J19" s="368">
        <f t="shared" si="5"/>
        <v>4589</v>
      </c>
      <c r="K19" s="369">
        <f t="shared" si="6"/>
        <v>26.562861773558694</v>
      </c>
      <c r="L19" s="370">
        <v>2177</v>
      </c>
      <c r="M19" s="371">
        <v>47.43952930921769</v>
      </c>
      <c r="N19" s="370">
        <v>2412</v>
      </c>
      <c r="O19" s="372">
        <v>52.560470690782303</v>
      </c>
      <c r="P19" s="350"/>
      <c r="Q19" s="368">
        <v>4655</v>
      </c>
      <c r="R19" s="369">
        <v>26.944894651539709</v>
      </c>
      <c r="S19" s="370">
        <v>3034</v>
      </c>
      <c r="T19" s="371">
        <v>65.177228786251334</v>
      </c>
      <c r="U19" s="370">
        <v>1621</v>
      </c>
      <c r="V19" s="372">
        <v>34.822771213748659</v>
      </c>
      <c r="W19" s="350"/>
      <c r="X19" s="368">
        <v>8032</v>
      </c>
      <c r="Y19" s="369">
        <v>46.4922435749016</v>
      </c>
      <c r="Z19" s="370">
        <v>5081</v>
      </c>
      <c r="AA19" s="371">
        <v>63.259462151394416</v>
      </c>
      <c r="AB19" s="370">
        <v>2951</v>
      </c>
      <c r="AC19" s="372">
        <f t="shared" si="0"/>
        <v>36.740537848605577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85104</v>
      </c>
      <c r="E20" s="365">
        <f t="shared" si="2"/>
        <v>52959</v>
      </c>
      <c r="F20" s="366">
        <f t="shared" si="3"/>
        <v>62.22856739988719</v>
      </c>
      <c r="G20" s="365">
        <f t="shared" si="4"/>
        <v>32145</v>
      </c>
      <c r="H20" s="367">
        <f t="shared" si="3"/>
        <v>37.771432600112803</v>
      </c>
      <c r="I20" s="350"/>
      <c r="J20" s="368">
        <f t="shared" si="5"/>
        <v>22742</v>
      </c>
      <c r="K20" s="369">
        <f t="shared" si="6"/>
        <v>26.722598232750517</v>
      </c>
      <c r="L20" s="370">
        <v>11029</v>
      </c>
      <c r="M20" s="371">
        <v>48.496174478937647</v>
      </c>
      <c r="N20" s="370">
        <v>11713</v>
      </c>
      <c r="O20" s="372">
        <v>51.503825521062353</v>
      </c>
      <c r="P20" s="350"/>
      <c r="Q20" s="368">
        <v>24475</v>
      </c>
      <c r="R20" s="369">
        <v>28.758930250046998</v>
      </c>
      <c r="S20" s="370">
        <v>16478</v>
      </c>
      <c r="T20" s="371">
        <v>67.325842696629209</v>
      </c>
      <c r="U20" s="370">
        <v>7997</v>
      </c>
      <c r="V20" s="372">
        <v>32.674157303370791</v>
      </c>
      <c r="W20" s="350"/>
      <c r="X20" s="368">
        <v>37887</v>
      </c>
      <c r="Y20" s="369">
        <v>44.518471517202478</v>
      </c>
      <c r="Z20" s="370">
        <v>25452</v>
      </c>
      <c r="AA20" s="371">
        <v>67.178715654446123</v>
      </c>
      <c r="AB20" s="370">
        <v>12435</v>
      </c>
      <c r="AC20" s="372">
        <f t="shared" si="0"/>
        <v>32.821284345553885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29665</v>
      </c>
      <c r="E21" s="365">
        <f t="shared" si="2"/>
        <v>17340</v>
      </c>
      <c r="F21" s="366">
        <f t="shared" si="3"/>
        <v>58.452722063037257</v>
      </c>
      <c r="G21" s="365">
        <f t="shared" si="4"/>
        <v>12325</v>
      </c>
      <c r="H21" s="367">
        <f t="shared" si="3"/>
        <v>41.54727793696275</v>
      </c>
      <c r="I21" s="350"/>
      <c r="J21" s="368">
        <f t="shared" si="5"/>
        <v>9421</v>
      </c>
      <c r="K21" s="369">
        <f t="shared" si="6"/>
        <v>31.757963930557899</v>
      </c>
      <c r="L21" s="370">
        <v>4082</v>
      </c>
      <c r="M21" s="371">
        <v>43.328733680076425</v>
      </c>
      <c r="N21" s="370">
        <v>5339</v>
      </c>
      <c r="O21" s="372">
        <v>56.671266319923575</v>
      </c>
      <c r="P21" s="350"/>
      <c r="Q21" s="368">
        <v>8103</v>
      </c>
      <c r="R21" s="369">
        <v>27.31501769762346</v>
      </c>
      <c r="S21" s="370">
        <v>5282</v>
      </c>
      <c r="T21" s="371">
        <v>65.185733678884361</v>
      </c>
      <c r="U21" s="370">
        <v>2821</v>
      </c>
      <c r="V21" s="372">
        <v>34.814266321115639</v>
      </c>
      <c r="W21" s="350"/>
      <c r="X21" s="368">
        <v>12141</v>
      </c>
      <c r="Y21" s="369">
        <v>40.92701837181864</v>
      </c>
      <c r="Z21" s="370">
        <v>7976</v>
      </c>
      <c r="AA21" s="371">
        <v>65.694753315212921</v>
      </c>
      <c r="AB21" s="370">
        <v>4165</v>
      </c>
      <c r="AC21" s="372">
        <f t="shared" si="0"/>
        <v>34.305246684787086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15835</v>
      </c>
      <c r="E22" s="365">
        <f t="shared" si="2"/>
        <v>9694</v>
      </c>
      <c r="F22" s="366">
        <f t="shared" si="3"/>
        <v>61.21881907167667</v>
      </c>
      <c r="G22" s="365">
        <f t="shared" si="4"/>
        <v>6141</v>
      </c>
      <c r="H22" s="367">
        <f t="shared" si="3"/>
        <v>38.78118092832333</v>
      </c>
      <c r="I22" s="350"/>
      <c r="J22" s="368">
        <f t="shared" si="5"/>
        <v>3647</v>
      </c>
      <c r="K22" s="369">
        <f t="shared" si="6"/>
        <v>23.031259867382381</v>
      </c>
      <c r="L22" s="370">
        <v>1764</v>
      </c>
      <c r="M22" s="371">
        <v>48.368522072936656</v>
      </c>
      <c r="N22" s="370">
        <v>1883</v>
      </c>
      <c r="O22" s="372">
        <v>51.631477927063344</v>
      </c>
      <c r="P22" s="350"/>
      <c r="Q22" s="368">
        <v>4369</v>
      </c>
      <c r="R22" s="369">
        <v>27.590779917903379</v>
      </c>
      <c r="S22" s="370">
        <v>2853</v>
      </c>
      <c r="T22" s="371">
        <v>65.300984206912332</v>
      </c>
      <c r="U22" s="370">
        <v>1516</v>
      </c>
      <c r="V22" s="372">
        <v>34.699015793087661</v>
      </c>
      <c r="W22" s="350"/>
      <c r="X22" s="368">
        <v>7819</v>
      </c>
      <c r="Y22" s="369">
        <v>49.377960214714243</v>
      </c>
      <c r="Z22" s="370">
        <v>5077</v>
      </c>
      <c r="AA22" s="371">
        <v>64.931576927995906</v>
      </c>
      <c r="AB22" s="370">
        <v>2742</v>
      </c>
      <c r="AC22" s="372">
        <f t="shared" si="0"/>
        <v>35.068423072004087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6491</v>
      </c>
      <c r="E23" s="365">
        <f t="shared" si="2"/>
        <v>3878</v>
      </c>
      <c r="F23" s="366">
        <f t="shared" si="3"/>
        <v>59.744261284855959</v>
      </c>
      <c r="G23" s="365">
        <f t="shared" si="4"/>
        <v>2613</v>
      </c>
      <c r="H23" s="367">
        <f t="shared" si="3"/>
        <v>40.255738715144048</v>
      </c>
      <c r="I23" s="350"/>
      <c r="J23" s="368">
        <f t="shared" si="5"/>
        <v>2571</v>
      </c>
      <c r="K23" s="369">
        <f t="shared" si="6"/>
        <v>39.608688953936223</v>
      </c>
      <c r="L23" s="370">
        <v>1138</v>
      </c>
      <c r="M23" s="371">
        <v>44.262932711007394</v>
      </c>
      <c r="N23" s="370">
        <v>1433</v>
      </c>
      <c r="O23" s="372">
        <v>55.737067288992613</v>
      </c>
      <c r="P23" s="350"/>
      <c r="Q23" s="368">
        <v>1105</v>
      </c>
      <c r="R23" s="369">
        <v>17.023571098443998</v>
      </c>
      <c r="S23" s="370">
        <v>653</v>
      </c>
      <c r="T23" s="371">
        <v>59.095022624434392</v>
      </c>
      <c r="U23" s="370">
        <v>452</v>
      </c>
      <c r="V23" s="372">
        <v>40.904977375565608</v>
      </c>
      <c r="W23" s="350"/>
      <c r="X23" s="368">
        <v>2815</v>
      </c>
      <c r="Y23" s="369">
        <v>43.367739947619782</v>
      </c>
      <c r="Z23" s="370">
        <v>2087</v>
      </c>
      <c r="AA23" s="371">
        <v>74.138543516873895</v>
      </c>
      <c r="AB23" s="370">
        <v>728</v>
      </c>
      <c r="AC23" s="372">
        <f t="shared" si="0"/>
        <v>25.861456483126112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55790</v>
      </c>
      <c r="E24" s="365">
        <f t="shared" si="2"/>
        <v>37403</v>
      </c>
      <c r="F24" s="366">
        <f t="shared" si="3"/>
        <v>67.042480731313859</v>
      </c>
      <c r="G24" s="365">
        <f t="shared" si="4"/>
        <v>18387</v>
      </c>
      <c r="H24" s="367">
        <f t="shared" si="3"/>
        <v>32.957519268686141</v>
      </c>
      <c r="I24" s="350"/>
      <c r="J24" s="368">
        <f t="shared" si="5"/>
        <v>8406</v>
      </c>
      <c r="K24" s="369">
        <f t="shared" si="6"/>
        <v>15.067216347015593</v>
      </c>
      <c r="L24" s="370">
        <v>4253</v>
      </c>
      <c r="M24" s="371">
        <v>50.59481322864621</v>
      </c>
      <c r="N24" s="370">
        <v>4153</v>
      </c>
      <c r="O24" s="372">
        <v>49.40518677135379</v>
      </c>
      <c r="P24" s="350"/>
      <c r="Q24" s="368">
        <v>13874</v>
      </c>
      <c r="R24" s="369">
        <v>24.868255959849435</v>
      </c>
      <c r="S24" s="370">
        <v>9796</v>
      </c>
      <c r="T24" s="371">
        <v>70.606890586708943</v>
      </c>
      <c r="U24" s="370">
        <v>4078</v>
      </c>
      <c r="V24" s="372">
        <v>29.393109413291047</v>
      </c>
      <c r="W24" s="350"/>
      <c r="X24" s="368">
        <v>33510</v>
      </c>
      <c r="Y24" s="369">
        <v>60.06452769313497</v>
      </c>
      <c r="Z24" s="370">
        <v>23354</v>
      </c>
      <c r="AA24" s="371">
        <v>69.692629065950456</v>
      </c>
      <c r="AB24" s="370">
        <v>10156</v>
      </c>
      <c r="AC24" s="372">
        <f t="shared" si="0"/>
        <v>30.307370934049537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8352</v>
      </c>
      <c r="E25" s="365">
        <f t="shared" si="2"/>
        <v>5032</v>
      </c>
      <c r="F25" s="366">
        <f t="shared" si="3"/>
        <v>60.249042145593869</v>
      </c>
      <c r="G25" s="365">
        <f t="shared" si="4"/>
        <v>3320</v>
      </c>
      <c r="H25" s="367">
        <f t="shared" si="3"/>
        <v>39.750957854406131</v>
      </c>
      <c r="I25" s="350"/>
      <c r="J25" s="368">
        <f t="shared" si="5"/>
        <v>2909</v>
      </c>
      <c r="K25" s="369">
        <f t="shared" si="6"/>
        <v>34.82998084291188</v>
      </c>
      <c r="L25" s="370">
        <v>1360</v>
      </c>
      <c r="M25" s="371">
        <v>46.751460983155724</v>
      </c>
      <c r="N25" s="370">
        <v>1549</v>
      </c>
      <c r="O25" s="372">
        <v>53.248539016844276</v>
      </c>
      <c r="P25" s="350"/>
      <c r="Q25" s="368">
        <v>2997</v>
      </c>
      <c r="R25" s="369">
        <v>35.883620689655174</v>
      </c>
      <c r="S25" s="370">
        <v>2056</v>
      </c>
      <c r="T25" s="371">
        <v>68.601935268601935</v>
      </c>
      <c r="U25" s="370">
        <v>941</v>
      </c>
      <c r="V25" s="372">
        <v>31.398064731398062</v>
      </c>
      <c r="W25" s="350"/>
      <c r="X25" s="368">
        <v>2446</v>
      </c>
      <c r="Y25" s="369">
        <v>29.286398467432949</v>
      </c>
      <c r="Z25" s="370">
        <v>1616</v>
      </c>
      <c r="AA25" s="371">
        <v>66.067048242027809</v>
      </c>
      <c r="AB25" s="370">
        <v>830</v>
      </c>
      <c r="AC25" s="372">
        <f t="shared" si="0"/>
        <v>33.932951757972205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4288</v>
      </c>
      <c r="E26" s="380">
        <f t="shared" si="2"/>
        <v>2501</v>
      </c>
      <c r="F26" s="381">
        <f t="shared" si="3"/>
        <v>58.325559701492537</v>
      </c>
      <c r="G26" s="380">
        <f t="shared" si="4"/>
        <v>1787</v>
      </c>
      <c r="H26" s="367">
        <f t="shared" si="3"/>
        <v>41.674440298507463</v>
      </c>
      <c r="I26" s="350"/>
      <c r="J26" s="377">
        <f t="shared" si="5"/>
        <v>1583</v>
      </c>
      <c r="K26" s="378">
        <f t="shared" si="6"/>
        <v>36.916977611940297</v>
      </c>
      <c r="L26" s="375">
        <v>778</v>
      </c>
      <c r="M26" s="376">
        <v>49.147188881869866</v>
      </c>
      <c r="N26" s="375">
        <v>805</v>
      </c>
      <c r="O26" s="372">
        <v>50.852811118130134</v>
      </c>
      <c r="P26" s="350"/>
      <c r="Q26" s="377">
        <v>1011</v>
      </c>
      <c r="R26" s="378">
        <v>23.577425373134329</v>
      </c>
      <c r="S26" s="375">
        <v>550</v>
      </c>
      <c r="T26" s="376">
        <v>54.401582591493572</v>
      </c>
      <c r="U26" s="375">
        <v>461</v>
      </c>
      <c r="V26" s="372">
        <v>45.598417408506428</v>
      </c>
      <c r="W26" s="350"/>
      <c r="X26" s="377">
        <v>1694</v>
      </c>
      <c r="Y26" s="378">
        <v>39.505597014925378</v>
      </c>
      <c r="Z26" s="375">
        <v>1173</v>
      </c>
      <c r="AA26" s="376">
        <v>69.244391971664697</v>
      </c>
      <c r="AB26" s="375">
        <v>521</v>
      </c>
      <c r="AC26" s="372">
        <f t="shared" si="0"/>
        <v>30.755608028335303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32676</v>
      </c>
      <c r="E27" s="380">
        <f t="shared" si="2"/>
        <v>19291</v>
      </c>
      <c r="F27" s="381">
        <f t="shared" si="3"/>
        <v>59.037213857265272</v>
      </c>
      <c r="G27" s="380">
        <f t="shared" si="4"/>
        <v>13385</v>
      </c>
      <c r="H27" s="367">
        <f t="shared" si="3"/>
        <v>40.962786142734728</v>
      </c>
      <c r="I27" s="350"/>
      <c r="J27" s="377">
        <f t="shared" si="5"/>
        <v>9288</v>
      </c>
      <c r="K27" s="378">
        <f t="shared" si="6"/>
        <v>28.424531766434079</v>
      </c>
      <c r="L27" s="375">
        <v>4169</v>
      </c>
      <c r="M27" s="376">
        <v>44.885874246339363</v>
      </c>
      <c r="N27" s="375">
        <v>5119</v>
      </c>
      <c r="O27" s="372">
        <v>55.114125753660637</v>
      </c>
      <c r="P27" s="350"/>
      <c r="Q27" s="377">
        <v>7589</v>
      </c>
      <c r="R27" s="378">
        <v>23.224996939649898</v>
      </c>
      <c r="S27" s="375">
        <v>4497</v>
      </c>
      <c r="T27" s="376">
        <v>59.256819080247723</v>
      </c>
      <c r="U27" s="375">
        <v>3092</v>
      </c>
      <c r="V27" s="372">
        <v>40.743180919752277</v>
      </c>
      <c r="W27" s="350"/>
      <c r="X27" s="377">
        <v>15799</v>
      </c>
      <c r="Y27" s="378">
        <v>48.350471293916023</v>
      </c>
      <c r="Z27" s="375">
        <v>10625</v>
      </c>
      <c r="AA27" s="376">
        <v>67.251091841255771</v>
      </c>
      <c r="AB27" s="375">
        <v>5174</v>
      </c>
      <c r="AC27" s="372">
        <f t="shared" si="0"/>
        <v>32.748908158744221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4353</v>
      </c>
      <c r="E28" s="380">
        <f t="shared" si="2"/>
        <v>2428</v>
      </c>
      <c r="F28" s="381">
        <f t="shared" si="3"/>
        <v>55.777624626694234</v>
      </c>
      <c r="G28" s="380">
        <f t="shared" si="4"/>
        <v>1925</v>
      </c>
      <c r="H28" s="382">
        <f t="shared" si="3"/>
        <v>44.222375373305766</v>
      </c>
      <c r="I28" s="350"/>
      <c r="J28" s="377">
        <f t="shared" si="5"/>
        <v>1707</v>
      </c>
      <c r="K28" s="378">
        <f t="shared" si="6"/>
        <v>39.214334941419708</v>
      </c>
      <c r="L28" s="375">
        <v>697</v>
      </c>
      <c r="M28" s="376">
        <v>40.831868775629758</v>
      </c>
      <c r="N28" s="375">
        <v>1010</v>
      </c>
      <c r="O28" s="383">
        <v>59.168131224370235</v>
      </c>
      <c r="P28" s="350"/>
      <c r="Q28" s="377">
        <v>841</v>
      </c>
      <c r="R28" s="378">
        <v>19.320009189065011</v>
      </c>
      <c r="S28" s="375">
        <v>518</v>
      </c>
      <c r="T28" s="376">
        <v>61.59334126040428</v>
      </c>
      <c r="U28" s="375">
        <v>323</v>
      </c>
      <c r="V28" s="383">
        <v>38.40665873959572</v>
      </c>
      <c r="W28" s="350"/>
      <c r="X28" s="377">
        <v>1805</v>
      </c>
      <c r="Y28" s="378">
        <v>41.465655869515281</v>
      </c>
      <c r="Z28" s="375">
        <v>1213</v>
      </c>
      <c r="AA28" s="376">
        <v>67.202216066481995</v>
      </c>
      <c r="AB28" s="375">
        <v>592</v>
      </c>
      <c r="AC28" s="383">
        <f t="shared" si="0"/>
        <v>32.797783933518005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1449</v>
      </c>
      <c r="E29" s="386">
        <f t="shared" si="2"/>
        <v>851</v>
      </c>
      <c r="F29" s="387">
        <f t="shared" si="3"/>
        <v>58.730158730158735</v>
      </c>
      <c r="G29" s="386">
        <f t="shared" si="4"/>
        <v>598</v>
      </c>
      <c r="H29" s="388">
        <f t="shared" si="3"/>
        <v>41.269841269841265</v>
      </c>
      <c r="I29" s="350"/>
      <c r="J29" s="389">
        <f t="shared" si="5"/>
        <v>749</v>
      </c>
      <c r="K29" s="390">
        <f t="shared" si="6"/>
        <v>51.690821256038646</v>
      </c>
      <c r="L29" s="391">
        <v>338</v>
      </c>
      <c r="M29" s="392">
        <v>45.126835781041393</v>
      </c>
      <c r="N29" s="391">
        <v>411</v>
      </c>
      <c r="O29" s="393">
        <v>54.873164218958614</v>
      </c>
      <c r="P29" s="350"/>
      <c r="Q29" s="389">
        <v>331</v>
      </c>
      <c r="R29" s="390">
        <v>22.843340234644582</v>
      </c>
      <c r="S29" s="391">
        <v>237</v>
      </c>
      <c r="T29" s="392">
        <v>71.601208459214504</v>
      </c>
      <c r="U29" s="391">
        <v>94</v>
      </c>
      <c r="V29" s="393">
        <v>28.398791540785499</v>
      </c>
      <c r="W29" s="350"/>
      <c r="X29" s="389">
        <v>369</v>
      </c>
      <c r="Y29" s="390">
        <v>25.465838509316768</v>
      </c>
      <c r="Z29" s="391">
        <v>276</v>
      </c>
      <c r="AA29" s="392">
        <v>74.796747967479675</v>
      </c>
      <c r="AB29" s="391">
        <v>93</v>
      </c>
      <c r="AC29" s="393">
        <f t="shared" si="0"/>
        <v>25.203252032520325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409759</v>
      </c>
      <c r="E31" s="1230">
        <f>L31+S31+Z31</f>
        <v>251623</v>
      </c>
      <c r="F31" s="1231">
        <f>E31/$D31*100</f>
        <v>61.407559077408912</v>
      </c>
      <c r="G31" s="1230">
        <f>N31+U31+AB31</f>
        <v>158136</v>
      </c>
      <c r="H31" s="1232">
        <f>G31/$D31*100</f>
        <v>38.592440922591081</v>
      </c>
      <c r="I31" s="320"/>
      <c r="J31" s="1233">
        <f>SUM(J12:J29)</f>
        <v>103313</v>
      </c>
      <c r="K31" s="1234">
        <f>J31/$D31*100</f>
        <v>25.213113073782395</v>
      </c>
      <c r="L31" s="1230">
        <f>SUM(L12:L29)</f>
        <v>48630</v>
      </c>
      <c r="M31" s="1231">
        <f>L31/$J31*100</f>
        <v>47.070552592606937</v>
      </c>
      <c r="N31" s="1230">
        <f>SUM(N12:N29)</f>
        <v>54683</v>
      </c>
      <c r="O31" s="1235">
        <f>N31/$J31*100</f>
        <v>52.92944740739307</v>
      </c>
      <c r="P31" s="320"/>
      <c r="Q31" s="1233">
        <f>SUM(Q12:Q29)</f>
        <v>112034</v>
      </c>
      <c r="R31" s="1234">
        <f>Q31/$D31*100</f>
        <v>27.34143728386686</v>
      </c>
      <c r="S31" s="1230">
        <f>SUM(S12:S29)</f>
        <v>73987</v>
      </c>
      <c r="T31" s="1231">
        <f>S31/$Q31*100</f>
        <v>66.039773640144958</v>
      </c>
      <c r="U31" s="1230">
        <f>SUM(U12:U29)</f>
        <v>38047</v>
      </c>
      <c r="V31" s="1235">
        <f>U31/$Q31*100</f>
        <v>33.960226359855042</v>
      </c>
      <c r="W31" s="320"/>
      <c r="X31" s="1233">
        <f>SUM(X12:X29)</f>
        <v>194412</v>
      </c>
      <c r="Y31" s="1234">
        <f>X31/$D31*100</f>
        <v>47.445449642350745</v>
      </c>
      <c r="Z31" s="1230">
        <f>SUM(Z12:Z29)</f>
        <v>129006</v>
      </c>
      <c r="AA31" s="1231">
        <f>Z31/$X31*100</f>
        <v>66.357014999074124</v>
      </c>
      <c r="AB31" s="1230">
        <f>SUM(AB12:AB29)</f>
        <v>65406</v>
      </c>
      <c r="AC31" s="1235">
        <f>AB31/$X31*100</f>
        <v>33.642985000925869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72" t="s">
        <v>407</v>
      </c>
      <c r="B4" s="1472"/>
      <c r="C4" s="1472"/>
      <c r="D4" s="1472"/>
      <c r="E4" s="1472"/>
      <c r="F4" s="1472"/>
      <c r="G4" s="1472"/>
      <c r="H4" s="1472"/>
      <c r="I4" s="1472"/>
      <c r="J4" s="1472"/>
      <c r="K4" s="1472"/>
      <c r="L4" s="1472"/>
      <c r="M4" s="1472"/>
      <c r="N4" s="1472"/>
    </row>
    <row r="5" spans="1:38" s="492" customFormat="1" ht="17.25" customHeight="1" x14ac:dyDescent="0.25">
      <c r="B5" s="1473" t="str">
        <f>porsaad!$B$6</f>
        <v>Situación a 30 de abril de 2025</v>
      </c>
      <c r="C5" s="1473"/>
      <c r="D5" s="1473"/>
      <c r="E5" s="1473"/>
      <c r="F5" s="1473"/>
      <c r="G5" s="1473"/>
      <c r="H5" s="1473"/>
      <c r="I5" s="1473"/>
      <c r="J5" s="1473"/>
      <c r="K5" s="1473"/>
      <c r="L5" s="1473"/>
      <c r="M5" s="1473"/>
      <c r="N5" s="1473"/>
    </row>
    <row r="6" spans="1:38" s="492" customFormat="1" ht="6" customHeight="1" x14ac:dyDescent="0.25"/>
    <row r="7" spans="1:38" s="437" customFormat="1" ht="12.75" customHeight="1" x14ac:dyDescent="0.25">
      <c r="A7" s="488"/>
      <c r="B7" s="1449" t="s">
        <v>12</v>
      </c>
      <c r="D7" s="1452" t="s">
        <v>243</v>
      </c>
      <c r="E7" s="1453"/>
      <c r="F7" s="489"/>
      <c r="G7" s="1483"/>
      <c r="H7" s="1483"/>
      <c r="I7" s="489"/>
      <c r="J7" s="1483"/>
      <c r="K7" s="1483"/>
      <c r="L7" s="489"/>
      <c r="M7" s="1483"/>
      <c r="N7" s="1484"/>
      <c r="O7" s="488"/>
      <c r="P7" s="488"/>
      <c r="W7" s="490"/>
    </row>
    <row r="8" spans="1:38" s="437" customFormat="1" ht="33.75" customHeight="1" x14ac:dyDescent="0.25">
      <c r="A8" s="488"/>
      <c r="B8" s="1450"/>
      <c r="D8" s="1481"/>
      <c r="E8" s="1482"/>
      <c r="F8" s="491"/>
      <c r="G8" s="1458" t="s">
        <v>221</v>
      </c>
      <c r="H8" s="1460"/>
      <c r="J8" s="1458" t="s">
        <v>176</v>
      </c>
      <c r="K8" s="1460"/>
      <c r="M8" s="1458" t="s">
        <v>177</v>
      </c>
      <c r="N8" s="1460"/>
      <c r="O8" s="488"/>
      <c r="P8" s="488"/>
      <c r="W8" s="490"/>
    </row>
    <row r="9" spans="1:38" s="437" customFormat="1" ht="6" customHeight="1" x14ac:dyDescent="0.25">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5">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395348</v>
      </c>
      <c r="E12" s="498">
        <f>D12/'20pobl'!D12*100</f>
        <v>4.5801010257114863</v>
      </c>
      <c r="F12" s="350"/>
      <c r="G12" s="355">
        <v>114347</v>
      </c>
      <c r="H12" s="498">
        <v>1.6291881813722271</v>
      </c>
      <c r="I12" s="350"/>
      <c r="J12" s="355">
        <v>92869</v>
      </c>
      <c r="K12" s="498">
        <v>7.8944258989601206</v>
      </c>
      <c r="L12" s="350"/>
      <c r="M12" s="355">
        <v>188132</v>
      </c>
      <c r="N12" s="498">
        <f>M12/'20pobl'!X12*100</f>
        <v>43.06794925210496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54119</v>
      </c>
      <c r="E13" s="500">
        <f>D13/'20pobl'!D13*100</f>
        <v>4.0040959136306764</v>
      </c>
      <c r="F13" s="350"/>
      <c r="G13" s="368">
        <v>10656</v>
      </c>
      <c r="H13" s="501">
        <v>1.0158672051067918</v>
      </c>
      <c r="I13" s="350"/>
      <c r="J13" s="368">
        <v>10451</v>
      </c>
      <c r="K13" s="501">
        <v>5.0892604965084676</v>
      </c>
      <c r="L13" s="350"/>
      <c r="M13" s="368">
        <v>33012</v>
      </c>
      <c r="N13" s="501">
        <f>M13/'20pobl'!X13*100</f>
        <v>33.934684059579979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44260</v>
      </c>
      <c r="E14" s="500">
        <f>D14/'20pobl'!D14*100</f>
        <v>4.3839187637864141</v>
      </c>
      <c r="F14" s="350"/>
      <c r="G14" s="368">
        <v>10021</v>
      </c>
      <c r="H14" s="501">
        <v>1.3782261990884261</v>
      </c>
      <c r="I14" s="350"/>
      <c r="J14" s="368">
        <v>9800</v>
      </c>
      <c r="K14" s="501">
        <v>4.9643126706482477</v>
      </c>
      <c r="L14" s="350"/>
      <c r="M14" s="368">
        <v>24439</v>
      </c>
      <c r="N14" s="501">
        <f>M14/'20pobl'!X14*100</f>
        <v>28.719328758108485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43685</v>
      </c>
      <c r="E15" s="500">
        <f>D15/'20pobl'!D15*100</f>
        <v>3.5465282423313482</v>
      </c>
      <c r="F15" s="350"/>
      <c r="G15" s="368">
        <v>12669</v>
      </c>
      <c r="H15" s="501">
        <v>1.2342227192842308</v>
      </c>
      <c r="I15" s="350"/>
      <c r="J15" s="368">
        <v>10090</v>
      </c>
      <c r="K15" s="501">
        <v>6.6903159500049725</v>
      </c>
      <c r="L15" s="350"/>
      <c r="M15" s="368">
        <v>20926</v>
      </c>
      <c r="N15" s="501">
        <f>M15/'20pobl'!X15*100</f>
        <v>38.41254107237917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66835</v>
      </c>
      <c r="E16" s="500">
        <f>D16/'20pobl'!D16*100</f>
        <v>2.9853659669619796</v>
      </c>
      <c r="F16" s="350"/>
      <c r="G16" s="368">
        <v>23683</v>
      </c>
      <c r="H16" s="501">
        <v>1.2868971558176359</v>
      </c>
      <c r="I16" s="350"/>
      <c r="J16" s="368">
        <v>15154</v>
      </c>
      <c r="K16" s="501">
        <v>5.1043849071348211</v>
      </c>
      <c r="L16" s="350"/>
      <c r="M16" s="368">
        <v>27998</v>
      </c>
      <c r="N16" s="501">
        <f>M16/'20pobl'!X16*100</f>
        <v>27.569568899304802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22962</v>
      </c>
      <c r="E17" s="502">
        <f>D17/'20pobl'!D17*100</f>
        <v>3.8862589722281933</v>
      </c>
      <c r="F17" s="350"/>
      <c r="G17" s="377">
        <v>6425</v>
      </c>
      <c r="H17" s="502">
        <v>1.4311808076983048</v>
      </c>
      <c r="I17" s="350"/>
      <c r="J17" s="377">
        <v>4884</v>
      </c>
      <c r="K17" s="502">
        <v>4.8544364818256813</v>
      </c>
      <c r="L17" s="350"/>
      <c r="M17" s="377">
        <v>11653</v>
      </c>
      <c r="N17" s="502">
        <f>M17/'20pobl'!X17*100</f>
        <v>28.207300542215336</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158180</v>
      </c>
      <c r="E18" s="500">
        <f>D18/'20pobl'!D18*100</f>
        <v>6.613755507630195</v>
      </c>
      <c r="F18" s="350"/>
      <c r="G18" s="368">
        <v>32326</v>
      </c>
      <c r="H18" s="501">
        <v>1.8484463809883236</v>
      </c>
      <c r="I18" s="350"/>
      <c r="J18" s="368">
        <v>28507</v>
      </c>
      <c r="K18" s="501">
        <v>6.7561418393997279</v>
      </c>
      <c r="L18" s="350"/>
      <c r="M18" s="368">
        <v>97347</v>
      </c>
      <c r="N18" s="501">
        <f>M18/'20pobl'!X18*100</f>
        <v>44.064367191743621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98828</v>
      </c>
      <c r="E19" s="500">
        <f>D19/'20pobl'!D19*100</f>
        <v>4.6961818218969196</v>
      </c>
      <c r="F19" s="350"/>
      <c r="G19" s="368">
        <v>23161</v>
      </c>
      <c r="H19" s="501">
        <v>1.3711768108254352</v>
      </c>
      <c r="I19" s="350"/>
      <c r="J19" s="368">
        <v>19540</v>
      </c>
      <c r="K19" s="501">
        <v>6.9233576513022932</v>
      </c>
      <c r="L19" s="350"/>
      <c r="M19" s="368">
        <v>56127</v>
      </c>
      <c r="N19" s="501">
        <f>M19/'20pobl'!X19*100</f>
        <v>42.179503558357816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359181</v>
      </c>
      <c r="E20" s="500">
        <f>D20/'20pobl'!D20*100</f>
        <v>4.4829086929720328</v>
      </c>
      <c r="F20" s="350"/>
      <c r="G20" s="368">
        <v>91318</v>
      </c>
      <c r="H20" s="501">
        <v>1.416500419669932</v>
      </c>
      <c r="I20" s="350"/>
      <c r="J20" s="368">
        <v>80719</v>
      </c>
      <c r="K20" s="501">
        <v>7.3374572196037615</v>
      </c>
      <c r="L20" s="350"/>
      <c r="M20" s="368">
        <v>187144</v>
      </c>
      <c r="N20" s="501">
        <f>M20/'20pobl'!X20*100</f>
        <v>40.211171823129632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205448</v>
      </c>
      <c r="E21" s="500">
        <f>D21/'20pobl'!D21*100</f>
        <v>3.8623236017622671</v>
      </c>
      <c r="F21" s="350"/>
      <c r="G21" s="368">
        <v>55649</v>
      </c>
      <c r="H21" s="501">
        <v>1.3108545417627153</v>
      </c>
      <c r="I21" s="350"/>
      <c r="J21" s="368">
        <v>44146</v>
      </c>
      <c r="K21" s="501">
        <v>5.7096074952016842</v>
      </c>
      <c r="L21" s="350"/>
      <c r="M21" s="368">
        <v>105653</v>
      </c>
      <c r="N21" s="501">
        <f>M21/'20pobl'!X21*100</f>
        <v>35.118048469175775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57381</v>
      </c>
      <c r="E22" s="500">
        <f>D22/'20pobl'!D22*100</f>
        <v>5.4406024191200943</v>
      </c>
      <c r="F22" s="350"/>
      <c r="G22" s="368">
        <v>13544</v>
      </c>
      <c r="H22" s="501">
        <v>1.6542734583402545</v>
      </c>
      <c r="I22" s="350"/>
      <c r="J22" s="368">
        <v>12177</v>
      </c>
      <c r="K22" s="501">
        <v>7.5500359614096872</v>
      </c>
      <c r="L22" s="350"/>
      <c r="M22" s="368">
        <v>31660</v>
      </c>
      <c r="N22" s="501">
        <f>M22/'20pobl'!X22*100</f>
        <v>42.400460699888839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87419</v>
      </c>
      <c r="E23" s="500">
        <f>D23/'20pobl'!D23*100</f>
        <v>3.2307611001861534</v>
      </c>
      <c r="F23" s="350"/>
      <c r="G23" s="368">
        <v>25655</v>
      </c>
      <c r="H23" s="501">
        <v>1.2918302750029962</v>
      </c>
      <c r="I23" s="350"/>
      <c r="J23" s="368">
        <v>15229</v>
      </c>
      <c r="K23" s="501">
        <v>3.181583625990001</v>
      </c>
      <c r="L23" s="350"/>
      <c r="M23" s="368">
        <v>46535</v>
      </c>
      <c r="N23" s="501">
        <f>M23/'20pobl'!X23*100</f>
        <v>19.290718401525513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266190</v>
      </c>
      <c r="E24" s="500">
        <f>D24/'20pobl'!D24*100</f>
        <v>3.7976861492526748</v>
      </c>
      <c r="F24" s="350"/>
      <c r="G24" s="368">
        <v>62546</v>
      </c>
      <c r="H24" s="501">
        <v>1.096477042018881</v>
      </c>
      <c r="I24" s="350"/>
      <c r="J24" s="368">
        <v>52137</v>
      </c>
      <c r="K24" s="501">
        <v>5.7119662389566681</v>
      </c>
      <c r="L24" s="350"/>
      <c r="M24" s="368">
        <v>151507</v>
      </c>
      <c r="N24" s="501">
        <f>M24/'20pobl'!X24*100</f>
        <v>38.626982568945337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60819</v>
      </c>
      <c r="E25" s="500">
        <f>D25/'20pobl'!D25*100</f>
        <v>3.8775460761036715</v>
      </c>
      <c r="F25" s="350"/>
      <c r="G25" s="368">
        <v>21379</v>
      </c>
      <c r="H25" s="501">
        <v>1.6357256749022955</v>
      </c>
      <c r="I25" s="350"/>
      <c r="J25" s="368">
        <v>13652</v>
      </c>
      <c r="K25" s="501">
        <v>7.2204533674645912</v>
      </c>
      <c r="L25" s="350"/>
      <c r="M25" s="368">
        <v>25788</v>
      </c>
      <c r="N25" s="501">
        <f>M25/'20pobl'!X25*100</f>
        <v>35.611898251719282</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20667</v>
      </c>
      <c r="E26" s="504">
        <f>D26/'20pobl'!D26*100</f>
        <v>3.0467336838986161</v>
      </c>
      <c r="F26" s="350"/>
      <c r="G26" s="377">
        <v>5105</v>
      </c>
      <c r="H26" s="502">
        <v>0.94932942567894263</v>
      </c>
      <c r="I26" s="350"/>
      <c r="J26" s="377">
        <v>3747</v>
      </c>
      <c r="K26" s="502">
        <v>3.8349350609475268</v>
      </c>
      <c r="L26" s="350"/>
      <c r="M26" s="377">
        <v>11815</v>
      </c>
      <c r="N26" s="502">
        <f>M26/'20pobl'!X26*100</f>
        <v>27.554923270674937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118693</v>
      </c>
      <c r="E27" s="504">
        <f>D27/'20pobl'!D27*100</f>
        <v>5.328089621328699</v>
      </c>
      <c r="F27" s="350"/>
      <c r="G27" s="377">
        <v>31205</v>
      </c>
      <c r="H27" s="502">
        <v>1.8386880470251614</v>
      </c>
      <c r="I27" s="350"/>
      <c r="J27" s="377">
        <v>23809</v>
      </c>
      <c r="K27" s="502">
        <v>6.4741647949444463</v>
      </c>
      <c r="L27" s="350"/>
      <c r="M27" s="377">
        <v>63679</v>
      </c>
      <c r="N27" s="502">
        <f>M27/'20pobl'!X27*100</f>
        <v>39.115825941669328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14810</v>
      </c>
      <c r="E28" s="504">
        <f>D28/'20pobl'!D28*100</f>
        <v>4.5683932581496931</v>
      </c>
      <c r="F28" s="350"/>
      <c r="G28" s="377">
        <v>3421</v>
      </c>
      <c r="H28" s="502">
        <v>1.354915877190203</v>
      </c>
      <c r="I28" s="350"/>
      <c r="J28" s="377">
        <v>2782</v>
      </c>
      <c r="K28" s="502">
        <v>5.6570010980519747</v>
      </c>
      <c r="L28" s="350"/>
      <c r="M28" s="377">
        <v>8607</v>
      </c>
      <c r="N28" s="502">
        <f>M28/'20pobl'!X28*100</f>
        <v>38.222755129229952</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5562</v>
      </c>
      <c r="E29" s="506">
        <f>D29/'20pobl'!D29*100</f>
        <v>3.287933602894233</v>
      </c>
      <c r="F29" s="350"/>
      <c r="G29" s="389">
        <v>2976</v>
      </c>
      <c r="H29" s="507">
        <v>2.0154545269844708</v>
      </c>
      <c r="I29" s="350"/>
      <c r="J29" s="389">
        <v>1010</v>
      </c>
      <c r="K29" s="507">
        <v>6.086537302639508</v>
      </c>
      <c r="L29" s="350"/>
      <c r="M29" s="389">
        <v>1576</v>
      </c>
      <c r="N29" s="507">
        <f>M29/'20pobl'!X29*100</f>
        <v>32.091223783343516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2080387</v>
      </c>
      <c r="E31" s="1243">
        <f>D31/'20pobl'!D31*100</f>
        <v>4.2788976771656015</v>
      </c>
      <c r="F31" s="320"/>
      <c r="G31" s="1242">
        <f>SUM(G12:G29)</f>
        <v>546086</v>
      </c>
      <c r="H31" s="1243">
        <f>G31/'20pobl'!J31*100</f>
        <v>1.4113912402125677</v>
      </c>
      <c r="I31" s="320"/>
      <c r="J31" s="1242">
        <f>SUM(J12:J29)</f>
        <v>440703</v>
      </c>
      <c r="K31" s="1243">
        <f>J31/'20pobl'!Q31*100</f>
        <v>6.3156659263329233</v>
      </c>
      <c r="L31" s="320"/>
      <c r="M31" s="1242">
        <f>SUM(M12:M29)</f>
        <v>1093598</v>
      </c>
      <c r="N31" s="1243">
        <f>M31/'20pobl'!X31*100</f>
        <v>37.065665593604194</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7" t="str">
        <f>'24solcasaad_pobl'!B34:N34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5">
      <c r="B35" s="1491"/>
      <c r="C35" s="1491"/>
      <c r="D35" s="1491"/>
      <c r="E35" s="510"/>
    </row>
    <row r="36" spans="2:14" ht="4.5" customHeight="1" x14ac:dyDescent="0.25">
      <c r="B36" s="1471"/>
      <c r="C36" s="1471"/>
      <c r="D36" s="1471"/>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8"/>
      <c r="C2" s="1408"/>
      <c r="D2" s="1408"/>
      <c r="E2" s="1408"/>
      <c r="F2" s="1408"/>
      <c r="G2" s="1408"/>
      <c r="H2" s="1408"/>
      <c r="I2" s="1408"/>
      <c r="J2" s="1408"/>
      <c r="K2" s="1408"/>
      <c r="L2" s="1408"/>
      <c r="M2" s="1408"/>
      <c r="N2" s="1408"/>
      <c r="O2" s="1408"/>
      <c r="P2" s="1408"/>
      <c r="Q2" s="1408"/>
      <c r="R2" s="1408"/>
      <c r="S2" s="210"/>
      <c r="T2" s="210"/>
    </row>
    <row r="3" spans="1:20" x14ac:dyDescent="0.25">
      <c r="C3" s="1409" t="s">
        <v>314</v>
      </c>
      <c r="D3" s="1409"/>
      <c r="E3" s="1409"/>
    </row>
    <row r="5" spans="1:20" ht="23.25" customHeight="1" x14ac:dyDescent="0.25">
      <c r="B5" s="1410" t="s">
        <v>290</v>
      </c>
      <c r="C5" s="1411"/>
      <c r="D5" s="1411"/>
      <c r="E5" s="1411"/>
      <c r="F5" s="1411"/>
      <c r="G5" s="1411"/>
      <c r="H5" s="1411"/>
      <c r="I5" s="1411"/>
      <c r="J5" s="1411"/>
      <c r="K5" s="1411"/>
      <c r="L5" s="1411"/>
      <c r="M5" s="1411"/>
      <c r="N5" s="1411"/>
      <c r="O5" s="1411"/>
      <c r="P5" s="1411"/>
      <c r="Q5" s="1412">
        <v>45777</v>
      </c>
      <c r="R5" s="1413"/>
      <c r="S5" s="141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4" t="s">
        <v>315</v>
      </c>
      <c r="C7" s="1414"/>
      <c r="D7" s="1414"/>
      <c r="E7" s="1414"/>
      <c r="F7" s="1414"/>
      <c r="G7" s="1414"/>
      <c r="H7" s="1414"/>
      <c r="I7" s="1414"/>
      <c r="J7" s="1414"/>
      <c r="K7" s="1414"/>
      <c r="L7" s="1414"/>
      <c r="M7" s="1414"/>
      <c r="N7" s="1414"/>
      <c r="O7" s="1414"/>
      <c r="P7" s="1414"/>
      <c r="Q7" s="1414"/>
      <c r="R7" s="1414"/>
      <c r="S7" s="1414"/>
    </row>
    <row r="8" spans="1:20" ht="18.75" customHeight="1" x14ac:dyDescent="0.25">
      <c r="B8" s="1407" t="s">
        <v>316</v>
      </c>
      <c r="C8" s="1407"/>
      <c r="D8" s="1407"/>
      <c r="E8" s="1407"/>
      <c r="F8" s="1407"/>
      <c r="G8" s="1407"/>
      <c r="H8" s="1407"/>
      <c r="I8" s="1407"/>
      <c r="J8" s="1407"/>
      <c r="K8" s="1407"/>
      <c r="L8" s="1407"/>
      <c r="M8" s="1407"/>
      <c r="N8" s="1407"/>
      <c r="O8" s="1407"/>
      <c r="P8" s="1407"/>
      <c r="Q8" s="1407"/>
      <c r="R8" s="1407"/>
      <c r="S8" s="1407"/>
      <c r="T8" s="1407"/>
    </row>
    <row r="9" spans="1:20" ht="18.75" customHeight="1" x14ac:dyDescent="0.25">
      <c r="B9" s="1407" t="s">
        <v>317</v>
      </c>
      <c r="C9" s="1407"/>
      <c r="D9" s="1407"/>
      <c r="E9" s="1407"/>
      <c r="F9" s="1407"/>
      <c r="G9" s="1407"/>
      <c r="H9" s="1407"/>
      <c r="I9" s="1407"/>
      <c r="J9" s="1407"/>
      <c r="K9" s="1407"/>
      <c r="L9" s="1407"/>
      <c r="M9" s="1407"/>
      <c r="N9" s="1407"/>
      <c r="O9" s="1407"/>
      <c r="P9" s="1407"/>
      <c r="Q9" s="1407"/>
      <c r="R9" s="1407"/>
      <c r="S9" s="1407"/>
      <c r="T9" s="1407"/>
    </row>
    <row r="10" spans="1:20" ht="18.75" customHeight="1" x14ac:dyDescent="0.25">
      <c r="B10" s="1407" t="s">
        <v>318</v>
      </c>
      <c r="C10" s="1407"/>
      <c r="D10" s="1407"/>
      <c r="E10" s="1407"/>
      <c r="F10" s="1407"/>
      <c r="G10" s="1407"/>
      <c r="H10" s="1407"/>
      <c r="I10" s="1407"/>
      <c r="J10" s="1407"/>
      <c r="K10" s="1407"/>
      <c r="L10" s="1407"/>
      <c r="M10" s="1407"/>
      <c r="N10" s="1407"/>
      <c r="O10" s="1407"/>
      <c r="P10" s="1407"/>
      <c r="Q10" s="1407"/>
      <c r="R10" s="1407"/>
      <c r="S10" s="1407"/>
      <c r="T10" s="1407"/>
    </row>
    <row r="11" spans="1:20" ht="18.75" customHeight="1" x14ac:dyDescent="0.25">
      <c r="B11" s="1407" t="s">
        <v>319</v>
      </c>
      <c r="C11" s="1407"/>
      <c r="D11" s="1407"/>
      <c r="E11" s="1407"/>
      <c r="F11" s="1407"/>
      <c r="G11" s="1407"/>
      <c r="H11" s="1407"/>
      <c r="I11" s="1407"/>
      <c r="J11" s="1407"/>
      <c r="K11" s="1407"/>
      <c r="L11" s="1407"/>
      <c r="M11" s="1407"/>
      <c r="N11" s="1407"/>
      <c r="O11" s="1407"/>
      <c r="P11" s="1407"/>
      <c r="Q11" s="1407"/>
      <c r="R11" s="1407"/>
      <c r="S11" s="1407"/>
      <c r="T11" s="1407"/>
    </row>
    <row r="12" spans="1:20" ht="18.75" customHeight="1" x14ac:dyDescent="0.25">
      <c r="B12" s="1407" t="s">
        <v>320</v>
      </c>
      <c r="C12" s="1407"/>
      <c r="D12" s="1407"/>
      <c r="E12" s="1407"/>
      <c r="F12" s="1407"/>
      <c r="G12" s="1407"/>
      <c r="H12" s="1407"/>
      <c r="I12" s="1407"/>
      <c r="J12" s="1407"/>
      <c r="K12" s="1407"/>
      <c r="L12" s="1407"/>
      <c r="M12" s="1407"/>
      <c r="N12" s="1407"/>
      <c r="O12" s="1407"/>
      <c r="P12" s="1407"/>
      <c r="Q12" s="1407"/>
      <c r="R12" s="1407"/>
      <c r="S12" s="1407"/>
      <c r="T12" s="1407"/>
    </row>
    <row r="13" spans="1:20" ht="18.75" customHeight="1" x14ac:dyDescent="0.25">
      <c r="B13" s="1407" t="s">
        <v>321</v>
      </c>
      <c r="C13" s="1407"/>
      <c r="D13" s="1407"/>
      <c r="E13" s="1407"/>
      <c r="F13" s="1407"/>
      <c r="G13" s="1407"/>
      <c r="H13" s="1407"/>
      <c r="I13" s="1407"/>
      <c r="J13" s="1407"/>
      <c r="K13" s="1407"/>
      <c r="L13" s="1407"/>
      <c r="M13" s="1407"/>
      <c r="N13" s="1407"/>
      <c r="O13" s="1407"/>
      <c r="P13" s="1407"/>
      <c r="Q13" s="1407"/>
      <c r="R13" s="1407"/>
      <c r="S13" s="1407"/>
      <c r="T13" s="1407"/>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14" t="s">
        <v>322</v>
      </c>
      <c r="C15" s="1414"/>
      <c r="D15" s="1414"/>
      <c r="E15" s="1414"/>
      <c r="F15" s="1414"/>
      <c r="G15" s="1414"/>
      <c r="H15" s="1414"/>
      <c r="I15" s="1414"/>
      <c r="J15" s="1414"/>
      <c r="K15" s="1414"/>
      <c r="L15" s="1414"/>
      <c r="M15" s="1414"/>
      <c r="N15" s="1414"/>
      <c r="O15" s="1414"/>
      <c r="P15" s="1414"/>
      <c r="Q15" s="1414"/>
      <c r="R15" s="1414"/>
      <c r="S15" s="1414"/>
    </row>
    <row r="16" spans="1:20" ht="18.75" customHeight="1" x14ac:dyDescent="0.25">
      <c r="B16" s="1407" t="s">
        <v>323</v>
      </c>
      <c r="C16" s="1407"/>
      <c r="D16" s="1407"/>
      <c r="E16" s="1407"/>
      <c r="F16" s="1407"/>
      <c r="G16" s="1407"/>
      <c r="H16" s="1407"/>
      <c r="I16" s="1407"/>
      <c r="J16" s="1407"/>
      <c r="K16" s="1407"/>
      <c r="L16" s="1407"/>
      <c r="M16" s="1407"/>
      <c r="N16" s="1407"/>
      <c r="O16" s="1407"/>
      <c r="P16" s="1407"/>
      <c r="Q16" s="1407"/>
      <c r="R16" s="1407"/>
      <c r="S16" s="1407"/>
    </row>
    <row r="17" spans="2:20" ht="18.75" customHeight="1" x14ac:dyDescent="0.25">
      <c r="B17" s="1407" t="s">
        <v>324</v>
      </c>
      <c r="C17" s="1407"/>
      <c r="D17" s="1407"/>
      <c r="E17" s="1407"/>
      <c r="F17" s="1407"/>
      <c r="G17" s="1407"/>
      <c r="H17" s="1407"/>
      <c r="I17" s="1407"/>
      <c r="J17" s="1407"/>
      <c r="K17" s="1407"/>
      <c r="L17" s="1407"/>
      <c r="M17" s="1407"/>
      <c r="N17" s="1407"/>
      <c r="O17" s="1407"/>
      <c r="P17" s="1407"/>
      <c r="Q17" s="1407"/>
      <c r="R17" s="1407"/>
      <c r="S17" s="1407"/>
      <c r="T17" s="214"/>
    </row>
    <row r="18" spans="2:20" ht="18.75" customHeight="1" x14ac:dyDescent="0.25">
      <c r="B18" s="1407" t="s">
        <v>325</v>
      </c>
      <c r="C18" s="1407"/>
      <c r="D18" s="1407"/>
      <c r="E18" s="1407"/>
      <c r="F18" s="1407"/>
      <c r="G18" s="1407"/>
      <c r="H18" s="1407"/>
      <c r="I18" s="1407"/>
      <c r="J18" s="1407"/>
      <c r="K18" s="1407"/>
      <c r="L18" s="1407"/>
      <c r="M18" s="1407"/>
      <c r="N18" s="1407"/>
      <c r="O18" s="1407"/>
      <c r="P18" s="1407"/>
      <c r="Q18" s="1407"/>
      <c r="R18" s="1407"/>
      <c r="S18" s="1407"/>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14" t="s">
        <v>326</v>
      </c>
      <c r="C20" s="1414"/>
      <c r="D20" s="1414"/>
      <c r="E20" s="1414"/>
      <c r="F20" s="1414"/>
      <c r="G20" s="1414"/>
      <c r="H20" s="1414"/>
      <c r="I20" s="1414"/>
      <c r="J20" s="1414"/>
      <c r="K20" s="1414"/>
      <c r="L20" s="1414"/>
      <c r="M20" s="1414"/>
      <c r="N20" s="1414"/>
      <c r="O20" s="1414"/>
      <c r="P20" s="1414"/>
      <c r="Q20" s="1414"/>
      <c r="R20" s="1414"/>
      <c r="S20" s="1414"/>
    </row>
    <row r="21" spans="2:20" ht="18.75" customHeight="1" x14ac:dyDescent="0.25">
      <c r="B21" s="1407" t="s">
        <v>327</v>
      </c>
      <c r="C21" s="1407"/>
      <c r="D21" s="1407"/>
      <c r="E21" s="1407"/>
      <c r="F21" s="1407"/>
      <c r="G21" s="1407"/>
      <c r="H21" s="1407"/>
      <c r="I21" s="1407"/>
      <c r="J21" s="1407"/>
      <c r="K21" s="1407"/>
      <c r="L21" s="1407"/>
      <c r="M21" s="1407"/>
      <c r="N21" s="1407"/>
      <c r="O21" s="1407"/>
      <c r="P21" s="1407"/>
      <c r="Q21" s="1407"/>
      <c r="R21" s="1407"/>
      <c r="S21" s="1407"/>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14" t="s">
        <v>328</v>
      </c>
      <c r="C23" s="1414"/>
      <c r="D23" s="1414"/>
      <c r="E23" s="1414"/>
      <c r="F23" s="1414"/>
      <c r="G23" s="1414"/>
      <c r="H23" s="1414"/>
      <c r="I23" s="1414"/>
      <c r="J23" s="1414"/>
      <c r="K23" s="1414"/>
      <c r="L23" s="1414"/>
      <c r="M23" s="1414"/>
      <c r="N23" s="1414"/>
      <c r="O23" s="1414"/>
      <c r="P23" s="1414"/>
      <c r="Q23" s="1414"/>
      <c r="R23" s="1414"/>
      <c r="S23" s="1414"/>
    </row>
    <row r="24" spans="2:20" ht="18.75" customHeight="1" x14ac:dyDescent="0.25">
      <c r="B24" s="1407" t="s">
        <v>328</v>
      </c>
      <c r="C24" s="1407"/>
      <c r="D24" s="1407"/>
      <c r="E24" s="1407"/>
      <c r="F24" s="1407"/>
      <c r="G24" s="1407"/>
      <c r="H24" s="1407"/>
      <c r="I24" s="1407"/>
      <c r="J24" s="1407"/>
      <c r="K24" s="1407"/>
      <c r="L24" s="1407"/>
      <c r="M24" s="1407"/>
      <c r="N24" s="1407"/>
      <c r="O24" s="1407"/>
      <c r="P24" s="1407"/>
      <c r="Q24" s="1407"/>
      <c r="R24" s="1407"/>
      <c r="S24" s="1407"/>
    </row>
    <row r="25" spans="2:20" ht="18.75" customHeight="1" x14ac:dyDescent="0.25">
      <c r="B25" s="1407" t="s">
        <v>329</v>
      </c>
      <c r="C25" s="1407"/>
      <c r="D25" s="1407"/>
      <c r="E25" s="1407"/>
      <c r="F25" s="1407"/>
      <c r="G25" s="1407"/>
      <c r="H25" s="1407"/>
      <c r="I25" s="1407"/>
      <c r="J25" s="1407"/>
      <c r="K25" s="1407"/>
      <c r="L25" s="1407"/>
      <c r="M25" s="1407"/>
      <c r="N25" s="1407"/>
      <c r="O25" s="1407"/>
      <c r="P25" s="1407"/>
      <c r="Q25" s="1407"/>
      <c r="R25" s="1407"/>
      <c r="S25" s="1407"/>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14" t="s">
        <v>330</v>
      </c>
      <c r="C27" s="1414"/>
      <c r="D27" s="1414"/>
      <c r="E27" s="1414"/>
      <c r="F27" s="1414"/>
      <c r="G27" s="1414"/>
      <c r="H27" s="1414"/>
      <c r="I27" s="1414"/>
      <c r="J27" s="1414"/>
      <c r="K27" s="1414"/>
      <c r="L27" s="1414"/>
      <c r="M27" s="1414"/>
      <c r="N27" s="1414"/>
      <c r="O27" s="1414"/>
      <c r="P27" s="1414"/>
      <c r="Q27" s="1414"/>
      <c r="R27" s="1414"/>
      <c r="S27" s="1414"/>
    </row>
    <row r="28" spans="2:20" ht="18.75" customHeight="1" x14ac:dyDescent="0.25">
      <c r="B28" s="1407" t="s">
        <v>330</v>
      </c>
      <c r="C28" s="1407"/>
      <c r="D28" s="1407"/>
      <c r="E28" s="1407"/>
      <c r="F28" s="1407"/>
      <c r="G28" s="1407"/>
      <c r="H28" s="1407"/>
      <c r="I28" s="1407"/>
      <c r="J28" s="1407"/>
      <c r="K28" s="1407"/>
      <c r="L28" s="1407"/>
      <c r="M28" s="1407"/>
      <c r="N28" s="1407"/>
      <c r="O28" s="1407"/>
      <c r="P28" s="1407"/>
      <c r="Q28" s="1407"/>
      <c r="R28" s="1407"/>
      <c r="S28" s="1407"/>
    </row>
    <row r="29" spans="2:20" ht="18.75" customHeight="1" x14ac:dyDescent="0.25">
      <c r="B29" s="1407" t="s">
        <v>331</v>
      </c>
      <c r="C29" s="1407"/>
      <c r="D29" s="1407"/>
      <c r="E29" s="1407"/>
      <c r="F29" s="1407"/>
      <c r="G29" s="1407"/>
      <c r="H29" s="1407"/>
      <c r="I29" s="1407"/>
      <c r="J29" s="1407"/>
      <c r="K29" s="1407"/>
      <c r="L29" s="1407"/>
      <c r="M29" s="1407"/>
      <c r="N29" s="1407"/>
      <c r="O29" s="1407"/>
      <c r="P29" s="1407"/>
      <c r="Q29" s="1407"/>
      <c r="R29" s="1407"/>
      <c r="S29" s="1407"/>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14" t="s">
        <v>332</v>
      </c>
      <c r="C31" s="1414"/>
      <c r="D31" s="1414"/>
      <c r="E31" s="1414"/>
      <c r="F31" s="1414"/>
      <c r="G31" s="1414"/>
      <c r="H31" s="1414"/>
      <c r="I31" s="1414"/>
      <c r="J31" s="1414"/>
      <c r="K31" s="1414"/>
      <c r="L31" s="1414"/>
      <c r="M31" s="1414"/>
      <c r="N31" s="1414"/>
      <c r="O31" s="1414"/>
      <c r="P31" s="1414"/>
      <c r="Q31" s="1414"/>
      <c r="R31" s="1414"/>
      <c r="S31" s="1414"/>
    </row>
    <row r="32" spans="2:20" ht="18.75" customHeight="1" x14ac:dyDescent="0.25">
      <c r="B32" s="1407" t="s">
        <v>333</v>
      </c>
      <c r="C32" s="1407"/>
      <c r="D32" s="1407"/>
      <c r="E32" s="1407"/>
      <c r="F32" s="1407"/>
      <c r="G32" s="1407"/>
      <c r="H32" s="1407"/>
      <c r="I32" s="1407"/>
      <c r="J32" s="1407"/>
      <c r="K32" s="1407"/>
      <c r="L32" s="1407"/>
      <c r="M32" s="1407"/>
      <c r="N32" s="1407"/>
      <c r="O32" s="1407"/>
      <c r="P32" s="1407"/>
      <c r="Q32" s="1407"/>
      <c r="R32" s="1407"/>
      <c r="S32" s="1407"/>
    </row>
    <row r="33" spans="2:20" ht="18.75" customHeight="1" x14ac:dyDescent="0.25">
      <c r="B33" s="1407" t="s">
        <v>334</v>
      </c>
      <c r="C33" s="1407"/>
      <c r="D33" s="1407"/>
      <c r="E33" s="1407"/>
      <c r="F33" s="1407"/>
      <c r="G33" s="1407"/>
      <c r="H33" s="1407"/>
      <c r="I33" s="1407"/>
      <c r="J33" s="1407"/>
      <c r="K33" s="1407"/>
      <c r="L33" s="1407"/>
      <c r="M33" s="1407"/>
      <c r="N33" s="1407"/>
      <c r="O33" s="1407"/>
      <c r="P33" s="1407"/>
      <c r="Q33" s="1407"/>
      <c r="R33" s="1407"/>
      <c r="S33" s="1407"/>
      <c r="T33" s="214"/>
    </row>
    <row r="34" spans="2:20" ht="18.75" customHeight="1" x14ac:dyDescent="0.25">
      <c r="B34" s="1407" t="s">
        <v>335</v>
      </c>
      <c r="C34" s="1407"/>
      <c r="D34" s="1407"/>
      <c r="E34" s="1407"/>
      <c r="F34" s="1407"/>
      <c r="G34" s="1407"/>
      <c r="H34" s="1407"/>
      <c r="I34" s="1407"/>
      <c r="J34" s="1407"/>
      <c r="K34" s="1407"/>
      <c r="L34" s="1407"/>
      <c r="M34" s="1407"/>
      <c r="N34" s="1407"/>
      <c r="O34" s="1407"/>
      <c r="P34" s="1407"/>
      <c r="Q34" s="1407"/>
      <c r="R34" s="1407"/>
      <c r="S34" s="1407"/>
      <c r="T34" s="214"/>
    </row>
    <row r="35" spans="2:20" ht="15" customHeight="1" x14ac:dyDescent="0.25">
      <c r="B35" s="1407" t="s">
        <v>497</v>
      </c>
      <c r="C35" s="1407"/>
      <c r="D35" s="1407"/>
      <c r="E35" s="1407"/>
      <c r="F35" s="1407"/>
      <c r="G35" s="1407"/>
      <c r="H35" s="1407"/>
      <c r="I35" s="1407"/>
      <c r="J35" s="1407"/>
      <c r="K35" s="1407"/>
      <c r="L35" s="1407"/>
      <c r="M35" s="1407"/>
      <c r="N35" s="1407"/>
      <c r="O35" s="1407"/>
      <c r="P35" s="1407"/>
      <c r="Q35" s="1407"/>
      <c r="R35" s="1407"/>
      <c r="S35" s="1407"/>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00"/>
      <c r="C2" s="1500"/>
      <c r="D2" s="1500"/>
      <c r="E2" s="1500"/>
      <c r="F2" s="1500"/>
      <c r="G2" s="1500"/>
      <c r="H2" s="1500"/>
      <c r="I2" s="1500"/>
      <c r="O2" s="37"/>
    </row>
    <row r="3" spans="1:50" s="38" customFormat="1" ht="4.5" customHeight="1" x14ac:dyDescent="0.25">
      <c r="B3" s="1501"/>
      <c r="C3" s="1501"/>
      <c r="D3" s="1501"/>
      <c r="E3" s="1501"/>
      <c r="F3" s="1501"/>
      <c r="G3" s="1501"/>
      <c r="H3" s="1501"/>
      <c r="I3" s="1501"/>
      <c r="O3" s="37"/>
    </row>
    <row r="4" spans="1:50" s="38" customFormat="1" ht="17.25" customHeight="1" x14ac:dyDescent="0.25">
      <c r="A4" s="1501" t="s">
        <v>192</v>
      </c>
      <c r="B4" s="1501"/>
      <c r="C4" s="1501"/>
      <c r="D4" s="1501"/>
      <c r="E4" s="1501"/>
      <c r="F4" s="1501"/>
      <c r="G4" s="1501"/>
      <c r="H4" s="1501"/>
      <c r="I4" s="1501"/>
      <c r="J4" s="1501"/>
      <c r="K4" s="1501"/>
      <c r="L4" s="1501"/>
      <c r="M4" s="1501"/>
      <c r="N4" s="1501"/>
      <c r="O4" s="1501"/>
      <c r="P4" s="1501"/>
      <c r="Q4" s="1501"/>
      <c r="R4" s="1501"/>
      <c r="S4" s="1501"/>
      <c r="T4" s="1501"/>
      <c r="U4" s="1501"/>
      <c r="V4" s="1501"/>
      <c r="W4" s="1501"/>
      <c r="X4" s="1501"/>
      <c r="Y4" s="1501"/>
      <c r="Z4" s="1501"/>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502" t="s">
        <v>12</v>
      </c>
      <c r="C7" s="40"/>
      <c r="D7" s="1497" t="s">
        <v>109</v>
      </c>
      <c r="E7" s="1495"/>
      <c r="F7" s="181"/>
      <c r="G7" s="1495"/>
      <c r="H7" s="1495"/>
      <c r="I7" s="181"/>
      <c r="J7" s="1495"/>
      <c r="K7" s="1495"/>
      <c r="L7" s="181"/>
      <c r="M7" s="1495"/>
      <c r="N7" s="1496"/>
      <c r="O7" s="40"/>
      <c r="P7" s="1497" t="s">
        <v>30</v>
      </c>
      <c r="Q7" s="1495"/>
      <c r="R7" s="181"/>
      <c r="S7" s="1495"/>
      <c r="T7" s="1495"/>
      <c r="U7" s="181"/>
      <c r="V7" s="1495"/>
      <c r="W7" s="1495"/>
      <c r="X7" s="181"/>
      <c r="Y7" s="1495"/>
      <c r="Z7" s="1496"/>
      <c r="AA7" s="116"/>
      <c r="AB7" s="116"/>
      <c r="AC7" s="117"/>
      <c r="AD7" s="117"/>
      <c r="AE7" s="117"/>
      <c r="AF7" s="117"/>
      <c r="AG7" s="117"/>
      <c r="AH7" s="117"/>
      <c r="AI7" s="118"/>
    </row>
    <row r="8" spans="1:50" s="41" customFormat="1" ht="33.75" customHeight="1" x14ac:dyDescent="0.25">
      <c r="A8" s="39"/>
      <c r="B8" s="1503"/>
      <c r="C8" s="40"/>
      <c r="D8" s="1506"/>
      <c r="E8" s="1507"/>
      <c r="F8" s="40"/>
      <c r="G8" s="1497" t="s">
        <v>168</v>
      </c>
      <c r="H8" s="1496"/>
      <c r="I8" s="40"/>
      <c r="J8" s="1497" t="s">
        <v>174</v>
      </c>
      <c r="K8" s="1496"/>
      <c r="L8" s="40"/>
      <c r="M8" s="1497" t="s">
        <v>169</v>
      </c>
      <c r="N8" s="1496"/>
      <c r="O8" s="40"/>
      <c r="P8" s="1506"/>
      <c r="Q8" s="1508"/>
      <c r="R8" s="130"/>
      <c r="S8" s="1497" t="s">
        <v>175</v>
      </c>
      <c r="T8" s="1496"/>
      <c r="U8" s="40"/>
      <c r="V8" s="1497" t="s">
        <v>176</v>
      </c>
      <c r="W8" s="1496"/>
      <c r="X8" s="40"/>
      <c r="Y8" s="1497" t="s">
        <v>177</v>
      </c>
      <c r="Z8" s="1496"/>
      <c r="AA8" s="116"/>
      <c r="AB8" s="116"/>
      <c r="AC8" s="117"/>
      <c r="AD8" s="117"/>
      <c r="AE8" s="117"/>
      <c r="AF8" s="117"/>
      <c r="AG8" s="117"/>
      <c r="AH8" s="117"/>
      <c r="AI8" s="118"/>
    </row>
    <row r="9" spans="1:50" s="46" customFormat="1" ht="36.75" customHeight="1" x14ac:dyDescent="0.25">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5" t="s">
        <v>216</v>
      </c>
      <c r="C33" s="1505"/>
      <c r="D33" s="1505"/>
      <c r="E33" s="1505"/>
      <c r="F33" s="1505"/>
      <c r="G33" s="1505"/>
      <c r="H33" s="1505"/>
      <c r="I33" s="1505"/>
      <c r="J33" s="1505"/>
      <c r="K33" s="1505"/>
      <c r="L33" s="1505"/>
      <c r="M33" s="1505"/>
      <c r="O33" s="86"/>
    </row>
    <row r="34" spans="2:19" ht="29.25" customHeight="1" x14ac:dyDescent="0.25">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5">
      <c r="B35" s="1498"/>
      <c r="C35" s="1498"/>
      <c r="D35" s="1498"/>
      <c r="E35" s="1498"/>
      <c r="F35" s="1498"/>
      <c r="G35" s="1498"/>
      <c r="H35" s="1498"/>
      <c r="I35" s="1498"/>
      <c r="J35" s="1498"/>
      <c r="K35" s="1498"/>
      <c r="L35" s="1498"/>
      <c r="M35" s="1498"/>
      <c r="N35" s="1498"/>
      <c r="O35" s="1498"/>
      <c r="P35" s="1498"/>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2" t="s">
        <v>408</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1472"/>
      <c r="Z4" s="1472"/>
    </row>
    <row r="5" spans="1:50" s="492" customFormat="1" ht="17.2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0" t="s">
        <v>12</v>
      </c>
      <c r="D7" s="1510" t="s">
        <v>208</v>
      </c>
      <c r="E7" s="1510"/>
      <c r="G7" s="1510"/>
      <c r="H7" s="1510"/>
      <c r="J7" s="1510"/>
      <c r="K7" s="1510"/>
      <c r="M7" s="1510"/>
      <c r="N7" s="1510"/>
      <c r="P7" s="1510" t="s">
        <v>30</v>
      </c>
      <c r="Q7" s="1510"/>
      <c r="S7" s="1510"/>
      <c r="T7" s="1510"/>
      <c r="V7" s="1510"/>
      <c r="W7" s="1510"/>
      <c r="Y7" s="1510"/>
      <c r="Z7" s="1510"/>
      <c r="AA7" s="512"/>
      <c r="AB7" s="512"/>
      <c r="AI7" s="514"/>
    </row>
    <row r="8" spans="1:50" s="513" customFormat="1" ht="33.75" customHeight="1" x14ac:dyDescent="0.25">
      <c r="A8" s="512"/>
      <c r="B8" s="1510"/>
      <c r="D8" s="1510"/>
      <c r="E8" s="1510"/>
      <c r="G8" s="1510" t="s">
        <v>168</v>
      </c>
      <c r="H8" s="1510"/>
      <c r="J8" s="1510" t="s">
        <v>174</v>
      </c>
      <c r="K8" s="1510"/>
      <c r="M8" s="1510" t="s">
        <v>169</v>
      </c>
      <c r="N8" s="1510"/>
      <c r="P8" s="1510"/>
      <c r="Q8" s="1510"/>
      <c r="S8" s="1510" t="s">
        <v>175</v>
      </c>
      <c r="T8" s="1510"/>
      <c r="V8" s="1510" t="s">
        <v>176</v>
      </c>
      <c r="W8" s="1510"/>
      <c r="Y8" s="1510" t="s">
        <v>177</v>
      </c>
      <c r="Z8" s="1510"/>
      <c r="AA8" s="512"/>
      <c r="AB8" s="512"/>
      <c r="AI8" s="514"/>
    </row>
    <row r="9" spans="1:50" s="513" customFormat="1" ht="36.75" customHeight="1" x14ac:dyDescent="0.25">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395348</v>
      </c>
      <c r="Q11" s="564">
        <f>P11*100/D11</f>
        <v>4.5801010257114863</v>
      </c>
      <c r="R11" s="558"/>
      <c r="S11" s="561">
        <f>'34adictcasaad'!G12</f>
        <v>114347</v>
      </c>
      <c r="T11" s="565">
        <f>S11*100/G11</f>
        <v>1.6291881813722271</v>
      </c>
      <c r="U11" s="558"/>
      <c r="V11" s="561">
        <f>'34adictcasaad'!J12</f>
        <v>92869</v>
      </c>
      <c r="W11" s="565">
        <f>V11*100/J11</f>
        <v>7.8944258989601215</v>
      </c>
      <c r="X11" s="558"/>
      <c r="Y11" s="561">
        <f>'34adictcasaad'!M12</f>
        <v>188132</v>
      </c>
      <c r="Z11" s="565">
        <f>Y11*100/M11</f>
        <v>43.06794925210496</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6.613755507630195</v>
      </c>
      <c r="AH11" s="567">
        <f>_xlfn.RANK.EQ(T11,T$11:T$30,0)</f>
        <v>6</v>
      </c>
      <c r="AI11" s="567">
        <v>1</v>
      </c>
      <c r="AJ11" s="567">
        <f>MATCH(AI11,AH$11:AH$30,0)</f>
        <v>18</v>
      </c>
      <c r="AK11" s="568" t="str">
        <f>INDEX(B$11:B$30,AJ11,1)</f>
        <v>Ceuta y Melilla</v>
      </c>
      <c r="AL11" s="569">
        <f>INDEX(T$11:T$30,AJ11,1)</f>
        <v>2.0154545269844708</v>
      </c>
      <c r="AN11" s="567">
        <f>_xlfn.RANK.EQ(W11,W$11:W$30,0)</f>
        <v>1</v>
      </c>
      <c r="AO11" s="567">
        <v>1</v>
      </c>
      <c r="AP11" s="567">
        <f>MATCH(AO11,AN$11:AN$30,0)</f>
        <v>1</v>
      </c>
      <c r="AQ11" s="568" t="str">
        <f>INDEX(B$11:B$30,AP11,1)</f>
        <v>Andalucía</v>
      </c>
      <c r="AR11" s="569">
        <f>INDEX(W$11:W$30,AP11,1)</f>
        <v>7.8944258989601215</v>
      </c>
      <c r="AT11" s="567">
        <f>_xlfn.RANK.EQ(Z11,Z$11:Z$30,0)</f>
        <v>2</v>
      </c>
      <c r="AU11" s="567">
        <v>1</v>
      </c>
      <c r="AV11" s="567">
        <f>MATCH(AU11,AT$11:AT$30,0)</f>
        <v>7</v>
      </c>
      <c r="AW11" s="568" t="str">
        <f>INDEX(B$11:B$30,AV11,1)</f>
        <v>Castilla y León</v>
      </c>
      <c r="AX11" s="569">
        <f>INDEX(Z$11:Z$30,AV11,1)</f>
        <v>44.064367191743621</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54119</v>
      </c>
      <c r="Q12" s="564">
        <f t="shared" ref="Q12:Q28" si="9">P12*100/D12</f>
        <v>4.0040959136306764</v>
      </c>
      <c r="R12" s="558"/>
      <c r="S12" s="561">
        <f>'34adictcasaad'!G13</f>
        <v>10656</v>
      </c>
      <c r="T12" s="565">
        <f t="shared" ref="T12:T28" si="10">S12*100/G12</f>
        <v>1.0158672051067918</v>
      </c>
      <c r="U12" s="558"/>
      <c r="V12" s="561">
        <f>'34adictcasaad'!J13</f>
        <v>10451</v>
      </c>
      <c r="W12" s="565">
        <f t="shared" ref="W12:W28" si="11">V12*100/J12</f>
        <v>5.0892604965084685</v>
      </c>
      <c r="X12" s="558"/>
      <c r="Y12" s="561">
        <f>'34adictcasaad'!M13</f>
        <v>33012</v>
      </c>
      <c r="Z12" s="565">
        <f t="shared" ref="Z12:Z28" si="12">Y12*100/M12</f>
        <v>33.934684059579979</v>
      </c>
      <c r="AA12" s="566"/>
      <c r="AB12" s="567">
        <f t="shared" si="3"/>
        <v>10</v>
      </c>
      <c r="AC12" s="567">
        <v>2</v>
      </c>
      <c r="AD12" s="567">
        <f t="shared" ref="AD12:AD28" si="13">MATCH(AC12,AB$11:AB$30,0)</f>
        <v>11</v>
      </c>
      <c r="AE12" s="568" t="str">
        <f t="shared" si="4"/>
        <v>Extremadura</v>
      </c>
      <c r="AF12" s="569">
        <f t="shared" si="5"/>
        <v>5.4406024191200943</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1.8484463809883236</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7.5500359614096872</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43.06794925210496</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44260</v>
      </c>
      <c r="Q13" s="564">
        <f t="shared" si="9"/>
        <v>4.3839187637864141</v>
      </c>
      <c r="R13" s="558"/>
      <c r="S13" s="561">
        <f>'34adictcasaad'!G14</f>
        <v>10021</v>
      </c>
      <c r="T13" s="565">
        <f t="shared" si="10"/>
        <v>1.3782261990884259</v>
      </c>
      <c r="U13" s="558"/>
      <c r="V13" s="561">
        <f>'34adictcasaad'!J14</f>
        <v>9800</v>
      </c>
      <c r="W13" s="565">
        <f t="shared" si="11"/>
        <v>4.9643126706482477</v>
      </c>
      <c r="X13" s="558"/>
      <c r="Y13" s="561">
        <f>'34adictcasaad'!M14</f>
        <v>24439</v>
      </c>
      <c r="Z13" s="565">
        <f t="shared" si="12"/>
        <v>28.719328758108489</v>
      </c>
      <c r="AA13" s="566"/>
      <c r="AB13" s="567">
        <f t="shared" si="3"/>
        <v>8</v>
      </c>
      <c r="AC13" s="567">
        <v>3</v>
      </c>
      <c r="AD13" s="567">
        <f t="shared" si="13"/>
        <v>16</v>
      </c>
      <c r="AE13" s="568" t="str">
        <f t="shared" si="4"/>
        <v>País Vasco</v>
      </c>
      <c r="AF13" s="570">
        <f t="shared" si="5"/>
        <v>5.3280896213286981</v>
      </c>
      <c r="AH13" s="567">
        <f t="shared" si="14"/>
        <v>10</v>
      </c>
      <c r="AI13" s="567">
        <v>3</v>
      </c>
      <c r="AJ13" s="567">
        <f t="shared" si="15"/>
        <v>16</v>
      </c>
      <c r="AK13" s="568" t="str">
        <f t="shared" si="16"/>
        <v>País Vasco</v>
      </c>
      <c r="AL13" s="569">
        <f t="shared" si="17"/>
        <v>1.8386880470251612</v>
      </c>
      <c r="AN13" s="567">
        <f t="shared" si="18"/>
        <v>16</v>
      </c>
      <c r="AO13" s="567">
        <v>3</v>
      </c>
      <c r="AP13" s="567">
        <f t="shared" si="19"/>
        <v>9</v>
      </c>
      <c r="AQ13" s="568" t="str">
        <f t="shared" si="20"/>
        <v>Cataluña</v>
      </c>
      <c r="AR13" s="569">
        <f t="shared" si="21"/>
        <v>7.3374572196037615</v>
      </c>
      <c r="AT13" s="567">
        <f t="shared" si="22"/>
        <v>15</v>
      </c>
      <c r="AU13" s="567">
        <v>3</v>
      </c>
      <c r="AV13" s="567">
        <f t="shared" si="23"/>
        <v>11</v>
      </c>
      <c r="AW13" s="568" t="str">
        <f t="shared" si="24"/>
        <v>Extremadura</v>
      </c>
      <c r="AX13" s="569">
        <f t="shared" si="25"/>
        <v>42.400460699888846</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43685</v>
      </c>
      <c r="Q14" s="564">
        <f t="shared" si="9"/>
        <v>3.5465282423313482</v>
      </c>
      <c r="R14" s="558"/>
      <c r="S14" s="561">
        <f>'34adictcasaad'!G15</f>
        <v>12669</v>
      </c>
      <c r="T14" s="565">
        <f t="shared" si="10"/>
        <v>1.2342227192842308</v>
      </c>
      <c r="U14" s="558"/>
      <c r="V14" s="561">
        <f>'34adictcasaad'!J15</f>
        <v>10090</v>
      </c>
      <c r="W14" s="565">
        <f t="shared" si="11"/>
        <v>6.6903159500049734</v>
      </c>
      <c r="X14" s="558"/>
      <c r="Y14" s="561">
        <f>'34adictcasaad'!M15</f>
        <v>20926</v>
      </c>
      <c r="Z14" s="565">
        <f t="shared" si="12"/>
        <v>38.41254107237917</v>
      </c>
      <c r="AA14" s="566"/>
      <c r="AB14" s="567">
        <f t="shared" si="3"/>
        <v>15</v>
      </c>
      <c r="AC14" s="567">
        <v>4</v>
      </c>
      <c r="AD14" s="567">
        <f t="shared" si="13"/>
        <v>8</v>
      </c>
      <c r="AE14" s="568" t="str">
        <f t="shared" si="4"/>
        <v>Castilla - La Mancha</v>
      </c>
      <c r="AF14" s="569">
        <f t="shared" si="5"/>
        <v>4.6961818218969196</v>
      </c>
      <c r="AH14" s="567">
        <f t="shared" si="14"/>
        <v>16</v>
      </c>
      <c r="AI14" s="567">
        <v>4</v>
      </c>
      <c r="AJ14" s="567">
        <f t="shared" si="15"/>
        <v>11</v>
      </c>
      <c r="AK14" s="568" t="str">
        <f t="shared" si="16"/>
        <v>Extremadura</v>
      </c>
      <c r="AL14" s="569">
        <f t="shared" si="17"/>
        <v>1.6542734583402547</v>
      </c>
      <c r="AN14" s="567">
        <f t="shared" si="18"/>
        <v>7</v>
      </c>
      <c r="AO14" s="567">
        <v>4</v>
      </c>
      <c r="AP14" s="567">
        <f t="shared" si="19"/>
        <v>14</v>
      </c>
      <c r="AQ14" s="568" t="str">
        <f t="shared" si="20"/>
        <v>Murcia, Región de</v>
      </c>
      <c r="AR14" s="569">
        <f t="shared" si="21"/>
        <v>7.2204533674645903</v>
      </c>
      <c r="AT14" s="567">
        <f t="shared" si="22"/>
        <v>8</v>
      </c>
      <c r="AU14" s="567">
        <v>4</v>
      </c>
      <c r="AV14" s="567">
        <f t="shared" si="23"/>
        <v>8</v>
      </c>
      <c r="AW14" s="568" t="str">
        <f t="shared" si="24"/>
        <v>Castilla - La Mancha</v>
      </c>
      <c r="AX14" s="569">
        <f t="shared" si="25"/>
        <v>42.179503558357823</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66835</v>
      </c>
      <c r="Q15" s="564">
        <f t="shared" si="9"/>
        <v>2.9853659669619796</v>
      </c>
      <c r="R15" s="558"/>
      <c r="S15" s="561">
        <f>'34adictcasaad'!G16</f>
        <v>23683</v>
      </c>
      <c r="T15" s="565">
        <f t="shared" si="10"/>
        <v>1.2868971558176359</v>
      </c>
      <c r="U15" s="558"/>
      <c r="V15" s="561">
        <f>'34adictcasaad'!J16</f>
        <v>15154</v>
      </c>
      <c r="W15" s="565">
        <f t="shared" si="11"/>
        <v>5.1043849071348211</v>
      </c>
      <c r="X15" s="558"/>
      <c r="Y15" s="561">
        <f>'34adictcasaad'!M16</f>
        <v>27998</v>
      </c>
      <c r="Z15" s="565">
        <f t="shared" si="12"/>
        <v>27.569568899304802</v>
      </c>
      <c r="AA15" s="566"/>
      <c r="AB15" s="567">
        <f t="shared" si="3"/>
        <v>19</v>
      </c>
      <c r="AC15" s="567">
        <v>5</v>
      </c>
      <c r="AD15" s="567">
        <f t="shared" si="13"/>
        <v>1</v>
      </c>
      <c r="AE15" s="568" t="str">
        <f t="shared" si="4"/>
        <v>Andalucía</v>
      </c>
      <c r="AF15" s="569">
        <f t="shared" si="5"/>
        <v>4.5801010257114863</v>
      </c>
      <c r="AH15" s="567">
        <f t="shared" si="14"/>
        <v>15</v>
      </c>
      <c r="AI15" s="567">
        <v>5</v>
      </c>
      <c r="AJ15" s="567">
        <f t="shared" si="15"/>
        <v>14</v>
      </c>
      <c r="AK15" s="568" t="str">
        <f t="shared" si="16"/>
        <v>Murcia, Región de</v>
      </c>
      <c r="AL15" s="569">
        <f t="shared" si="17"/>
        <v>1.6357256749022957</v>
      </c>
      <c r="AN15" s="567">
        <f t="shared" si="18"/>
        <v>14</v>
      </c>
      <c r="AO15" s="567">
        <v>5</v>
      </c>
      <c r="AP15" s="567">
        <f t="shared" si="19"/>
        <v>8</v>
      </c>
      <c r="AQ15" s="568" t="str">
        <f t="shared" si="20"/>
        <v>Castilla - La Mancha</v>
      </c>
      <c r="AR15" s="569">
        <f t="shared" si="21"/>
        <v>6.9233576513022932</v>
      </c>
      <c r="AT15" s="567">
        <f t="shared" si="22"/>
        <v>17</v>
      </c>
      <c r="AU15" s="567">
        <v>5</v>
      </c>
      <c r="AV15" s="567">
        <f t="shared" si="23"/>
        <v>9</v>
      </c>
      <c r="AW15" s="568" t="str">
        <f t="shared" si="24"/>
        <v>Cataluña</v>
      </c>
      <c r="AX15" s="569">
        <f t="shared" si="25"/>
        <v>40.211171823129632</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22962</v>
      </c>
      <c r="Q16" s="564">
        <f t="shared" si="9"/>
        <v>3.8862589722281928</v>
      </c>
      <c r="R16" s="558"/>
      <c r="S16" s="572">
        <f>'34adictcasaad'!G17</f>
        <v>6425</v>
      </c>
      <c r="T16" s="565">
        <f t="shared" si="10"/>
        <v>1.4311808076983048</v>
      </c>
      <c r="U16" s="558"/>
      <c r="V16" s="572">
        <f>'34adictcasaad'!J17</f>
        <v>4884</v>
      </c>
      <c r="W16" s="565">
        <f t="shared" si="11"/>
        <v>4.8544364818256813</v>
      </c>
      <c r="X16" s="558"/>
      <c r="Y16" s="572">
        <f>'34adictcasaad'!M17</f>
        <v>11653</v>
      </c>
      <c r="Z16" s="565">
        <f t="shared" si="12"/>
        <v>28.207300542215336</v>
      </c>
      <c r="AA16" s="566"/>
      <c r="AB16" s="567">
        <f t="shared" si="3"/>
        <v>11</v>
      </c>
      <c r="AC16" s="567">
        <v>6</v>
      </c>
      <c r="AD16" s="567">
        <f t="shared" si="13"/>
        <v>17</v>
      </c>
      <c r="AE16" s="568" t="str">
        <f t="shared" si="4"/>
        <v>Rioja, La</v>
      </c>
      <c r="AF16" s="569">
        <f t="shared" si="5"/>
        <v>4.5683932581496931</v>
      </c>
      <c r="AH16" s="567">
        <f t="shared" si="14"/>
        <v>7</v>
      </c>
      <c r="AI16" s="567">
        <v>6</v>
      </c>
      <c r="AJ16" s="567">
        <f t="shared" si="15"/>
        <v>1</v>
      </c>
      <c r="AK16" s="568" t="str">
        <f t="shared" si="16"/>
        <v>Andalucía</v>
      </c>
      <c r="AL16" s="569">
        <f t="shared" si="17"/>
        <v>1.6291881813722271</v>
      </c>
      <c r="AN16" s="567">
        <f t="shared" si="18"/>
        <v>17</v>
      </c>
      <c r="AO16" s="567">
        <v>6</v>
      </c>
      <c r="AP16" s="567">
        <f t="shared" si="19"/>
        <v>7</v>
      </c>
      <c r="AQ16" s="568" t="str">
        <f t="shared" si="20"/>
        <v>Castilla y León</v>
      </c>
      <c r="AR16" s="569">
        <f t="shared" si="21"/>
        <v>6.7561418393997279</v>
      </c>
      <c r="AT16" s="567">
        <f t="shared" si="22"/>
        <v>16</v>
      </c>
      <c r="AU16" s="567">
        <v>6</v>
      </c>
      <c r="AV16" s="567">
        <f t="shared" si="23"/>
        <v>16</v>
      </c>
      <c r="AW16" s="568" t="str">
        <f t="shared" si="24"/>
        <v>País Vasco</v>
      </c>
      <c r="AX16" s="569">
        <f t="shared" si="25"/>
        <v>39.115825941669328</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158180</v>
      </c>
      <c r="Q17" s="564">
        <f>P17*100/D17</f>
        <v>6.613755507630195</v>
      </c>
      <c r="R17" s="558"/>
      <c r="S17" s="561">
        <f>'34adictcasaad'!G18</f>
        <v>32326</v>
      </c>
      <c r="T17" s="565">
        <f>S17*100/G17</f>
        <v>1.8484463809883236</v>
      </c>
      <c r="U17" s="558"/>
      <c r="V17" s="561">
        <f>'34adictcasaad'!J18</f>
        <v>28507</v>
      </c>
      <c r="W17" s="565">
        <f>V17*100/J17</f>
        <v>6.7561418393997279</v>
      </c>
      <c r="X17" s="558"/>
      <c r="Y17" s="561">
        <f>'34adictcasaad'!M18</f>
        <v>97347</v>
      </c>
      <c r="Z17" s="565">
        <f>Y17*100/M17</f>
        <v>44.064367191743621</v>
      </c>
      <c r="AA17" s="566"/>
      <c r="AB17" s="567">
        <f t="shared" si="3"/>
        <v>1</v>
      </c>
      <c r="AC17" s="567">
        <v>7</v>
      </c>
      <c r="AD17" s="567">
        <f t="shared" si="13"/>
        <v>9</v>
      </c>
      <c r="AE17" s="568" t="str">
        <f t="shared" si="4"/>
        <v>Cataluña</v>
      </c>
      <c r="AF17" s="569">
        <f t="shared" si="5"/>
        <v>4.4829086929720328</v>
      </c>
      <c r="AH17" s="567">
        <f t="shared" si="14"/>
        <v>2</v>
      </c>
      <c r="AI17" s="567">
        <v>7</v>
      </c>
      <c r="AJ17" s="567">
        <f t="shared" si="15"/>
        <v>6</v>
      </c>
      <c r="AK17" s="568" t="str">
        <f t="shared" si="16"/>
        <v>Cantabria</v>
      </c>
      <c r="AL17" s="569">
        <f t="shared" si="17"/>
        <v>1.4311808076983048</v>
      </c>
      <c r="AN17" s="567">
        <f t="shared" si="18"/>
        <v>6</v>
      </c>
      <c r="AO17" s="567">
        <v>7</v>
      </c>
      <c r="AP17" s="567">
        <f t="shared" si="19"/>
        <v>4</v>
      </c>
      <c r="AQ17" s="568" t="str">
        <f t="shared" si="20"/>
        <v>Balears, Illes</v>
      </c>
      <c r="AR17" s="569">
        <f t="shared" si="21"/>
        <v>6.6903159500049734</v>
      </c>
      <c r="AT17" s="567">
        <f t="shared" si="22"/>
        <v>1</v>
      </c>
      <c r="AU17" s="567">
        <v>7</v>
      </c>
      <c r="AV17" s="567">
        <f t="shared" si="23"/>
        <v>13</v>
      </c>
      <c r="AW17" s="568" t="str">
        <f t="shared" si="24"/>
        <v>Madrid, Comunidad de</v>
      </c>
      <c r="AX17" s="569">
        <f t="shared" si="25"/>
        <v>38.626982568945344</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98828</v>
      </c>
      <c r="Q18" s="564">
        <f t="shared" si="9"/>
        <v>4.6961818218969196</v>
      </c>
      <c r="R18" s="558"/>
      <c r="S18" s="561">
        <f>'34adictcasaad'!G19</f>
        <v>23161</v>
      </c>
      <c r="T18" s="565">
        <f t="shared" si="10"/>
        <v>1.3711768108254352</v>
      </c>
      <c r="U18" s="558"/>
      <c r="V18" s="561">
        <f>'34adictcasaad'!J19</f>
        <v>19540</v>
      </c>
      <c r="W18" s="565">
        <f t="shared" si="11"/>
        <v>6.9233576513022932</v>
      </c>
      <c r="X18" s="558"/>
      <c r="Y18" s="561">
        <f>'34adictcasaad'!M19</f>
        <v>56127</v>
      </c>
      <c r="Z18" s="565">
        <f t="shared" si="12"/>
        <v>42.179503558357823</v>
      </c>
      <c r="AA18" s="566"/>
      <c r="AB18" s="567">
        <f t="shared" si="3"/>
        <v>4</v>
      </c>
      <c r="AC18" s="567">
        <v>8</v>
      </c>
      <c r="AD18" s="567">
        <f t="shared" si="13"/>
        <v>3</v>
      </c>
      <c r="AE18" s="568" t="str">
        <f t="shared" si="4"/>
        <v>Asturias, Principado de</v>
      </c>
      <c r="AF18" s="569">
        <f t="shared" si="5"/>
        <v>4.3839187637864141</v>
      </c>
      <c r="AH18" s="567">
        <f t="shared" si="14"/>
        <v>11</v>
      </c>
      <c r="AI18" s="567">
        <v>8</v>
      </c>
      <c r="AJ18" s="567">
        <f t="shared" si="15"/>
        <v>9</v>
      </c>
      <c r="AK18" s="568" t="str">
        <f t="shared" si="16"/>
        <v>Cataluña</v>
      </c>
      <c r="AL18" s="569">
        <f t="shared" si="17"/>
        <v>1.416500419669932</v>
      </c>
      <c r="AN18" s="567">
        <f t="shared" si="18"/>
        <v>5</v>
      </c>
      <c r="AO18" s="567">
        <v>8</v>
      </c>
      <c r="AP18" s="567">
        <f t="shared" si="19"/>
        <v>16</v>
      </c>
      <c r="AQ18" s="568" t="str">
        <f t="shared" si="20"/>
        <v>País Vasco</v>
      </c>
      <c r="AR18" s="569">
        <f t="shared" si="21"/>
        <v>6.4741647949444463</v>
      </c>
      <c r="AT18" s="567">
        <f t="shared" si="22"/>
        <v>4</v>
      </c>
      <c r="AU18" s="567">
        <v>8</v>
      </c>
      <c r="AV18" s="567">
        <f t="shared" si="23"/>
        <v>4</v>
      </c>
      <c r="AW18" s="568" t="str">
        <f t="shared" si="24"/>
        <v>Balears, Illes</v>
      </c>
      <c r="AX18" s="569">
        <f t="shared" si="25"/>
        <v>38.41254107237917</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359181</v>
      </c>
      <c r="Q19" s="564">
        <f t="shared" si="9"/>
        <v>4.4829086929720328</v>
      </c>
      <c r="R19" s="558"/>
      <c r="S19" s="561">
        <f>'34adictcasaad'!G20</f>
        <v>91318</v>
      </c>
      <c r="T19" s="565">
        <f t="shared" si="10"/>
        <v>1.416500419669932</v>
      </c>
      <c r="U19" s="558"/>
      <c r="V19" s="561">
        <f>'34adictcasaad'!J20</f>
        <v>80719</v>
      </c>
      <c r="W19" s="565">
        <f t="shared" si="11"/>
        <v>7.3374572196037615</v>
      </c>
      <c r="X19" s="558"/>
      <c r="Y19" s="561">
        <f>'34adictcasaad'!M20</f>
        <v>187144</v>
      </c>
      <c r="Z19" s="565">
        <f t="shared" si="12"/>
        <v>40.211171823129632</v>
      </c>
      <c r="AA19" s="566"/>
      <c r="AB19" s="567">
        <f t="shared" si="3"/>
        <v>7</v>
      </c>
      <c r="AC19" s="567">
        <v>9</v>
      </c>
      <c r="AD19" s="567">
        <f t="shared" si="13"/>
        <v>20</v>
      </c>
      <c r="AE19" s="568" t="str">
        <f t="shared" si="4"/>
        <v>TOTAL</v>
      </c>
      <c r="AF19" s="569">
        <f t="shared" si="5"/>
        <v>4.2788976771656015</v>
      </c>
      <c r="AH19" s="567">
        <f t="shared" si="14"/>
        <v>8</v>
      </c>
      <c r="AI19" s="567">
        <v>9</v>
      </c>
      <c r="AJ19" s="567">
        <f t="shared" si="15"/>
        <v>20</v>
      </c>
      <c r="AK19" s="568" t="str">
        <f t="shared" si="16"/>
        <v>TOTAL</v>
      </c>
      <c r="AL19" s="569">
        <f t="shared" si="17"/>
        <v>1.4113912402125675</v>
      </c>
      <c r="AN19" s="567">
        <f t="shared" si="18"/>
        <v>3</v>
      </c>
      <c r="AO19" s="567">
        <v>9</v>
      </c>
      <c r="AP19" s="567">
        <f t="shared" si="19"/>
        <v>20</v>
      </c>
      <c r="AQ19" s="568" t="str">
        <f t="shared" si="20"/>
        <v>TOTAL</v>
      </c>
      <c r="AR19" s="569">
        <f t="shared" si="21"/>
        <v>6.3156659263329233</v>
      </c>
      <c r="AT19" s="567">
        <f t="shared" si="22"/>
        <v>5</v>
      </c>
      <c r="AU19" s="567">
        <v>9</v>
      </c>
      <c r="AV19" s="567">
        <f t="shared" si="23"/>
        <v>17</v>
      </c>
      <c r="AW19" s="568" t="str">
        <f t="shared" si="24"/>
        <v>Rioja, La</v>
      </c>
      <c r="AX19" s="569">
        <f t="shared" si="25"/>
        <v>38.222755129229952</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205448</v>
      </c>
      <c r="Q20" s="564">
        <f t="shared" si="9"/>
        <v>3.8623236017622671</v>
      </c>
      <c r="R20" s="558"/>
      <c r="S20" s="561">
        <f>'34adictcasaad'!G21</f>
        <v>55649</v>
      </c>
      <c r="T20" s="565">
        <f t="shared" si="10"/>
        <v>1.3108545417627153</v>
      </c>
      <c r="U20" s="558"/>
      <c r="V20" s="561">
        <f>'34adictcasaad'!J21</f>
        <v>44146</v>
      </c>
      <c r="W20" s="565">
        <f t="shared" si="11"/>
        <v>5.7096074952016842</v>
      </c>
      <c r="X20" s="558"/>
      <c r="Y20" s="561">
        <f>'34adictcasaad'!M21</f>
        <v>105653</v>
      </c>
      <c r="Z20" s="565">
        <f t="shared" si="12"/>
        <v>35.118048469175768</v>
      </c>
      <c r="AA20" s="566"/>
      <c r="AB20" s="567">
        <f t="shared" si="3"/>
        <v>13</v>
      </c>
      <c r="AC20" s="567">
        <v>10</v>
      </c>
      <c r="AD20" s="567">
        <f t="shared" si="13"/>
        <v>2</v>
      </c>
      <c r="AE20" s="568" t="str">
        <f t="shared" si="4"/>
        <v>Aragón</v>
      </c>
      <c r="AF20" s="570">
        <f t="shared" si="5"/>
        <v>4.0040959136306764</v>
      </c>
      <c r="AH20" s="567">
        <f t="shared" si="14"/>
        <v>13</v>
      </c>
      <c r="AI20" s="567">
        <v>10</v>
      </c>
      <c r="AJ20" s="567">
        <f t="shared" si="15"/>
        <v>3</v>
      </c>
      <c r="AK20" s="568" t="str">
        <f t="shared" si="16"/>
        <v>Asturias, Principado de</v>
      </c>
      <c r="AL20" s="569">
        <f t="shared" si="17"/>
        <v>1.3782261990884259</v>
      </c>
      <c r="AN20" s="567">
        <f t="shared" si="18"/>
        <v>12</v>
      </c>
      <c r="AO20" s="567">
        <v>10</v>
      </c>
      <c r="AP20" s="567">
        <f t="shared" si="19"/>
        <v>18</v>
      </c>
      <c r="AQ20" s="568" t="str">
        <f t="shared" si="20"/>
        <v>Ceuta y Melilla</v>
      </c>
      <c r="AR20" s="569">
        <f t="shared" si="21"/>
        <v>6.086537302639508</v>
      </c>
      <c r="AT20" s="567">
        <f t="shared" si="22"/>
        <v>12</v>
      </c>
      <c r="AU20" s="567">
        <v>10</v>
      </c>
      <c r="AV20" s="567">
        <f t="shared" si="23"/>
        <v>20</v>
      </c>
      <c r="AW20" s="568" t="str">
        <f t="shared" si="24"/>
        <v>TOTAL</v>
      </c>
      <c r="AX20" s="569">
        <f t="shared" si="25"/>
        <v>37.065665593604194</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57381</v>
      </c>
      <c r="Q21" s="579">
        <f t="shared" si="9"/>
        <v>5.4406024191200943</v>
      </c>
      <c r="R21" s="573"/>
      <c r="S21" s="576">
        <f>'34adictcasaad'!G22</f>
        <v>13544</v>
      </c>
      <c r="T21" s="580">
        <f t="shared" si="10"/>
        <v>1.6542734583402547</v>
      </c>
      <c r="U21" s="573"/>
      <c r="V21" s="576">
        <f>'34adictcasaad'!J22</f>
        <v>12177</v>
      </c>
      <c r="W21" s="580">
        <f t="shared" si="11"/>
        <v>7.5500359614096872</v>
      </c>
      <c r="X21" s="573"/>
      <c r="Y21" s="576">
        <f>'34adictcasaad'!M22</f>
        <v>31660</v>
      </c>
      <c r="Z21" s="565">
        <f t="shared" si="12"/>
        <v>42.400460699888846</v>
      </c>
      <c r="AA21" s="566"/>
      <c r="AB21" s="567">
        <f t="shared" si="3"/>
        <v>2</v>
      </c>
      <c r="AC21" s="567">
        <v>11</v>
      </c>
      <c r="AD21" s="567">
        <f t="shared" si="13"/>
        <v>6</v>
      </c>
      <c r="AE21" s="568" t="str">
        <f t="shared" si="4"/>
        <v>Cantabria</v>
      </c>
      <c r="AF21" s="569">
        <f t="shared" si="5"/>
        <v>3.8862589722281928</v>
      </c>
      <c r="AG21" s="396"/>
      <c r="AH21" s="567">
        <f t="shared" si="14"/>
        <v>4</v>
      </c>
      <c r="AI21" s="567">
        <v>11</v>
      </c>
      <c r="AJ21" s="567">
        <f t="shared" si="15"/>
        <v>8</v>
      </c>
      <c r="AK21" s="568" t="str">
        <f t="shared" si="16"/>
        <v>Castilla - La Mancha</v>
      </c>
      <c r="AL21" s="569">
        <f t="shared" si="17"/>
        <v>1.3711768108254352</v>
      </c>
      <c r="AM21" s="396"/>
      <c r="AN21" s="567">
        <f t="shared" si="18"/>
        <v>2</v>
      </c>
      <c r="AO21" s="567">
        <v>11</v>
      </c>
      <c r="AP21" s="567">
        <f t="shared" si="19"/>
        <v>13</v>
      </c>
      <c r="AQ21" s="568" t="str">
        <f t="shared" si="20"/>
        <v>Madrid, Comunidad de</v>
      </c>
      <c r="AR21" s="569">
        <f t="shared" si="21"/>
        <v>5.7119662389566681</v>
      </c>
      <c r="AS21" s="396"/>
      <c r="AT21" s="567">
        <f t="shared" si="22"/>
        <v>3</v>
      </c>
      <c r="AU21" s="567">
        <v>11</v>
      </c>
      <c r="AV21" s="567">
        <f t="shared" si="23"/>
        <v>14</v>
      </c>
      <c r="AW21" s="568" t="str">
        <f t="shared" si="24"/>
        <v>Murcia, Región de</v>
      </c>
      <c r="AX21" s="569">
        <f t="shared" si="25"/>
        <v>35.611898251719282</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87419</v>
      </c>
      <c r="Q22" s="579">
        <f t="shared" si="9"/>
        <v>3.2307611001861534</v>
      </c>
      <c r="R22" s="573"/>
      <c r="S22" s="576">
        <f>'34adictcasaad'!G23</f>
        <v>25655</v>
      </c>
      <c r="T22" s="580">
        <f t="shared" si="10"/>
        <v>1.291830275002996</v>
      </c>
      <c r="U22" s="573"/>
      <c r="V22" s="576">
        <f>'34adictcasaad'!J23</f>
        <v>15229</v>
      </c>
      <c r="W22" s="580">
        <f t="shared" si="11"/>
        <v>3.1815836259900014</v>
      </c>
      <c r="X22" s="573"/>
      <c r="Y22" s="576">
        <f>'34adictcasaad'!M23</f>
        <v>46535</v>
      </c>
      <c r="Z22" s="565">
        <f t="shared" si="12"/>
        <v>19.290718401525513</v>
      </c>
      <c r="AA22" s="566"/>
      <c r="AB22" s="567">
        <f t="shared" si="3"/>
        <v>17</v>
      </c>
      <c r="AC22" s="567">
        <v>12</v>
      </c>
      <c r="AD22" s="567">
        <f t="shared" si="13"/>
        <v>14</v>
      </c>
      <c r="AE22" s="568" t="str">
        <f t="shared" si="4"/>
        <v>Murcia, Región de</v>
      </c>
      <c r="AF22" s="569">
        <f t="shared" si="5"/>
        <v>3.8775460761036715</v>
      </c>
      <c r="AG22" s="396"/>
      <c r="AH22" s="567">
        <f t="shared" si="14"/>
        <v>14</v>
      </c>
      <c r="AI22" s="567">
        <v>12</v>
      </c>
      <c r="AJ22" s="567">
        <f t="shared" si="15"/>
        <v>17</v>
      </c>
      <c r="AK22" s="568" t="str">
        <f t="shared" si="16"/>
        <v>Rioja, La</v>
      </c>
      <c r="AL22" s="569">
        <f t="shared" si="17"/>
        <v>1.354915877190203</v>
      </c>
      <c r="AM22" s="396"/>
      <c r="AN22" s="567">
        <f t="shared" si="18"/>
        <v>19</v>
      </c>
      <c r="AO22" s="567">
        <v>12</v>
      </c>
      <c r="AP22" s="567">
        <f t="shared" si="19"/>
        <v>10</v>
      </c>
      <c r="AQ22" s="568" t="str">
        <f t="shared" si="20"/>
        <v>Comunitat Valenciana</v>
      </c>
      <c r="AR22" s="569">
        <f t="shared" si="21"/>
        <v>5.7096074952016842</v>
      </c>
      <c r="AS22" s="396"/>
      <c r="AT22" s="567">
        <f t="shared" si="22"/>
        <v>19</v>
      </c>
      <c r="AU22" s="567">
        <v>12</v>
      </c>
      <c r="AV22" s="567">
        <f t="shared" si="23"/>
        <v>10</v>
      </c>
      <c r="AW22" s="568" t="str">
        <f t="shared" si="24"/>
        <v>Comunitat Valenciana</v>
      </c>
      <c r="AX22" s="569">
        <f t="shared" si="25"/>
        <v>35.118048469175768</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266190</v>
      </c>
      <c r="Q23" s="579">
        <f t="shared" si="9"/>
        <v>3.7976861492526752</v>
      </c>
      <c r="R23" s="573"/>
      <c r="S23" s="576">
        <f>'34adictcasaad'!G24</f>
        <v>62546</v>
      </c>
      <c r="T23" s="580">
        <f t="shared" si="10"/>
        <v>1.096477042018881</v>
      </c>
      <c r="U23" s="573"/>
      <c r="V23" s="576">
        <f>'34adictcasaad'!J24</f>
        <v>52137</v>
      </c>
      <c r="W23" s="580">
        <f t="shared" si="11"/>
        <v>5.7119662389566681</v>
      </c>
      <c r="X23" s="573"/>
      <c r="Y23" s="576">
        <f>'34adictcasaad'!M24</f>
        <v>151507</v>
      </c>
      <c r="Z23" s="565">
        <f t="shared" si="12"/>
        <v>38.626982568945344</v>
      </c>
      <c r="AA23" s="566"/>
      <c r="AB23" s="567">
        <f t="shared" si="3"/>
        <v>14</v>
      </c>
      <c r="AC23" s="567">
        <v>13</v>
      </c>
      <c r="AD23" s="567">
        <f t="shared" si="13"/>
        <v>10</v>
      </c>
      <c r="AE23" s="568" t="str">
        <f t="shared" si="4"/>
        <v>Comunitat Valenciana</v>
      </c>
      <c r="AF23" s="569">
        <f t="shared" si="5"/>
        <v>3.8623236017622671</v>
      </c>
      <c r="AG23" s="396"/>
      <c r="AH23" s="567">
        <f t="shared" si="14"/>
        <v>17</v>
      </c>
      <c r="AI23" s="567">
        <v>13</v>
      </c>
      <c r="AJ23" s="567">
        <f t="shared" si="15"/>
        <v>10</v>
      </c>
      <c r="AK23" s="568" t="str">
        <f t="shared" si="16"/>
        <v>Comunitat Valenciana</v>
      </c>
      <c r="AL23" s="569">
        <f t="shared" si="17"/>
        <v>1.3108545417627153</v>
      </c>
      <c r="AM23" s="396"/>
      <c r="AN23" s="567">
        <f t="shared" si="18"/>
        <v>11</v>
      </c>
      <c r="AO23" s="567">
        <v>13</v>
      </c>
      <c r="AP23" s="567">
        <f t="shared" si="19"/>
        <v>17</v>
      </c>
      <c r="AQ23" s="568" t="str">
        <f t="shared" si="20"/>
        <v>Rioja, La</v>
      </c>
      <c r="AR23" s="569">
        <f t="shared" si="21"/>
        <v>5.6570010980519747</v>
      </c>
      <c r="AS23" s="396"/>
      <c r="AT23" s="567">
        <f t="shared" si="22"/>
        <v>7</v>
      </c>
      <c r="AU23" s="567">
        <v>13</v>
      </c>
      <c r="AV23" s="567">
        <f t="shared" si="23"/>
        <v>2</v>
      </c>
      <c r="AW23" s="568" t="str">
        <f t="shared" si="24"/>
        <v>Aragón</v>
      </c>
      <c r="AX23" s="569">
        <f t="shared" si="25"/>
        <v>33.934684059579979</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60819</v>
      </c>
      <c r="Q24" s="579">
        <f t="shared" si="9"/>
        <v>3.8775460761036715</v>
      </c>
      <c r="R24" s="573"/>
      <c r="S24" s="576">
        <f>'34adictcasaad'!G25</f>
        <v>21379</v>
      </c>
      <c r="T24" s="580">
        <f t="shared" si="10"/>
        <v>1.6357256749022957</v>
      </c>
      <c r="U24" s="573"/>
      <c r="V24" s="576">
        <f>'34adictcasaad'!J25</f>
        <v>13652</v>
      </c>
      <c r="W24" s="580">
        <f t="shared" si="11"/>
        <v>7.2204533674645903</v>
      </c>
      <c r="X24" s="573"/>
      <c r="Y24" s="576">
        <f>'34adictcasaad'!M25</f>
        <v>25788</v>
      </c>
      <c r="Z24" s="565">
        <f t="shared" si="12"/>
        <v>35.611898251719282</v>
      </c>
      <c r="AA24" s="566"/>
      <c r="AB24" s="567">
        <f t="shared" si="3"/>
        <v>12</v>
      </c>
      <c r="AC24" s="567">
        <v>14</v>
      </c>
      <c r="AD24" s="567">
        <f t="shared" si="13"/>
        <v>13</v>
      </c>
      <c r="AE24" s="568" t="str">
        <f t="shared" si="4"/>
        <v>Madrid, Comunidad de</v>
      </c>
      <c r="AF24" s="569">
        <f t="shared" si="5"/>
        <v>3.7976861492526752</v>
      </c>
      <c r="AG24" s="396"/>
      <c r="AH24" s="567">
        <f t="shared" si="14"/>
        <v>5</v>
      </c>
      <c r="AI24" s="567">
        <v>14</v>
      </c>
      <c r="AJ24" s="567">
        <f t="shared" si="15"/>
        <v>12</v>
      </c>
      <c r="AK24" s="568" t="str">
        <f t="shared" si="16"/>
        <v>Galicia</v>
      </c>
      <c r="AL24" s="569">
        <f t="shared" si="17"/>
        <v>1.291830275002996</v>
      </c>
      <c r="AM24" s="396"/>
      <c r="AN24" s="567">
        <f t="shared" si="18"/>
        <v>4</v>
      </c>
      <c r="AO24" s="567">
        <v>14</v>
      </c>
      <c r="AP24" s="567">
        <f t="shared" si="19"/>
        <v>5</v>
      </c>
      <c r="AQ24" s="568" t="str">
        <f t="shared" si="20"/>
        <v>Canarias</v>
      </c>
      <c r="AR24" s="569">
        <f t="shared" si="21"/>
        <v>5.1043849071348211</v>
      </c>
      <c r="AS24" s="396"/>
      <c r="AT24" s="567">
        <f t="shared" si="22"/>
        <v>11</v>
      </c>
      <c r="AU24" s="567">
        <v>14</v>
      </c>
      <c r="AV24" s="567">
        <f t="shared" si="23"/>
        <v>18</v>
      </c>
      <c r="AW24" s="568" t="str">
        <f t="shared" si="24"/>
        <v>Ceuta y Melilla</v>
      </c>
      <c r="AX24" s="569">
        <f t="shared" si="25"/>
        <v>32.091223783343516</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20667</v>
      </c>
      <c r="Q25" s="579">
        <f t="shared" si="9"/>
        <v>3.0467336838986161</v>
      </c>
      <c r="R25" s="573"/>
      <c r="S25" s="582">
        <f>'34adictcasaad'!G26</f>
        <v>5105</v>
      </c>
      <c r="T25" s="580">
        <f t="shared" si="10"/>
        <v>0.94932942567894252</v>
      </c>
      <c r="U25" s="573"/>
      <c r="V25" s="582">
        <f>'34adictcasaad'!J26</f>
        <v>3747</v>
      </c>
      <c r="W25" s="580">
        <f t="shared" si="11"/>
        <v>3.8349350609475268</v>
      </c>
      <c r="X25" s="573"/>
      <c r="Y25" s="582">
        <f>'34adictcasaad'!M26</f>
        <v>11815</v>
      </c>
      <c r="Z25" s="565">
        <f t="shared" si="12"/>
        <v>27.554923270674937</v>
      </c>
      <c r="AA25" s="566"/>
      <c r="AB25" s="567">
        <f t="shared" si="3"/>
        <v>18</v>
      </c>
      <c r="AC25" s="567">
        <v>15</v>
      </c>
      <c r="AD25" s="567">
        <f t="shared" si="13"/>
        <v>4</v>
      </c>
      <c r="AE25" s="568" t="str">
        <f t="shared" si="4"/>
        <v>Balears, Illes</v>
      </c>
      <c r="AF25" s="569">
        <f t="shared" si="5"/>
        <v>3.5465282423313482</v>
      </c>
      <c r="AG25" s="396"/>
      <c r="AH25" s="567">
        <f t="shared" si="14"/>
        <v>19</v>
      </c>
      <c r="AI25" s="567">
        <v>15</v>
      </c>
      <c r="AJ25" s="567">
        <f t="shared" si="15"/>
        <v>5</v>
      </c>
      <c r="AK25" s="568" t="str">
        <f t="shared" si="16"/>
        <v>Canarias</v>
      </c>
      <c r="AL25" s="569">
        <f t="shared" si="17"/>
        <v>1.2868971558176359</v>
      </c>
      <c r="AM25" s="396"/>
      <c r="AN25" s="567">
        <f t="shared" si="18"/>
        <v>18</v>
      </c>
      <c r="AO25" s="567">
        <v>15</v>
      </c>
      <c r="AP25" s="567">
        <f t="shared" si="19"/>
        <v>2</v>
      </c>
      <c r="AQ25" s="568" t="str">
        <f t="shared" si="20"/>
        <v>Aragón</v>
      </c>
      <c r="AR25" s="569">
        <f t="shared" si="21"/>
        <v>5.0892604965084685</v>
      </c>
      <c r="AS25" s="396"/>
      <c r="AT25" s="567">
        <f t="shared" si="22"/>
        <v>18</v>
      </c>
      <c r="AU25" s="567">
        <v>15</v>
      </c>
      <c r="AV25" s="567">
        <f t="shared" si="23"/>
        <v>3</v>
      </c>
      <c r="AW25" s="568" t="str">
        <f t="shared" si="24"/>
        <v>Asturias, Principado de</v>
      </c>
      <c r="AX25" s="569">
        <f t="shared" si="25"/>
        <v>28.719328758108489</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118693</v>
      </c>
      <c r="Q26" s="579">
        <f t="shared" si="9"/>
        <v>5.3280896213286981</v>
      </c>
      <c r="R26" s="573"/>
      <c r="S26" s="582">
        <f>'34adictcasaad'!G27</f>
        <v>31205</v>
      </c>
      <c r="T26" s="580">
        <f t="shared" si="10"/>
        <v>1.8386880470251612</v>
      </c>
      <c r="U26" s="573"/>
      <c r="V26" s="582">
        <f>'34adictcasaad'!J27</f>
        <v>23809</v>
      </c>
      <c r="W26" s="580">
        <f t="shared" si="11"/>
        <v>6.4741647949444463</v>
      </c>
      <c r="X26" s="573"/>
      <c r="Y26" s="582">
        <f>'34adictcasaad'!M27</f>
        <v>63679</v>
      </c>
      <c r="Z26" s="565">
        <f t="shared" si="12"/>
        <v>39.115825941669328</v>
      </c>
      <c r="AA26" s="566"/>
      <c r="AB26" s="567">
        <f t="shared" si="3"/>
        <v>3</v>
      </c>
      <c r="AC26" s="567">
        <v>16</v>
      </c>
      <c r="AD26" s="567">
        <f t="shared" si="13"/>
        <v>18</v>
      </c>
      <c r="AE26" s="568" t="str">
        <f t="shared" si="4"/>
        <v>Ceuta y Melilla</v>
      </c>
      <c r="AF26" s="570">
        <f t="shared" si="5"/>
        <v>3.287933602894233</v>
      </c>
      <c r="AG26" s="396"/>
      <c r="AH26" s="567">
        <f t="shared" si="14"/>
        <v>3</v>
      </c>
      <c r="AI26" s="567">
        <v>16</v>
      </c>
      <c r="AJ26" s="567">
        <f t="shared" si="15"/>
        <v>4</v>
      </c>
      <c r="AK26" s="568" t="str">
        <f t="shared" si="16"/>
        <v>Balears, Illes</v>
      </c>
      <c r="AL26" s="569">
        <f t="shared" si="17"/>
        <v>1.2342227192842308</v>
      </c>
      <c r="AM26" s="396"/>
      <c r="AN26" s="567">
        <f t="shared" si="18"/>
        <v>8</v>
      </c>
      <c r="AO26" s="567">
        <v>16</v>
      </c>
      <c r="AP26" s="567">
        <f t="shared" si="19"/>
        <v>3</v>
      </c>
      <c r="AQ26" s="568" t="str">
        <f t="shared" si="20"/>
        <v>Asturias, Principado de</v>
      </c>
      <c r="AR26" s="569">
        <f t="shared" si="21"/>
        <v>4.9643126706482477</v>
      </c>
      <c r="AS26" s="396"/>
      <c r="AT26" s="567">
        <f t="shared" si="22"/>
        <v>6</v>
      </c>
      <c r="AU26" s="567">
        <v>16</v>
      </c>
      <c r="AV26" s="567">
        <f t="shared" si="23"/>
        <v>6</v>
      </c>
      <c r="AW26" s="568" t="str">
        <f t="shared" si="24"/>
        <v>Cantabria</v>
      </c>
      <c r="AX26" s="569">
        <f t="shared" si="25"/>
        <v>28.207300542215336</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14810</v>
      </c>
      <c r="Q27" s="586">
        <f t="shared" si="9"/>
        <v>4.5683932581496931</v>
      </c>
      <c r="R27" s="573"/>
      <c r="S27" s="582">
        <f>'34adictcasaad'!G28</f>
        <v>3421</v>
      </c>
      <c r="T27" s="587">
        <f t="shared" si="10"/>
        <v>1.354915877190203</v>
      </c>
      <c r="U27" s="573"/>
      <c r="V27" s="582">
        <f>'34adictcasaad'!J28</f>
        <v>2782</v>
      </c>
      <c r="W27" s="587">
        <f t="shared" si="11"/>
        <v>5.6570010980519747</v>
      </c>
      <c r="X27" s="573"/>
      <c r="Y27" s="582">
        <f>'34adictcasaad'!M28</f>
        <v>8607</v>
      </c>
      <c r="Z27" s="588">
        <f t="shared" si="12"/>
        <v>38.222755129229952</v>
      </c>
      <c r="AA27" s="566"/>
      <c r="AB27" s="567">
        <f t="shared" si="3"/>
        <v>6</v>
      </c>
      <c r="AC27" s="567">
        <v>17</v>
      </c>
      <c r="AD27" s="567">
        <f t="shared" si="13"/>
        <v>12</v>
      </c>
      <c r="AE27" s="568" t="str">
        <f t="shared" si="4"/>
        <v>Galicia</v>
      </c>
      <c r="AF27" s="569">
        <f t="shared" si="5"/>
        <v>3.2307611001861534</v>
      </c>
      <c r="AG27" s="396"/>
      <c r="AH27" s="567">
        <f t="shared" si="14"/>
        <v>12</v>
      </c>
      <c r="AI27" s="567">
        <v>17</v>
      </c>
      <c r="AJ27" s="567">
        <f t="shared" si="15"/>
        <v>13</v>
      </c>
      <c r="AK27" s="568" t="str">
        <f t="shared" si="16"/>
        <v>Madrid, Comunidad de</v>
      </c>
      <c r="AL27" s="569">
        <f t="shared" si="17"/>
        <v>1.096477042018881</v>
      </c>
      <c r="AM27" s="396"/>
      <c r="AN27" s="567">
        <f t="shared" si="18"/>
        <v>13</v>
      </c>
      <c r="AO27" s="567">
        <v>17</v>
      </c>
      <c r="AP27" s="567">
        <f t="shared" si="19"/>
        <v>6</v>
      </c>
      <c r="AQ27" s="568" t="str">
        <f t="shared" si="20"/>
        <v>Cantabria</v>
      </c>
      <c r="AR27" s="569">
        <f t="shared" si="21"/>
        <v>4.8544364818256813</v>
      </c>
      <c r="AS27" s="396"/>
      <c r="AT27" s="567">
        <f t="shared" si="22"/>
        <v>9</v>
      </c>
      <c r="AU27" s="567">
        <v>17</v>
      </c>
      <c r="AV27" s="567">
        <f t="shared" si="23"/>
        <v>5</v>
      </c>
      <c r="AW27" s="568" t="str">
        <f t="shared" si="24"/>
        <v>Canarias</v>
      </c>
      <c r="AX27" s="569">
        <f t="shared" si="25"/>
        <v>27.569568899304802</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5562</v>
      </c>
      <c r="Q28" s="586">
        <f t="shared" si="9"/>
        <v>3.287933602894233</v>
      </c>
      <c r="R28" s="573"/>
      <c r="S28" s="582">
        <f>'34adictcasaad'!G29</f>
        <v>2976</v>
      </c>
      <c r="T28" s="587">
        <f t="shared" si="10"/>
        <v>2.0154545269844708</v>
      </c>
      <c r="U28" s="573"/>
      <c r="V28" s="582">
        <f>'34adictcasaad'!J29</f>
        <v>1010</v>
      </c>
      <c r="W28" s="587">
        <f t="shared" si="11"/>
        <v>6.086537302639508</v>
      </c>
      <c r="X28" s="573"/>
      <c r="Y28" s="582">
        <f>'34adictcasaad'!M29</f>
        <v>1576</v>
      </c>
      <c r="Z28" s="588">
        <f t="shared" si="12"/>
        <v>32.091223783343516</v>
      </c>
      <c r="AA28" s="566"/>
      <c r="AB28" s="567">
        <f t="shared" si="3"/>
        <v>16</v>
      </c>
      <c r="AC28" s="567">
        <v>18</v>
      </c>
      <c r="AD28" s="567">
        <f t="shared" si="13"/>
        <v>15</v>
      </c>
      <c r="AE28" s="568" t="str">
        <f t="shared" si="4"/>
        <v>Navarra, Comunidad Foral de</v>
      </c>
      <c r="AF28" s="569">
        <f t="shared" si="5"/>
        <v>3.0467336838986161</v>
      </c>
      <c r="AG28" s="396"/>
      <c r="AH28" s="567">
        <f t="shared" si="14"/>
        <v>1</v>
      </c>
      <c r="AI28" s="567">
        <v>18</v>
      </c>
      <c r="AJ28" s="567">
        <f t="shared" si="15"/>
        <v>2</v>
      </c>
      <c r="AK28" s="568" t="str">
        <f t="shared" si="16"/>
        <v>Aragón</v>
      </c>
      <c r="AL28" s="569">
        <f t="shared" si="17"/>
        <v>1.0158672051067918</v>
      </c>
      <c r="AM28" s="396"/>
      <c r="AN28" s="567">
        <f t="shared" si="18"/>
        <v>10</v>
      </c>
      <c r="AO28" s="567">
        <v>18</v>
      </c>
      <c r="AP28" s="567">
        <f t="shared" si="19"/>
        <v>15</v>
      </c>
      <c r="AQ28" s="568" t="str">
        <f t="shared" si="20"/>
        <v>Navarra, Comunidad Foral de</v>
      </c>
      <c r="AR28" s="569">
        <f t="shared" si="21"/>
        <v>3.8349350609475268</v>
      </c>
      <c r="AS28" s="396"/>
      <c r="AT28" s="567">
        <f t="shared" si="22"/>
        <v>14</v>
      </c>
      <c r="AU28" s="567">
        <v>18</v>
      </c>
      <c r="AV28" s="567">
        <f t="shared" si="23"/>
        <v>15</v>
      </c>
      <c r="AW28" s="568" t="str">
        <f t="shared" si="24"/>
        <v>Navarra, Comunidad Foral de</v>
      </c>
      <c r="AX28" s="569">
        <f t="shared" si="25"/>
        <v>27.554923270674937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2.9853659669619796</v>
      </c>
      <c r="AG29" s="396"/>
      <c r="AH29" s="396"/>
      <c r="AI29" s="396"/>
      <c r="AJ29" s="567">
        <f>MATCH(AI30,AH$11:AH$30,0)</f>
        <v>15</v>
      </c>
      <c r="AK29" s="568" t="str">
        <f t="shared" si="16"/>
        <v>Navarra, Comunidad Foral de</v>
      </c>
      <c r="AL29" s="569">
        <f t="shared" si="17"/>
        <v>0.94932942567894252</v>
      </c>
      <c r="AM29" s="396"/>
      <c r="AN29" s="396"/>
      <c r="AO29" s="396"/>
      <c r="AP29" s="567">
        <f>MATCH(AO30,AN$11:AN$30,0)</f>
        <v>12</v>
      </c>
      <c r="AQ29" s="568" t="str">
        <f t="shared" si="20"/>
        <v>Galicia</v>
      </c>
      <c r="AR29" s="569">
        <f>INDEX(W$11:W$30,AP29,1)</f>
        <v>3.1815836259900014</v>
      </c>
      <c r="AS29" s="396"/>
      <c r="AT29" s="396"/>
      <c r="AU29" s="396"/>
      <c r="AV29" s="567">
        <f>MATCH(AU30,AT$11:AT$30,0)</f>
        <v>12</v>
      </c>
      <c r="AW29" s="568" t="str">
        <f t="shared" si="24"/>
        <v>Galicia</v>
      </c>
      <c r="AX29" s="569">
        <f t="shared" si="25"/>
        <v>19.290718401525513</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2080387</v>
      </c>
      <c r="Q30" s="545">
        <f>P30*100/D30</f>
        <v>4.2788976771656015</v>
      </c>
      <c r="R30" s="320"/>
      <c r="S30" s="549">
        <f>SUM(S11:S28)</f>
        <v>546086</v>
      </c>
      <c r="T30" s="546">
        <f>S30*100/G30</f>
        <v>1.4113912402125675</v>
      </c>
      <c r="U30" s="320"/>
      <c r="V30" s="549">
        <f>SUM(V11:V28)</f>
        <v>440703</v>
      </c>
      <c r="W30" s="546">
        <f>V30*100/J30</f>
        <v>6.3156659263329233</v>
      </c>
      <c r="X30" s="320"/>
      <c r="Y30" s="549">
        <f>SUM(Y11:Y28)</f>
        <v>1093598</v>
      </c>
      <c r="Z30" s="551">
        <f>Y30*100/M30</f>
        <v>37.065665593604194</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1" t="s">
        <v>170</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2"/>
      <c r="C34" s="1512"/>
      <c r="D34" s="1512"/>
      <c r="E34" s="1512"/>
      <c r="F34" s="1512"/>
      <c r="G34" s="1512"/>
      <c r="H34" s="1512"/>
      <c r="I34" s="1512"/>
      <c r="J34" s="1512"/>
      <c r="K34" s="1512"/>
      <c r="L34" s="1512"/>
      <c r="M34" s="1512"/>
      <c r="N34" s="1512"/>
      <c r="O34" s="1512"/>
      <c r="P34" s="1512"/>
    </row>
    <row r="35" spans="2:50" s="329" customFormat="1" ht="4.5" customHeight="1" x14ac:dyDescent="0.25">
      <c r="B35" s="1434"/>
      <c r="C35" s="1434"/>
      <c r="D35" s="1434"/>
      <c r="E35" s="1434"/>
      <c r="F35" s="1434"/>
      <c r="G35" s="1434"/>
      <c r="H35" s="1434"/>
      <c r="I35" s="1434"/>
      <c r="J35" s="1434"/>
      <c r="K35" s="1434"/>
      <c r="L35" s="1434"/>
      <c r="M35" s="1434"/>
      <c r="N35" s="1434"/>
      <c r="O35" s="1434"/>
      <c r="P35" s="143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0"/>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45"/>
      <c r="C2" s="1445"/>
      <c r="X2" s="599"/>
      <c r="Y2" s="599"/>
      <c r="Z2" s="599"/>
      <c r="AA2" s="556"/>
      <c r="AB2" s="556"/>
      <c r="AC2" s="556"/>
      <c r="AD2" s="556"/>
    </row>
    <row r="3" spans="1:34" s="345" customFormat="1" ht="32.25" customHeight="1" x14ac:dyDescent="0.25">
      <c r="B3" s="1446"/>
      <c r="C3" s="1446"/>
      <c r="X3" s="599"/>
      <c r="Y3" s="599"/>
      <c r="Z3" s="599"/>
      <c r="AA3" s="556"/>
      <c r="AB3" s="556"/>
      <c r="AC3" s="556"/>
      <c r="AD3" s="556"/>
    </row>
    <row r="4" spans="1:34" s="492" customFormat="1" ht="19.5" customHeight="1" x14ac:dyDescent="0.25">
      <c r="A4" s="1517" t="s">
        <v>471</v>
      </c>
      <c r="B4" s="1517"/>
      <c r="C4" s="1517"/>
      <c r="D4" s="1517"/>
      <c r="E4" s="1517"/>
      <c r="F4" s="1517"/>
      <c r="G4" s="1517"/>
      <c r="H4" s="1517"/>
      <c r="I4" s="1517"/>
      <c r="J4" s="1517"/>
      <c r="K4" s="1517"/>
      <c r="L4" s="1517"/>
      <c r="M4" s="1517"/>
      <c r="N4" s="1517"/>
      <c r="O4" s="1517"/>
      <c r="P4" s="1517"/>
      <c r="Q4" s="1517"/>
      <c r="R4" s="1517"/>
      <c r="S4" s="1517"/>
      <c r="T4" s="1517"/>
      <c r="U4" s="1517"/>
      <c r="V4" s="1517"/>
      <c r="AA4" s="556"/>
      <c r="AB4" s="556"/>
      <c r="AC4" s="556"/>
      <c r="AD4" s="556"/>
    </row>
    <row r="5" spans="1:34" s="492" customFormat="1" ht="15.5"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AA5" s="556"/>
      <c r="AB5" s="556"/>
      <c r="AC5" s="556"/>
      <c r="AD5" s="556"/>
    </row>
    <row r="6" spans="1:34" s="492" customFormat="1" ht="6" customHeight="1" x14ac:dyDescent="0.25">
      <c r="AA6" s="556"/>
      <c r="AB6" s="556"/>
      <c r="AC6" s="556"/>
      <c r="AD6" s="556"/>
    </row>
    <row r="7" spans="1:34" s="437" customFormat="1" ht="7.5" customHeight="1" x14ac:dyDescent="0.25">
      <c r="A7" s="488"/>
      <c r="B7" s="1449" t="s">
        <v>12</v>
      </c>
      <c r="D7" s="1474" t="s">
        <v>243</v>
      </c>
      <c r="E7" s="593"/>
      <c r="F7" s="1514"/>
      <c r="G7" s="1514"/>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50"/>
      <c r="D8" s="1513"/>
      <c r="F8" s="1474" t="s">
        <v>382</v>
      </c>
      <c r="G8" s="1475"/>
      <c r="I8" s="1474" t="s">
        <v>383</v>
      </c>
      <c r="J8" s="1476"/>
      <c r="K8" s="1522" t="s">
        <v>371</v>
      </c>
      <c r="L8" s="1523"/>
      <c r="M8" s="1523"/>
      <c r="N8" s="1523"/>
      <c r="O8" s="1523"/>
      <c r="P8" s="1523"/>
      <c r="Q8" s="1523"/>
      <c r="R8" s="1523"/>
      <c r="S8" s="1523"/>
      <c r="T8" s="1523"/>
      <c r="U8" s="1523"/>
      <c r="V8" s="1524"/>
      <c r="AA8" s="513"/>
      <c r="AB8" s="513"/>
      <c r="AC8" s="513"/>
      <c r="AD8" s="513"/>
    </row>
    <row r="9" spans="1:34" s="437" customFormat="1" ht="25.5" customHeight="1" x14ac:dyDescent="0.25">
      <c r="A9" s="488"/>
      <c r="B9" s="1450"/>
      <c r="D9" s="1485"/>
      <c r="E9" s="491"/>
      <c r="F9" s="1515"/>
      <c r="G9" s="1516"/>
      <c r="I9" s="1515"/>
      <c r="J9" s="1521"/>
      <c r="K9" s="1518" t="s">
        <v>372</v>
      </c>
      <c r="L9" s="1519"/>
      <c r="M9" s="1518" t="s">
        <v>373</v>
      </c>
      <c r="N9" s="1520"/>
      <c r="O9" s="1518" t="s">
        <v>374</v>
      </c>
      <c r="P9" s="1519"/>
      <c r="Q9" s="1526" t="s">
        <v>375</v>
      </c>
      <c r="R9" s="1526"/>
      <c r="S9" s="1527" t="s">
        <v>376</v>
      </c>
      <c r="T9" s="1528"/>
      <c r="U9" s="1529" t="s">
        <v>377</v>
      </c>
      <c r="V9" s="1530"/>
      <c r="AA9" s="513"/>
      <c r="AB9" s="513"/>
      <c r="AC9" s="513"/>
      <c r="AD9" s="513"/>
    </row>
    <row r="10" spans="1:34" s="437" customFormat="1" ht="39" x14ac:dyDescent="0.25">
      <c r="A10" s="488"/>
      <c r="B10" s="1451"/>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395348</v>
      </c>
      <c r="E12" s="350"/>
      <c r="F12" s="355">
        <v>4038</v>
      </c>
      <c r="G12" s="358">
        <v>1.0213786335076944</v>
      </c>
      <c r="H12" s="350"/>
      <c r="I12" s="355">
        <v>3614</v>
      </c>
      <c r="J12" s="358">
        <v>0.91413134757226544</v>
      </c>
      <c r="K12" s="355">
        <v>3180</v>
      </c>
      <c r="L12" s="358">
        <v>87.991145545102384</v>
      </c>
      <c r="M12" s="355">
        <v>57</v>
      </c>
      <c r="N12" s="358">
        <v>1.5771997786386276</v>
      </c>
      <c r="O12" s="355">
        <v>9</v>
      </c>
      <c r="P12" s="358">
        <v>0.24903154399557276</v>
      </c>
      <c r="Q12" s="355">
        <v>340</v>
      </c>
      <c r="R12" s="358">
        <v>9.4078583287216375</v>
      </c>
      <c r="S12" s="355">
        <v>4</v>
      </c>
      <c r="T12" s="358">
        <v>0.11068068622025456</v>
      </c>
      <c r="U12" s="355">
        <v>24</v>
      </c>
      <c r="V12" s="358">
        <v>0.66408411732152739</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54119</v>
      </c>
      <c r="E13" s="350"/>
      <c r="F13" s="368">
        <v>1000</v>
      </c>
      <c r="G13" s="372">
        <v>1.8477798924592101</v>
      </c>
      <c r="H13" s="350"/>
      <c r="I13" s="368">
        <v>556</v>
      </c>
      <c r="J13" s="372">
        <v>1.0273656202073209</v>
      </c>
      <c r="K13" s="368">
        <v>535</v>
      </c>
      <c r="L13" s="372">
        <v>96.223021582733821</v>
      </c>
      <c r="M13" s="368">
        <v>8</v>
      </c>
      <c r="N13" s="372">
        <v>1.4388489208633095</v>
      </c>
      <c r="O13" s="368">
        <v>0</v>
      </c>
      <c r="P13" s="372">
        <v>0</v>
      </c>
      <c r="Q13" s="368">
        <v>4</v>
      </c>
      <c r="R13" s="372">
        <v>0.71942446043165476</v>
      </c>
      <c r="S13" s="368">
        <v>3</v>
      </c>
      <c r="T13" s="372">
        <v>0.53956834532374098</v>
      </c>
      <c r="U13" s="368">
        <v>6</v>
      </c>
      <c r="V13" s="372">
        <v>1.079136690647482</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44260</v>
      </c>
      <c r="E14" s="350"/>
      <c r="F14" s="368">
        <v>878</v>
      </c>
      <c r="G14" s="372">
        <v>1.9837324898328061</v>
      </c>
      <c r="H14" s="350"/>
      <c r="I14" s="368">
        <v>543</v>
      </c>
      <c r="J14" s="372">
        <v>1.2268413917758698</v>
      </c>
      <c r="K14" s="368">
        <v>520</v>
      </c>
      <c r="L14" s="372">
        <v>95.764272559852671</v>
      </c>
      <c r="M14" s="368">
        <v>7</v>
      </c>
      <c r="N14" s="372">
        <v>1.2891344383057091</v>
      </c>
      <c r="O14" s="368">
        <v>4</v>
      </c>
      <c r="P14" s="372">
        <v>0.73664825046040516</v>
      </c>
      <c r="Q14" s="368">
        <v>0</v>
      </c>
      <c r="R14" s="372">
        <v>0</v>
      </c>
      <c r="S14" s="368">
        <v>2</v>
      </c>
      <c r="T14" s="372">
        <v>0.36832412523020258</v>
      </c>
      <c r="U14" s="368">
        <v>10</v>
      </c>
      <c r="V14" s="372">
        <v>1.8416206261510131</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43685</v>
      </c>
      <c r="E15" s="350"/>
      <c r="F15" s="368">
        <v>5</v>
      </c>
      <c r="G15" s="372">
        <v>1.1445576284765937E-2</v>
      </c>
      <c r="H15" s="350"/>
      <c r="I15" s="368">
        <v>428</v>
      </c>
      <c r="J15" s="372">
        <v>0.97974132997596419</v>
      </c>
      <c r="K15" s="368">
        <v>415</v>
      </c>
      <c r="L15" s="372">
        <v>96.962616822429908</v>
      </c>
      <c r="M15" s="368">
        <v>13</v>
      </c>
      <c r="N15" s="372">
        <v>3.0373831775700935</v>
      </c>
      <c r="O15" s="368">
        <v>0</v>
      </c>
      <c r="P15" s="372">
        <v>0</v>
      </c>
      <c r="Q15" s="368">
        <v>0</v>
      </c>
      <c r="R15" s="372">
        <v>0</v>
      </c>
      <c r="S15" s="368">
        <v>0</v>
      </c>
      <c r="T15" s="372">
        <v>0</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66835</v>
      </c>
      <c r="E16" s="350"/>
      <c r="F16" s="368">
        <v>2297</v>
      </c>
      <c r="G16" s="372">
        <v>3.4368220243884195</v>
      </c>
      <c r="H16" s="350"/>
      <c r="I16" s="368">
        <v>661</v>
      </c>
      <c r="J16" s="372">
        <v>0.9890027680107728</v>
      </c>
      <c r="K16" s="368">
        <v>649</v>
      </c>
      <c r="L16" s="372">
        <v>98.184568835098347</v>
      </c>
      <c r="M16" s="368">
        <v>9</v>
      </c>
      <c r="N16" s="372">
        <v>1.3615733736762481</v>
      </c>
      <c r="O16" s="368">
        <v>0</v>
      </c>
      <c r="P16" s="372">
        <v>0</v>
      </c>
      <c r="Q16" s="368">
        <v>0</v>
      </c>
      <c r="R16" s="372">
        <v>0</v>
      </c>
      <c r="S16" s="368">
        <v>0</v>
      </c>
      <c r="T16" s="372">
        <v>0</v>
      </c>
      <c r="U16" s="368">
        <v>3</v>
      </c>
      <c r="V16" s="372">
        <v>0.45385779122541603</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22962</v>
      </c>
      <c r="E17" s="350"/>
      <c r="F17" s="377">
        <v>326</v>
      </c>
      <c r="G17" s="372">
        <v>1.4197369567110878</v>
      </c>
      <c r="H17" s="350"/>
      <c r="I17" s="377">
        <v>341</v>
      </c>
      <c r="J17" s="372">
        <v>1.4850622768051565</v>
      </c>
      <c r="K17" s="377">
        <v>246</v>
      </c>
      <c r="L17" s="372">
        <v>72.140762463343108</v>
      </c>
      <c r="M17" s="377">
        <v>2</v>
      </c>
      <c r="N17" s="372">
        <v>0.5865102639296188</v>
      </c>
      <c r="O17" s="377">
        <v>0</v>
      </c>
      <c r="P17" s="372">
        <v>0</v>
      </c>
      <c r="Q17" s="377">
        <v>65</v>
      </c>
      <c r="R17" s="372">
        <v>19.061583577712611</v>
      </c>
      <c r="S17" s="377">
        <v>0</v>
      </c>
      <c r="T17" s="372">
        <v>0</v>
      </c>
      <c r="U17" s="377">
        <v>28</v>
      </c>
      <c r="V17" s="372">
        <v>8.2111436950146626</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158180</v>
      </c>
      <c r="E18" s="350"/>
      <c r="F18" s="368">
        <v>2175</v>
      </c>
      <c r="G18" s="372">
        <v>1.3750158047793652</v>
      </c>
      <c r="H18" s="350"/>
      <c r="I18" s="368">
        <v>1554</v>
      </c>
      <c r="J18" s="372">
        <v>0.98242508534580852</v>
      </c>
      <c r="K18" s="368">
        <v>1388</v>
      </c>
      <c r="L18" s="372">
        <v>89.317889317889325</v>
      </c>
      <c r="M18" s="368">
        <v>54</v>
      </c>
      <c r="N18" s="372">
        <v>3.4749034749034751</v>
      </c>
      <c r="O18" s="368">
        <v>103</v>
      </c>
      <c r="P18" s="372">
        <v>6.628056628056628</v>
      </c>
      <c r="Q18" s="368">
        <v>2</v>
      </c>
      <c r="R18" s="372">
        <v>0.1287001287001287</v>
      </c>
      <c r="S18" s="368">
        <v>0</v>
      </c>
      <c r="T18" s="372">
        <v>0</v>
      </c>
      <c r="U18" s="368">
        <v>7</v>
      </c>
      <c r="V18" s="372">
        <v>0.45045045045045046</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98828</v>
      </c>
      <c r="E19" s="350"/>
      <c r="F19" s="368">
        <v>1913</v>
      </c>
      <c r="G19" s="372">
        <v>1.9356862427652084</v>
      </c>
      <c r="H19" s="350"/>
      <c r="I19" s="368">
        <v>1147</v>
      </c>
      <c r="J19" s="372">
        <v>1.1606022584692597</v>
      </c>
      <c r="K19" s="368">
        <v>977</v>
      </c>
      <c r="L19" s="372">
        <v>85.178727114210986</v>
      </c>
      <c r="M19" s="368">
        <v>45</v>
      </c>
      <c r="N19" s="372">
        <v>3.9232781168265043</v>
      </c>
      <c r="O19" s="368">
        <v>1</v>
      </c>
      <c r="P19" s="372">
        <v>8.7183958151700089E-2</v>
      </c>
      <c r="Q19" s="368">
        <v>38</v>
      </c>
      <c r="R19" s="372">
        <v>3.3129904097646032</v>
      </c>
      <c r="S19" s="368">
        <v>0</v>
      </c>
      <c r="T19" s="372">
        <v>0</v>
      </c>
      <c r="U19" s="368">
        <v>86</v>
      </c>
      <c r="V19" s="372">
        <v>7.4978204010462068</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359181</v>
      </c>
      <c r="E20" s="350"/>
      <c r="F20" s="368">
        <v>5198</v>
      </c>
      <c r="G20" s="372">
        <v>1.4471812261784449</v>
      </c>
      <c r="H20" s="350"/>
      <c r="I20" s="368">
        <v>4001</v>
      </c>
      <c r="J20" s="372">
        <v>1.1139230638591684</v>
      </c>
      <c r="K20" s="368">
        <v>3108</v>
      </c>
      <c r="L20" s="372">
        <v>77.680579855036243</v>
      </c>
      <c r="M20" s="368">
        <v>15</v>
      </c>
      <c r="N20" s="372">
        <v>0.37490627343164212</v>
      </c>
      <c r="O20" s="368">
        <v>508</v>
      </c>
      <c r="P20" s="372">
        <v>12.696825793551611</v>
      </c>
      <c r="Q20" s="368">
        <v>0</v>
      </c>
      <c r="R20" s="372">
        <v>0</v>
      </c>
      <c r="S20" s="368">
        <v>113</v>
      </c>
      <c r="T20" s="372">
        <v>2.8242939265183704</v>
      </c>
      <c r="U20" s="368">
        <v>257</v>
      </c>
      <c r="V20" s="372">
        <v>6.4233941514621344</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205448</v>
      </c>
      <c r="E21" s="350"/>
      <c r="F21" s="368">
        <v>2002</v>
      </c>
      <c r="G21" s="372">
        <v>0.97445582337136405</v>
      </c>
      <c r="H21" s="350"/>
      <c r="I21" s="368">
        <v>2227</v>
      </c>
      <c r="J21" s="372">
        <v>1.0839725867372765</v>
      </c>
      <c r="K21" s="368">
        <v>2077</v>
      </c>
      <c r="L21" s="372">
        <v>93.264481365065109</v>
      </c>
      <c r="M21" s="368">
        <v>28</v>
      </c>
      <c r="N21" s="372">
        <v>1.2572968118545127</v>
      </c>
      <c r="O21" s="368">
        <v>0</v>
      </c>
      <c r="P21" s="372">
        <v>0</v>
      </c>
      <c r="Q21" s="368">
        <v>26</v>
      </c>
      <c r="R21" s="372">
        <v>1.1674898967220475</v>
      </c>
      <c r="S21" s="368">
        <v>67</v>
      </c>
      <c r="T21" s="372">
        <v>3.0085316569375844</v>
      </c>
      <c r="U21" s="368">
        <v>29</v>
      </c>
      <c r="V21" s="372">
        <v>1.3022002694207453</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57381</v>
      </c>
      <c r="E22" s="350"/>
      <c r="F22" s="368">
        <v>547</v>
      </c>
      <c r="G22" s="372">
        <v>0.95327721719733016</v>
      </c>
      <c r="H22" s="350"/>
      <c r="I22" s="368">
        <v>624</v>
      </c>
      <c r="J22" s="372">
        <v>1.0874679772049982</v>
      </c>
      <c r="K22" s="368">
        <v>571</v>
      </c>
      <c r="L22" s="372">
        <v>91.506410256410248</v>
      </c>
      <c r="M22" s="368">
        <v>38</v>
      </c>
      <c r="N22" s="372">
        <v>6.0897435897435894</v>
      </c>
      <c r="O22" s="368">
        <v>0</v>
      </c>
      <c r="P22" s="372">
        <v>0</v>
      </c>
      <c r="Q22" s="368">
        <v>2</v>
      </c>
      <c r="R22" s="372">
        <v>0.32051282051282048</v>
      </c>
      <c r="S22" s="368">
        <v>0</v>
      </c>
      <c r="T22" s="372">
        <v>0</v>
      </c>
      <c r="U22" s="368">
        <v>13</v>
      </c>
      <c r="V22" s="372">
        <v>2.083333333333333</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87419</v>
      </c>
      <c r="E23" s="350"/>
      <c r="F23" s="368">
        <v>2884</v>
      </c>
      <c r="G23" s="372">
        <v>3.2990539813999242</v>
      </c>
      <c r="H23" s="350"/>
      <c r="I23" s="368">
        <v>1266</v>
      </c>
      <c r="J23" s="372">
        <v>1.4481977602123108</v>
      </c>
      <c r="K23" s="368">
        <v>1003</v>
      </c>
      <c r="L23" s="372">
        <v>79.225908372827803</v>
      </c>
      <c r="M23" s="368">
        <v>16</v>
      </c>
      <c r="N23" s="372">
        <v>1.2638230647709321</v>
      </c>
      <c r="O23" s="368">
        <v>0</v>
      </c>
      <c r="P23" s="372">
        <v>0</v>
      </c>
      <c r="Q23" s="368">
        <v>245</v>
      </c>
      <c r="R23" s="372">
        <v>19.352290679304897</v>
      </c>
      <c r="S23" s="368">
        <v>2</v>
      </c>
      <c r="T23" s="372">
        <v>0.15797788309636651</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266190</v>
      </c>
      <c r="E24" s="350"/>
      <c r="F24" s="368">
        <v>3640</v>
      </c>
      <c r="G24" s="372">
        <v>1.3674443066982229</v>
      </c>
      <c r="H24" s="350"/>
      <c r="I24" s="368">
        <v>2686</v>
      </c>
      <c r="J24" s="372">
        <v>1.0090536834591832</v>
      </c>
      <c r="K24" s="368">
        <v>2046</v>
      </c>
      <c r="L24" s="372">
        <v>76.172747580044671</v>
      </c>
      <c r="M24" s="368">
        <v>127</v>
      </c>
      <c r="N24" s="372">
        <v>4.7282204020848848</v>
      </c>
      <c r="O24" s="368">
        <v>0</v>
      </c>
      <c r="P24" s="372">
        <v>0</v>
      </c>
      <c r="Q24" s="368">
        <v>24</v>
      </c>
      <c r="R24" s="372">
        <v>0.89352196574832465</v>
      </c>
      <c r="S24" s="368">
        <v>0</v>
      </c>
      <c r="T24" s="372">
        <v>0</v>
      </c>
      <c r="U24" s="368">
        <v>489</v>
      </c>
      <c r="V24" s="372">
        <v>18.205510052122115</v>
      </c>
      <c r="X24" s="606"/>
      <c r="Y24" s="606"/>
      <c r="Z24" s="606"/>
      <c r="AA24" s="604">
        <v>44681</v>
      </c>
      <c r="AB24" s="602">
        <v>29337</v>
      </c>
      <c r="AC24" s="602">
        <v>20494</v>
      </c>
      <c r="AD24" s="567"/>
      <c r="AE24" s="360"/>
      <c r="AF24" s="360"/>
      <c r="AG24" s="361"/>
      <c r="AH24" s="607"/>
    </row>
    <row r="25" spans="1:34" x14ac:dyDescent="0.35">
      <c r="A25" s="332"/>
      <c r="B25" s="363" t="s">
        <v>43</v>
      </c>
      <c r="C25" s="350"/>
      <c r="D25" s="608">
        <v>60819</v>
      </c>
      <c r="E25" s="350"/>
      <c r="F25" s="368">
        <v>872</v>
      </c>
      <c r="G25" s="372">
        <v>1.4337624755421825</v>
      </c>
      <c r="H25" s="350"/>
      <c r="I25" s="368">
        <v>527</v>
      </c>
      <c r="J25" s="372">
        <v>0.86650553281047049</v>
      </c>
      <c r="K25" s="368">
        <v>357</v>
      </c>
      <c r="L25" s="372">
        <v>67.741935483870961</v>
      </c>
      <c r="M25" s="368">
        <v>7</v>
      </c>
      <c r="N25" s="372">
        <v>1.3282732447817838</v>
      </c>
      <c r="O25" s="368">
        <v>0</v>
      </c>
      <c r="P25" s="372">
        <v>0</v>
      </c>
      <c r="Q25" s="368">
        <v>131</v>
      </c>
      <c r="R25" s="372">
        <v>24.857685009487664</v>
      </c>
      <c r="S25" s="368">
        <v>22</v>
      </c>
      <c r="T25" s="372">
        <v>4.1745730550284632</v>
      </c>
      <c r="U25" s="368">
        <v>10</v>
      </c>
      <c r="V25" s="372">
        <v>1.8975332068311195</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20667</v>
      </c>
      <c r="E26" s="350"/>
      <c r="F26" s="377">
        <v>188</v>
      </c>
      <c r="G26" s="372">
        <v>0.90966274737504238</v>
      </c>
      <c r="H26" s="350"/>
      <c r="I26" s="377">
        <v>229</v>
      </c>
      <c r="J26" s="372">
        <v>1.1080466444089612</v>
      </c>
      <c r="K26" s="377">
        <v>225</v>
      </c>
      <c r="L26" s="372">
        <v>98.253275109170303</v>
      </c>
      <c r="M26" s="377">
        <v>4</v>
      </c>
      <c r="N26" s="372">
        <v>1.7467248908296942</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118693</v>
      </c>
      <c r="E27" s="350"/>
      <c r="F27" s="377">
        <v>2049</v>
      </c>
      <c r="G27" s="372">
        <v>1.7263023093189993</v>
      </c>
      <c r="H27" s="350"/>
      <c r="I27" s="377">
        <v>1354</v>
      </c>
      <c r="J27" s="372">
        <v>1.140758090199085</v>
      </c>
      <c r="K27" s="377">
        <v>1258</v>
      </c>
      <c r="L27" s="372">
        <v>92.90989660265879</v>
      </c>
      <c r="M27" s="377">
        <v>53</v>
      </c>
      <c r="N27" s="372">
        <v>3.9143279172821268</v>
      </c>
      <c r="O27" s="377">
        <v>0</v>
      </c>
      <c r="P27" s="372">
        <v>0</v>
      </c>
      <c r="Q27" s="377">
        <v>8</v>
      </c>
      <c r="R27" s="372">
        <v>0.59084194977843429</v>
      </c>
      <c r="S27" s="377">
        <v>31</v>
      </c>
      <c r="T27" s="372">
        <v>2.2895125553914326</v>
      </c>
      <c r="U27" s="377">
        <v>4</v>
      </c>
      <c r="V27" s="372">
        <v>0.29542097488921715</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14810</v>
      </c>
      <c r="E28" s="350"/>
      <c r="F28" s="377">
        <v>248</v>
      </c>
      <c r="G28" s="383">
        <v>1.6745442268737341</v>
      </c>
      <c r="H28" s="350"/>
      <c r="I28" s="377">
        <v>243</v>
      </c>
      <c r="J28" s="383">
        <v>1.6407832545577312</v>
      </c>
      <c r="K28" s="377">
        <v>89</v>
      </c>
      <c r="L28" s="383">
        <v>36.625514403292179</v>
      </c>
      <c r="M28" s="377">
        <v>4</v>
      </c>
      <c r="N28" s="383">
        <v>1.6460905349794239</v>
      </c>
      <c r="O28" s="377">
        <v>96</v>
      </c>
      <c r="P28" s="383">
        <v>39.506172839506171</v>
      </c>
      <c r="Q28" s="377">
        <v>0</v>
      </c>
      <c r="R28" s="383">
        <v>0</v>
      </c>
      <c r="S28" s="377">
        <v>0</v>
      </c>
      <c r="T28" s="383">
        <v>0</v>
      </c>
      <c r="U28" s="377">
        <v>54</v>
      </c>
      <c r="V28" s="383">
        <v>22.222222222222221</v>
      </c>
      <c r="X28" s="606"/>
      <c r="Y28" s="606"/>
      <c r="Z28" s="606"/>
      <c r="AA28" s="604">
        <v>44804</v>
      </c>
      <c r="AB28" s="602">
        <v>19988</v>
      </c>
      <c r="AC28" s="602">
        <v>21716</v>
      </c>
      <c r="AD28" s="567"/>
      <c r="AE28" s="360"/>
      <c r="AF28" s="360"/>
      <c r="AG28" s="361"/>
      <c r="AH28" s="607"/>
    </row>
    <row r="29" spans="1:34" s="331" customFormat="1" x14ac:dyDescent="0.35">
      <c r="B29" s="384" t="s">
        <v>1</v>
      </c>
      <c r="C29" s="350"/>
      <c r="D29" s="611">
        <v>5562</v>
      </c>
      <c r="E29" s="350"/>
      <c r="F29" s="389">
        <v>101</v>
      </c>
      <c r="G29" s="393">
        <v>1.8158935634663791</v>
      </c>
      <c r="H29" s="350"/>
      <c r="I29" s="389">
        <v>49</v>
      </c>
      <c r="J29" s="393">
        <v>0.88097806544408486</v>
      </c>
      <c r="K29" s="389">
        <v>34</v>
      </c>
      <c r="L29" s="393">
        <v>69.387755102040813</v>
      </c>
      <c r="M29" s="389">
        <v>0</v>
      </c>
      <c r="N29" s="393">
        <v>0</v>
      </c>
      <c r="O29" s="389">
        <v>4</v>
      </c>
      <c r="P29" s="393">
        <v>8.1632653061224492</v>
      </c>
      <c r="Q29" s="389">
        <v>9</v>
      </c>
      <c r="R29" s="393">
        <v>18.367346938775512</v>
      </c>
      <c r="S29" s="389">
        <v>0</v>
      </c>
      <c r="T29" s="393">
        <v>0</v>
      </c>
      <c r="U29" s="389">
        <v>2</v>
      </c>
      <c r="V29" s="393">
        <v>4.0816326530612246</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2080387</v>
      </c>
      <c r="E31" s="437"/>
      <c r="F31" s="440">
        <v>30361</v>
      </c>
      <c r="G31" s="441">
        <v>1.4593919304437108</v>
      </c>
      <c r="H31" s="437"/>
      <c r="I31" s="440">
        <v>22050</v>
      </c>
      <c r="J31" s="441">
        <v>1.0598989514931596</v>
      </c>
      <c r="K31" s="440">
        <v>18678</v>
      </c>
      <c r="L31" s="441">
        <v>84.707482993197274</v>
      </c>
      <c r="M31" s="440">
        <v>487</v>
      </c>
      <c r="N31" s="441">
        <v>2.2086167800453516</v>
      </c>
      <c r="O31" s="440">
        <v>725</v>
      </c>
      <c r="P31" s="441">
        <v>3.2879818594104306</v>
      </c>
      <c r="Q31" s="440">
        <v>894</v>
      </c>
      <c r="R31" s="441">
        <v>4.0544217687074831</v>
      </c>
      <c r="S31" s="440">
        <v>244</v>
      </c>
      <c r="T31" s="441">
        <v>1.1065759637188208</v>
      </c>
      <c r="U31" s="440">
        <v>1022</v>
      </c>
      <c r="V31" s="441">
        <v>4.6349206349206344</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25" t="s">
        <v>386</v>
      </c>
      <c r="C33" s="1525"/>
      <c r="D33" s="1525"/>
      <c r="E33" s="1525"/>
      <c r="F33" s="1525"/>
      <c r="G33" s="1525"/>
      <c r="H33" s="1525"/>
      <c r="I33" s="1525"/>
      <c r="J33" s="1525"/>
      <c r="K33" s="1525"/>
      <c r="L33" s="1525"/>
      <c r="M33" s="1525"/>
      <c r="N33" s="1525"/>
      <c r="O33" s="1525"/>
      <c r="P33" s="1525"/>
      <c r="Q33" s="1525"/>
      <c r="R33" s="1525"/>
      <c r="S33" s="1525"/>
      <c r="T33" s="1525"/>
      <c r="U33" s="1525"/>
      <c r="V33" s="1525"/>
      <c r="X33" s="596"/>
      <c r="Y33" s="596"/>
      <c r="Z33" s="596"/>
      <c r="AA33" s="604">
        <v>44957</v>
      </c>
      <c r="AB33" s="602">
        <v>25222</v>
      </c>
      <c r="AC33" s="602">
        <v>21942</v>
      </c>
      <c r="AD33" s="396"/>
    </row>
    <row r="34" spans="2:30" s="394" customFormat="1" ht="12" customHeight="1" x14ac:dyDescent="0.25">
      <c r="B34" s="1525"/>
      <c r="C34" s="1525"/>
      <c r="D34" s="1525"/>
      <c r="E34" s="1525"/>
      <c r="F34" s="1525"/>
      <c r="G34" s="1525"/>
      <c r="H34" s="1525"/>
      <c r="I34" s="1525"/>
      <c r="J34" s="1525"/>
      <c r="K34" s="1525"/>
      <c r="L34" s="1525"/>
      <c r="M34" s="1525"/>
      <c r="N34" s="1525"/>
      <c r="O34" s="1525"/>
      <c r="P34" s="1525"/>
      <c r="Q34" s="1525"/>
      <c r="R34" s="1525"/>
      <c r="S34" s="1525"/>
      <c r="T34" s="1525"/>
      <c r="U34" s="1525"/>
      <c r="V34" s="1525"/>
      <c r="X34" s="596"/>
      <c r="Y34" s="596"/>
      <c r="Z34" s="596"/>
      <c r="AA34" s="604">
        <v>44985</v>
      </c>
      <c r="AB34" s="602">
        <v>28262</v>
      </c>
      <c r="AC34" s="602">
        <v>21287</v>
      </c>
      <c r="AD34" s="396"/>
    </row>
    <row r="35" spans="2:30" x14ac:dyDescent="0.25">
      <c r="B35" s="1491"/>
      <c r="C35" s="1491"/>
      <c r="D35" s="1491"/>
      <c r="AA35" s="604">
        <v>45016</v>
      </c>
      <c r="AB35" s="602">
        <v>37938</v>
      </c>
      <c r="AC35" s="602">
        <v>24401</v>
      </c>
    </row>
    <row r="36" spans="2:30" x14ac:dyDescent="0.25">
      <c r="B36" s="1471"/>
      <c r="C36" s="1471"/>
      <c r="D36" s="1471"/>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4"/>
      <c r="C3" s="1534"/>
      <c r="D3" s="1534"/>
      <c r="E3" s="1534"/>
      <c r="F3" s="1534"/>
      <c r="G3" s="1534"/>
      <c r="H3" s="1534"/>
      <c r="I3" s="1534"/>
      <c r="J3" s="1534"/>
      <c r="K3" s="1534"/>
      <c r="L3" s="618"/>
      <c r="M3" s="618"/>
      <c r="W3" s="620"/>
      <c r="AA3" s="620"/>
      <c r="AD3" s="620"/>
    </row>
    <row r="4" spans="2:32" s="621" customFormat="1" ht="13.5" customHeight="1" x14ac:dyDescent="0.25">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2" s="623" customFormat="1" ht="16.5" customHeight="1" x14ac:dyDescent="0.25">
      <c r="B5" s="1536" t="s">
        <v>409</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row>
    <row r="6" spans="2:32" s="623" customFormat="1" ht="14.2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2" s="621" customFormat="1" ht="5.25" customHeight="1" x14ac:dyDescent="0.25">
      <c r="AC7" s="792"/>
    </row>
    <row r="8" spans="2:32" s="626" customFormat="1" ht="21.75" customHeight="1" x14ac:dyDescent="0.25">
      <c r="B8" s="1550" t="s">
        <v>27</v>
      </c>
      <c r="C8" s="625"/>
      <c r="D8" s="1567" t="s">
        <v>112</v>
      </c>
      <c r="E8" s="1565" t="s">
        <v>26</v>
      </c>
      <c r="F8" s="1566"/>
      <c r="G8" s="1566"/>
      <c r="H8" s="1566"/>
      <c r="I8" s="1566"/>
      <c r="J8" s="1566"/>
      <c r="K8" s="1566"/>
      <c r="L8" s="1566"/>
      <c r="M8" s="1566"/>
      <c r="N8" s="1566"/>
      <c r="O8" s="1566"/>
      <c r="P8" s="1566"/>
      <c r="Q8" s="1566"/>
      <c r="R8" s="1566"/>
      <c r="S8" s="1566"/>
      <c r="T8" s="1566"/>
      <c r="U8" s="1566"/>
      <c r="V8" s="1566"/>
      <c r="W8" s="1566"/>
      <c r="X8" s="1566"/>
      <c r="Y8" s="1566"/>
      <c r="Z8" s="1566"/>
      <c r="AA8" s="1546"/>
      <c r="AB8" s="625"/>
      <c r="AC8" s="1567" t="s">
        <v>0</v>
      </c>
      <c r="AD8" s="1568"/>
    </row>
    <row r="9" spans="2:32" s="626" customFormat="1" ht="21.75" customHeight="1" x14ac:dyDescent="0.25">
      <c r="B9" s="1564"/>
      <c r="C9" s="625"/>
      <c r="D9" s="1573"/>
      <c r="E9" s="1571" t="s">
        <v>22</v>
      </c>
      <c r="F9" s="1572"/>
      <c r="G9" s="627"/>
      <c r="H9" s="1571" t="s">
        <v>21</v>
      </c>
      <c r="I9" s="1572"/>
      <c r="J9" s="627"/>
      <c r="K9" s="1571" t="s">
        <v>20</v>
      </c>
      <c r="L9" s="1572"/>
      <c r="M9" s="627"/>
      <c r="N9" s="1571" t="s">
        <v>19</v>
      </c>
      <c r="O9" s="1572"/>
      <c r="P9" s="627"/>
      <c r="Q9" s="1571" t="s">
        <v>18</v>
      </c>
      <c r="R9" s="1572"/>
      <c r="S9" s="627"/>
      <c r="T9" s="1571" t="s">
        <v>17</v>
      </c>
      <c r="U9" s="1572"/>
      <c r="V9" s="627"/>
      <c r="W9" s="1571" t="s">
        <v>16</v>
      </c>
      <c r="X9" s="1572"/>
      <c r="Y9" s="627"/>
      <c r="Z9" s="1571" t="s">
        <v>15</v>
      </c>
      <c r="AA9" s="1572"/>
      <c r="AB9" s="625"/>
      <c r="AC9" s="1569"/>
      <c r="AD9" s="1570"/>
    </row>
    <row r="10" spans="2:32" s="626" customFormat="1" ht="21.75" customHeight="1" x14ac:dyDescent="0.25">
      <c r="B10" s="1551"/>
      <c r="C10" s="628"/>
      <c r="D10" s="1574"/>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5" t="s">
        <v>24</v>
      </c>
      <c r="D12" s="793" t="s">
        <v>31</v>
      </c>
      <c r="E12" s="794">
        <v>566</v>
      </c>
      <c r="F12" s="795">
        <v>0.20577627828514922</v>
      </c>
      <c r="G12" s="634"/>
      <c r="H12" s="796">
        <v>10674</v>
      </c>
      <c r="I12" s="795">
        <v>3.8806643010877786</v>
      </c>
      <c r="J12" s="634"/>
      <c r="K12" s="796">
        <v>6274</v>
      </c>
      <c r="L12" s="795">
        <v>2.2809900529346749</v>
      </c>
      <c r="M12" s="634"/>
      <c r="N12" s="796">
        <v>8881</v>
      </c>
      <c r="O12" s="795">
        <v>3.2287970449653889</v>
      </c>
      <c r="P12" s="634"/>
      <c r="Q12" s="796">
        <v>8634</v>
      </c>
      <c r="R12" s="795">
        <v>3.1389971496713396</v>
      </c>
      <c r="S12" s="634"/>
      <c r="T12" s="796">
        <v>11842</v>
      </c>
      <c r="U12" s="795">
        <v>4.305305101506602</v>
      </c>
      <c r="V12" s="634"/>
      <c r="W12" s="796">
        <v>40024</v>
      </c>
      <c r="X12" s="795">
        <v>14.55121866092723</v>
      </c>
      <c r="Y12" s="634"/>
      <c r="Z12" s="796">
        <v>188161</v>
      </c>
      <c r="AA12" s="795">
        <f t="shared" ref="AA12:AA21" si="0">Z12*100/$AC12</f>
        <v>68.408251410621844</v>
      </c>
      <c r="AB12" s="637"/>
      <c r="AC12" s="675">
        <f t="shared" ref="AC12:AD15" si="1">E12+H12+K12+N12+Q12+T12+W12+Z12</f>
        <v>275056</v>
      </c>
      <c r="AD12" s="676">
        <f t="shared" si="1"/>
        <v>100</v>
      </c>
      <c r="AF12" s="797"/>
    </row>
    <row r="13" spans="2:32" s="633" customFormat="1" ht="21" customHeight="1" x14ac:dyDescent="0.25">
      <c r="B13" s="1576"/>
      <c r="D13" s="798" t="s">
        <v>49</v>
      </c>
      <c r="E13" s="799">
        <v>829</v>
      </c>
      <c r="F13" s="800">
        <v>0.21427168305366873</v>
      </c>
      <c r="G13" s="634"/>
      <c r="H13" s="801">
        <v>12969</v>
      </c>
      <c r="I13" s="800">
        <v>3.3520982599795293</v>
      </c>
      <c r="J13" s="634"/>
      <c r="K13" s="801">
        <v>8111</v>
      </c>
      <c r="L13" s="800">
        <v>2.0964506890811907</v>
      </c>
      <c r="M13" s="634"/>
      <c r="N13" s="801">
        <v>11703</v>
      </c>
      <c r="O13" s="800">
        <v>3.0248751589590892</v>
      </c>
      <c r="P13" s="634"/>
      <c r="Q13" s="801">
        <v>13270</v>
      </c>
      <c r="R13" s="800">
        <v>3.4298977492426825</v>
      </c>
      <c r="S13" s="634"/>
      <c r="T13" s="801">
        <v>21765</v>
      </c>
      <c r="U13" s="800">
        <v>5.6256009428987932</v>
      </c>
      <c r="V13" s="634"/>
      <c r="W13" s="801">
        <v>70014</v>
      </c>
      <c r="X13" s="800">
        <v>18.096523060699109</v>
      </c>
      <c r="Y13" s="634"/>
      <c r="Z13" s="801">
        <v>248231</v>
      </c>
      <c r="AA13" s="800">
        <f t="shared" si="0"/>
        <v>64.160282456085937</v>
      </c>
      <c r="AB13" s="637"/>
      <c r="AC13" s="683">
        <f t="shared" si="1"/>
        <v>386892</v>
      </c>
      <c r="AD13" s="684">
        <f t="shared" si="1"/>
        <v>100</v>
      </c>
      <c r="AF13" s="797"/>
    </row>
    <row r="14" spans="2:32" s="633" customFormat="1" ht="21" customHeight="1" x14ac:dyDescent="0.25">
      <c r="B14" s="1576"/>
      <c r="D14" s="798" t="s">
        <v>50</v>
      </c>
      <c r="E14" s="799">
        <v>413</v>
      </c>
      <c r="F14" s="800">
        <v>0.10735442817520867</v>
      </c>
      <c r="G14" s="634"/>
      <c r="H14" s="801">
        <v>10080</v>
      </c>
      <c r="I14" s="800">
        <v>2.620175874106788</v>
      </c>
      <c r="J14" s="634"/>
      <c r="K14" s="801">
        <v>7609</v>
      </c>
      <c r="L14" s="800">
        <v>1.9778688716347765</v>
      </c>
      <c r="M14" s="634"/>
      <c r="N14" s="801">
        <v>10211</v>
      </c>
      <c r="O14" s="800">
        <v>2.6542277629468662</v>
      </c>
      <c r="P14" s="634"/>
      <c r="Q14" s="801">
        <v>13965</v>
      </c>
      <c r="R14" s="800">
        <v>3.6300353255854456</v>
      </c>
      <c r="S14" s="634"/>
      <c r="T14" s="801">
        <v>25044</v>
      </c>
      <c r="U14" s="800">
        <v>6.5098893443581742</v>
      </c>
      <c r="V14" s="634"/>
      <c r="W14" s="801">
        <v>91084</v>
      </c>
      <c r="X14" s="800">
        <v>23.676200329081613</v>
      </c>
      <c r="Y14" s="634"/>
      <c r="Z14" s="801">
        <v>226301</v>
      </c>
      <c r="AA14" s="800">
        <f t="shared" si="0"/>
        <v>58.824248064111131</v>
      </c>
      <c r="AB14" s="637"/>
      <c r="AC14" s="683">
        <f t="shared" si="1"/>
        <v>384707</v>
      </c>
      <c r="AD14" s="684">
        <f t="shared" si="1"/>
        <v>100</v>
      </c>
      <c r="AF14" s="797"/>
    </row>
    <row r="15" spans="2:32" s="633" customFormat="1" ht="21" customHeight="1" x14ac:dyDescent="0.25">
      <c r="B15" s="1576"/>
      <c r="D15" s="802" t="s">
        <v>113</v>
      </c>
      <c r="E15" s="803">
        <v>582</v>
      </c>
      <c r="F15" s="804">
        <v>0.23129841071762119</v>
      </c>
      <c r="G15" s="634"/>
      <c r="H15" s="805">
        <v>11303</v>
      </c>
      <c r="I15" s="804">
        <v>4.4920376913080284</v>
      </c>
      <c r="J15" s="634"/>
      <c r="K15" s="805">
        <v>5092</v>
      </c>
      <c r="L15" s="804">
        <v>2.0236623838043424</v>
      </c>
      <c r="M15" s="634"/>
      <c r="N15" s="805">
        <v>5571</v>
      </c>
      <c r="O15" s="804">
        <v>2.21402653970424</v>
      </c>
      <c r="P15" s="634"/>
      <c r="Q15" s="805">
        <v>8604</v>
      </c>
      <c r="R15" s="804">
        <v>3.419401247103802</v>
      </c>
      <c r="S15" s="634"/>
      <c r="T15" s="805">
        <v>17478</v>
      </c>
      <c r="U15" s="804">
        <v>6.9461058806229952</v>
      </c>
      <c r="V15" s="634"/>
      <c r="W15" s="805">
        <v>73987</v>
      </c>
      <c r="X15" s="804">
        <v>29.403909817465017</v>
      </c>
      <c r="Y15" s="634"/>
      <c r="Z15" s="805">
        <v>129006</v>
      </c>
      <c r="AA15" s="804">
        <f t="shared" si="0"/>
        <v>51.269558029273952</v>
      </c>
      <c r="AB15" s="637"/>
      <c r="AC15" s="691">
        <f t="shared" si="1"/>
        <v>251623</v>
      </c>
      <c r="AD15" s="692">
        <f t="shared" si="1"/>
        <v>100</v>
      </c>
      <c r="AF15" s="797"/>
    </row>
    <row r="16" spans="2:32" s="633" customFormat="1" ht="21" customHeight="1" x14ac:dyDescent="0.25">
      <c r="B16" s="1577"/>
      <c r="D16" s="806" t="s">
        <v>68</v>
      </c>
      <c r="E16" s="807">
        <f>SUM(E12:E15)</f>
        <v>2390</v>
      </c>
      <c r="F16" s="808">
        <f t="shared" ref="F16:F21" si="2">E16*100/$AC16</f>
        <v>0.18409000229534814</v>
      </c>
      <c r="G16" s="634"/>
      <c r="H16" s="807">
        <f>SUM(H12:H15)</f>
        <v>45026</v>
      </c>
      <c r="I16" s="808">
        <f t="shared" ref="I16:I21" si="3">H16*100/$AC16</f>
        <v>3.4681324030754586</v>
      </c>
      <c r="J16" s="634"/>
      <c r="K16" s="809">
        <f>SUM(K12:K15)</f>
        <v>27086</v>
      </c>
      <c r="L16" s="810">
        <f t="shared" ref="L16:L21" si="4">K16*100/$AC16</f>
        <v>2.0863020092769036</v>
      </c>
      <c r="M16" s="634"/>
      <c r="N16" s="809">
        <f>SUM(N12:N15)</f>
        <v>36366</v>
      </c>
      <c r="O16" s="810">
        <f t="shared" ref="O16:O21" si="5">N16*100/$AC16</f>
        <v>2.8010949889006822</v>
      </c>
      <c r="P16" s="634"/>
      <c r="Q16" s="809">
        <f>SUM(Q12:Q15)</f>
        <v>44473</v>
      </c>
      <c r="R16" s="810">
        <f t="shared" ref="R16:R21" si="6">Q16*100/$AC16</f>
        <v>3.4255375196991706</v>
      </c>
      <c r="S16" s="634"/>
      <c r="T16" s="809">
        <f>SUM(T12:T15)</f>
        <v>76129</v>
      </c>
      <c r="U16" s="810">
        <f t="shared" ref="U16:U21" si="7">T16*100/$AC16</f>
        <v>5.86384426139856</v>
      </c>
      <c r="V16" s="634"/>
      <c r="W16" s="809">
        <f>SUM(W12:W15)</f>
        <v>275109</v>
      </c>
      <c r="X16" s="810">
        <f t="shared" ref="X16:X21" si="8">W16*100/$AC16</f>
        <v>21.190299766305831</v>
      </c>
      <c r="Y16" s="634"/>
      <c r="Z16" s="807">
        <f>SUM(Z12:Z15)</f>
        <v>791699</v>
      </c>
      <c r="AA16" s="808">
        <f t="shared" si="0"/>
        <v>60.980699049048049</v>
      </c>
      <c r="AB16" s="637"/>
      <c r="AC16" s="811">
        <f>SUM(AC12:AC15)</f>
        <v>1298278</v>
      </c>
      <c r="AD16" s="812">
        <f t="shared" ref="AD16:AD21" si="9">F16+I16+L16+O16+R16+U16+X16+AA16</f>
        <v>100</v>
      </c>
      <c r="AF16" s="797"/>
    </row>
    <row r="17" spans="2:32" s="633" customFormat="1" ht="21" customHeight="1" x14ac:dyDescent="0.25">
      <c r="B17" s="1575" t="s">
        <v>23</v>
      </c>
      <c r="D17" s="793" t="s">
        <v>31</v>
      </c>
      <c r="E17" s="796">
        <v>750</v>
      </c>
      <c r="F17" s="795">
        <v>0.47311448108803716</v>
      </c>
      <c r="G17" s="634"/>
      <c r="H17" s="796">
        <v>22950</v>
      </c>
      <c r="I17" s="795">
        <v>14.477303121293936</v>
      </c>
      <c r="J17" s="634"/>
      <c r="K17" s="796">
        <v>9852</v>
      </c>
      <c r="L17" s="795">
        <v>6.2148318235724558</v>
      </c>
      <c r="M17" s="634"/>
      <c r="N17" s="796">
        <v>10994</v>
      </c>
      <c r="O17" s="795">
        <v>6.9352274734425068</v>
      </c>
      <c r="P17" s="634"/>
      <c r="Q17" s="796">
        <v>9779</v>
      </c>
      <c r="R17" s="795">
        <v>6.1687820140798868</v>
      </c>
      <c r="S17" s="634"/>
      <c r="T17" s="796">
        <v>13081</v>
      </c>
      <c r="U17" s="795">
        <v>8.2517473694834855</v>
      </c>
      <c r="V17" s="634"/>
      <c r="W17" s="796">
        <v>30250</v>
      </c>
      <c r="X17" s="795">
        <v>19.082284070550831</v>
      </c>
      <c r="Y17" s="634"/>
      <c r="Z17" s="796">
        <v>60868</v>
      </c>
      <c r="AA17" s="795">
        <f t="shared" si="0"/>
        <v>38.396709646488858</v>
      </c>
      <c r="AB17" s="637"/>
      <c r="AC17" s="675">
        <f>E17+H17+K17+N17+Q17+T17+W17+Z17</f>
        <v>158524</v>
      </c>
      <c r="AD17" s="676">
        <f t="shared" si="9"/>
        <v>99.999999999999986</v>
      </c>
      <c r="AF17" s="797"/>
    </row>
    <row r="18" spans="2:32" s="633" customFormat="1" ht="21" customHeight="1" x14ac:dyDescent="0.25">
      <c r="B18" s="1576"/>
      <c r="D18" s="798" t="s">
        <v>49</v>
      </c>
      <c r="E18" s="801">
        <v>1095</v>
      </c>
      <c r="F18" s="800">
        <v>0.46433129932194911</v>
      </c>
      <c r="G18" s="634"/>
      <c r="H18" s="801">
        <v>32222</v>
      </c>
      <c r="I18" s="800">
        <v>13.663637558677483</v>
      </c>
      <c r="J18" s="634"/>
      <c r="K18" s="801">
        <v>12898</v>
      </c>
      <c r="L18" s="800">
        <v>5.4693562544789947</v>
      </c>
      <c r="M18" s="634"/>
      <c r="N18" s="801">
        <v>15440</v>
      </c>
      <c r="O18" s="800">
        <v>6.54728334386383</v>
      </c>
      <c r="P18" s="634"/>
      <c r="Q18" s="801">
        <v>15895</v>
      </c>
      <c r="R18" s="800">
        <v>6.7402246600204387</v>
      </c>
      <c r="S18" s="634"/>
      <c r="T18" s="801">
        <v>23682</v>
      </c>
      <c r="U18" s="800">
        <v>10.042277470814975</v>
      </c>
      <c r="V18" s="634"/>
      <c r="W18" s="801">
        <v>48329</v>
      </c>
      <c r="X18" s="800">
        <v>20.493760150621441</v>
      </c>
      <c r="Y18" s="634"/>
      <c r="Z18" s="801">
        <v>86262</v>
      </c>
      <c r="AA18" s="800">
        <f t="shared" si="0"/>
        <v>36.579129262200887</v>
      </c>
      <c r="AB18" s="637"/>
      <c r="AC18" s="683">
        <f>E18+H18+K18+N18+Q18+T18+W18+Z18</f>
        <v>235823</v>
      </c>
      <c r="AD18" s="684">
        <f t="shared" si="9"/>
        <v>100</v>
      </c>
      <c r="AF18" s="797"/>
    </row>
    <row r="19" spans="2:32" s="633" customFormat="1" ht="21" customHeight="1" x14ac:dyDescent="0.25">
      <c r="B19" s="1576"/>
      <c r="D19" s="798" t="s">
        <v>50</v>
      </c>
      <c r="E19" s="801">
        <v>462</v>
      </c>
      <c r="F19" s="800">
        <v>0.20119672859345197</v>
      </c>
      <c r="G19" s="634"/>
      <c r="H19" s="801">
        <v>23128</v>
      </c>
      <c r="I19" s="800">
        <v>10.072030170799474</v>
      </c>
      <c r="J19" s="634"/>
      <c r="K19" s="801">
        <v>13086</v>
      </c>
      <c r="L19" s="800">
        <v>5.6988320137963475</v>
      </c>
      <c r="M19" s="634"/>
      <c r="N19" s="801">
        <v>14228</v>
      </c>
      <c r="O19" s="800">
        <v>6.1961624554710699</v>
      </c>
      <c r="P19" s="634"/>
      <c r="Q19" s="801">
        <v>15912</v>
      </c>
      <c r="R19" s="800">
        <v>6.9295288861017479</v>
      </c>
      <c r="S19" s="634"/>
      <c r="T19" s="801">
        <v>24479</v>
      </c>
      <c r="U19" s="800">
        <v>10.660378180171236</v>
      </c>
      <c r="V19" s="634"/>
      <c r="W19" s="801">
        <v>48968</v>
      </c>
      <c r="X19" s="800">
        <v>21.325111267887781</v>
      </c>
      <c r="Y19" s="634"/>
      <c r="Z19" s="801">
        <v>89363</v>
      </c>
      <c r="AA19" s="800">
        <f t="shared" si="0"/>
        <v>38.91676029717889</v>
      </c>
      <c r="AB19" s="637"/>
      <c r="AC19" s="683">
        <f>E19+H19+K19+N19+Q19+T19+W19+Z19</f>
        <v>229626</v>
      </c>
      <c r="AD19" s="684">
        <f t="shared" si="9"/>
        <v>100</v>
      </c>
      <c r="AF19" s="797"/>
    </row>
    <row r="20" spans="2:32" s="633" customFormat="1" ht="21" customHeight="1" x14ac:dyDescent="0.25">
      <c r="B20" s="1576"/>
      <c r="D20" s="802" t="s">
        <v>113</v>
      </c>
      <c r="E20" s="805">
        <v>732</v>
      </c>
      <c r="F20" s="804">
        <v>0.46289269995446958</v>
      </c>
      <c r="G20" s="634"/>
      <c r="H20" s="805">
        <v>16135</v>
      </c>
      <c r="I20" s="804">
        <v>10.203242778367986</v>
      </c>
      <c r="J20" s="634"/>
      <c r="K20" s="805">
        <v>8043</v>
      </c>
      <c r="L20" s="804">
        <v>5.0861283958112002</v>
      </c>
      <c r="M20" s="634"/>
      <c r="N20" s="805">
        <v>6709</v>
      </c>
      <c r="O20" s="804">
        <v>4.2425507158395304</v>
      </c>
      <c r="P20" s="634"/>
      <c r="Q20" s="805">
        <v>8071</v>
      </c>
      <c r="R20" s="804">
        <v>5.1038346739515354</v>
      </c>
      <c r="S20" s="634"/>
      <c r="T20" s="805">
        <v>14993</v>
      </c>
      <c r="U20" s="804">
        <v>9.4810795770728991</v>
      </c>
      <c r="V20" s="634"/>
      <c r="W20" s="805">
        <v>38047</v>
      </c>
      <c r="X20" s="804">
        <v>24.059670157332928</v>
      </c>
      <c r="Y20" s="634"/>
      <c r="Z20" s="805">
        <v>65406</v>
      </c>
      <c r="AA20" s="804">
        <f t="shared" si="0"/>
        <v>41.360601001669451</v>
      </c>
      <c r="AB20" s="637"/>
      <c r="AC20" s="691">
        <f>E20+H20+K20+N20+Q20+T20+W20+Z20</f>
        <v>158136</v>
      </c>
      <c r="AD20" s="692">
        <f t="shared" si="9"/>
        <v>100</v>
      </c>
      <c r="AF20" s="797"/>
    </row>
    <row r="21" spans="2:32" s="633" customFormat="1" ht="21" customHeight="1" x14ac:dyDescent="0.25">
      <c r="B21" s="1577"/>
      <c r="D21" s="813" t="s">
        <v>68</v>
      </c>
      <c r="E21" s="809">
        <f>SUM(E17:E20)</f>
        <v>3039</v>
      </c>
      <c r="F21" s="810">
        <f t="shared" si="2"/>
        <v>0.38856476526929112</v>
      </c>
      <c r="G21" s="634"/>
      <c r="H21" s="809">
        <f>SUM(H17:H20)</f>
        <v>94435</v>
      </c>
      <c r="I21" s="810">
        <f t="shared" si="3"/>
        <v>12.074403951367392</v>
      </c>
      <c r="J21" s="634"/>
      <c r="K21" s="809">
        <f>SUM(K17:K20)</f>
        <v>43879</v>
      </c>
      <c r="L21" s="810">
        <f t="shared" si="4"/>
        <v>5.6103433153179418</v>
      </c>
      <c r="M21" s="634"/>
      <c r="N21" s="809">
        <f>SUM(N17:N20)</f>
        <v>47371</v>
      </c>
      <c r="O21" s="810">
        <f t="shared" si="5"/>
        <v>6.0568283960419835</v>
      </c>
      <c r="P21" s="634"/>
      <c r="Q21" s="809">
        <f>SUM(Q17:Q20)</f>
        <v>49657</v>
      </c>
      <c r="R21" s="810">
        <f t="shared" si="6"/>
        <v>6.3491150210520528</v>
      </c>
      <c r="S21" s="634"/>
      <c r="T21" s="809">
        <f>SUM(T17:T20)</f>
        <v>76235</v>
      </c>
      <c r="U21" s="810">
        <f t="shared" si="7"/>
        <v>9.7473625798961532</v>
      </c>
      <c r="V21" s="634"/>
      <c r="W21" s="809">
        <f>SUM(W17:W20)</f>
        <v>165594</v>
      </c>
      <c r="X21" s="810">
        <f t="shared" si="8"/>
        <v>21.172752135571898</v>
      </c>
      <c r="Y21" s="634"/>
      <c r="Z21" s="809">
        <f>SUM(Z17:Z20)</f>
        <v>301899</v>
      </c>
      <c r="AA21" s="810">
        <f t="shared" si="0"/>
        <v>38.600629835483289</v>
      </c>
      <c r="AB21" s="637"/>
      <c r="AC21" s="811">
        <f>SUM(AC17:AC20)</f>
        <v>782109</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78" t="s">
        <v>0</v>
      </c>
      <c r="C23" s="1579"/>
      <c r="D23" s="1580"/>
      <c r="E23" s="816">
        <f>E16+E21</f>
        <v>5429</v>
      </c>
      <c r="F23" s="817">
        <f>E23*100/$AC23</f>
        <v>0.26096106157171717</v>
      </c>
      <c r="G23" s="1265"/>
      <c r="H23" s="664">
        <f>H16+H21</f>
        <v>139461</v>
      </c>
      <c r="I23" s="665">
        <f>H23*100/$AC23</f>
        <v>6.703608511301022</v>
      </c>
      <c r="J23" s="1265"/>
      <c r="K23" s="664">
        <f>K16+K21</f>
        <v>70965</v>
      </c>
      <c r="L23" s="665">
        <f>K23*100/$AC23</f>
        <v>3.4111441765402302</v>
      </c>
      <c r="M23" s="1265"/>
      <c r="N23" s="664">
        <f>N16+N21</f>
        <v>83737</v>
      </c>
      <c r="O23" s="665">
        <f>N23*100/$AC23</f>
        <v>4.0250684127520504</v>
      </c>
      <c r="P23" s="1265"/>
      <c r="Q23" s="664">
        <f>Q16+Q21</f>
        <v>94130</v>
      </c>
      <c r="R23" s="665">
        <f>Q23*100/$AC23</f>
        <v>4.5246389253537922</v>
      </c>
      <c r="S23" s="1265"/>
      <c r="T23" s="664">
        <f>T16+T21</f>
        <v>152364</v>
      </c>
      <c r="U23" s="665">
        <f>T23*100/$AC23</f>
        <v>7.3238296528482438</v>
      </c>
      <c r="V23" s="1265"/>
      <c r="W23" s="664">
        <f>W16+W21</f>
        <v>440703</v>
      </c>
      <c r="X23" s="665">
        <f>W23*100/$AC23</f>
        <v>21.183702839904306</v>
      </c>
      <c r="Y23" s="1265"/>
      <c r="Z23" s="664">
        <f>Z16+Z21</f>
        <v>1093598</v>
      </c>
      <c r="AA23" s="665">
        <f>Z23*100/$AC23</f>
        <v>52.567046419728634</v>
      </c>
      <c r="AB23" s="1265"/>
      <c r="AC23" s="664">
        <f>AC16+AC21</f>
        <v>2080387</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33" t="s">
        <v>14</v>
      </c>
      <c r="D37" s="1533"/>
      <c r="E37" s="1533"/>
      <c r="F37" s="1533"/>
      <c r="G37" s="1533"/>
      <c r="H37" s="1533"/>
      <c r="I37" s="1533"/>
      <c r="J37" s="1533"/>
      <c r="K37" s="1533"/>
      <c r="L37" s="1533"/>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43"/>
      <c r="C46" s="1543"/>
      <c r="D46" s="1543"/>
      <c r="E46" s="1543"/>
      <c r="F46" s="1543"/>
      <c r="G46" s="1543"/>
      <c r="H46" s="1543"/>
      <c r="I46" s="1543"/>
      <c r="J46" s="1543"/>
      <c r="K46" s="1543"/>
      <c r="L46" s="1543"/>
      <c r="M46" s="1543"/>
      <c r="N46" s="1543"/>
      <c r="O46" s="1543"/>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6"/>
      <c r="C3" s="1586"/>
      <c r="D3" s="1586"/>
      <c r="E3" s="1586"/>
      <c r="F3" s="1586"/>
      <c r="G3" s="1586"/>
      <c r="H3" s="1586"/>
      <c r="I3" s="1586"/>
      <c r="J3" s="12"/>
      <c r="Q3" s="16"/>
    </row>
    <row r="4" spans="2:30" s="4" customFormat="1" ht="2.25" customHeight="1" x14ac:dyDescent="0.25">
      <c r="B4" s="1587"/>
      <c r="C4" s="1587"/>
      <c r="D4" s="1587"/>
      <c r="E4" s="1587"/>
      <c r="F4" s="1587"/>
      <c r="G4" s="1587"/>
      <c r="H4" s="1587"/>
      <c r="I4" s="1587"/>
      <c r="J4" s="1587"/>
      <c r="K4" s="1587"/>
      <c r="L4" s="1587"/>
      <c r="M4" s="1587"/>
      <c r="N4" s="1587"/>
      <c r="O4" s="1587"/>
      <c r="P4" s="1587"/>
      <c r="Q4" s="1587"/>
      <c r="R4" s="1587"/>
      <c r="S4" s="1587"/>
      <c r="T4" s="1587"/>
    </row>
    <row r="5" spans="2:30" s="738" customFormat="1" ht="16.5" customHeight="1" x14ac:dyDescent="0.25">
      <c r="B5" s="1536" t="s">
        <v>410</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712"/>
    </row>
    <row r="6" spans="2:30" s="738" customFormat="1" ht="14.2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133" customFormat="1" ht="5.25" customHeight="1" x14ac:dyDescent="0.25"/>
    <row r="8" spans="2:30" s="134" customFormat="1" ht="21.75" customHeight="1" x14ac:dyDescent="0.25">
      <c r="B8" s="1582" t="s">
        <v>27</v>
      </c>
      <c r="D8" s="1582" t="s">
        <v>112</v>
      </c>
      <c r="E8" s="1582" t="s">
        <v>26</v>
      </c>
      <c r="F8" s="1582"/>
      <c r="G8" s="1582"/>
      <c r="H8" s="1582"/>
      <c r="I8" s="1582"/>
      <c r="J8" s="1582"/>
      <c r="K8" s="1582"/>
      <c r="L8" s="1582"/>
      <c r="M8" s="1582"/>
      <c r="N8" s="1582"/>
      <c r="O8" s="1582"/>
      <c r="P8" s="1582"/>
      <c r="Q8" s="1582"/>
      <c r="R8" s="1582"/>
      <c r="S8" s="1582"/>
    </row>
    <row r="9" spans="2:30" s="134" customFormat="1" ht="21.75" customHeight="1" x14ac:dyDescent="0.25">
      <c r="B9" s="1582"/>
      <c r="D9" s="158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2"/>
      <c r="D10" s="158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1" t="s">
        <v>24</v>
      </c>
      <c r="D12" s="141" t="s">
        <v>31</v>
      </c>
      <c r="E12" s="142">
        <f>'36perfresol'!E12</f>
        <v>566</v>
      </c>
      <c r="F12" s="141"/>
      <c r="G12" s="142">
        <f>'36perfresol'!H12</f>
        <v>10674</v>
      </c>
      <c r="H12" s="141"/>
      <c r="I12" s="142">
        <f>'36perfresol'!K12</f>
        <v>6274</v>
      </c>
      <c r="J12" s="141"/>
      <c r="K12" s="142">
        <f>'36perfresol'!N12</f>
        <v>8881</v>
      </c>
      <c r="L12" s="141"/>
      <c r="M12" s="142">
        <f>'36perfresol'!Q12</f>
        <v>8634</v>
      </c>
      <c r="N12" s="141"/>
      <c r="O12" s="142">
        <f>'36perfresol'!T12</f>
        <v>11842</v>
      </c>
      <c r="P12" s="141"/>
      <c r="Q12" s="142">
        <f>'36perfresol'!W12</f>
        <v>40024</v>
      </c>
      <c r="R12" s="141"/>
      <c r="S12" s="142">
        <f>'36perfresol'!Z12</f>
        <v>188161</v>
      </c>
      <c r="T12" s="143"/>
      <c r="V12" s="144">
        <f>E12/E$16</f>
        <v>0.23682008368200838</v>
      </c>
      <c r="W12" s="144">
        <f>G12/G$16</f>
        <v>0.23706303024918934</v>
      </c>
      <c r="X12" s="144">
        <f>I12/I$16</f>
        <v>0.23163257771542495</v>
      </c>
      <c r="Y12" s="144">
        <f>K12/K$16</f>
        <v>0.24421162624429413</v>
      </c>
      <c r="Z12" s="144">
        <f>M12/M$16</f>
        <v>0.19414026487981473</v>
      </c>
      <c r="AA12" s="144">
        <f>O12/O$16</f>
        <v>0.1555517608270173</v>
      </c>
      <c r="AB12" s="144">
        <f>Q12/Q$16</f>
        <v>0.14548415355368235</v>
      </c>
      <c r="AC12" s="144">
        <f>S12/S$16</f>
        <v>0.2376673457968243</v>
      </c>
      <c r="AD12" s="144"/>
    </row>
    <row r="13" spans="2:30" s="140" customFormat="1" ht="21" customHeight="1" x14ac:dyDescent="0.25">
      <c r="B13" s="1581"/>
      <c r="D13" s="141" t="s">
        <v>49</v>
      </c>
      <c r="E13" s="142">
        <f>'36perfresol'!E13</f>
        <v>829</v>
      </c>
      <c r="F13" s="141"/>
      <c r="G13" s="142">
        <f>'36perfresol'!H13</f>
        <v>12969</v>
      </c>
      <c r="H13" s="141"/>
      <c r="I13" s="142">
        <f>'36perfresol'!K13</f>
        <v>8111</v>
      </c>
      <c r="J13" s="141"/>
      <c r="K13" s="142">
        <f>'36perfresol'!N13</f>
        <v>11703</v>
      </c>
      <c r="L13" s="141"/>
      <c r="M13" s="142">
        <f>'36perfresol'!Q13</f>
        <v>13270</v>
      </c>
      <c r="N13" s="141"/>
      <c r="O13" s="142">
        <f>'36perfresol'!T13</f>
        <v>21765</v>
      </c>
      <c r="P13" s="141"/>
      <c r="Q13" s="142">
        <f>'36perfresol'!W13</f>
        <v>70014</v>
      </c>
      <c r="R13" s="141"/>
      <c r="S13" s="142">
        <f>'36perfresol'!Z13</f>
        <v>248231</v>
      </c>
      <c r="T13" s="143"/>
      <c r="V13" s="144">
        <f>E13/E$16</f>
        <v>0.34686192468619248</v>
      </c>
      <c r="W13" s="144">
        <f>G13/G$16</f>
        <v>0.28803358059787676</v>
      </c>
      <c r="X13" s="144">
        <f>I13/I$16</f>
        <v>0.299453592261685</v>
      </c>
      <c r="Y13" s="144">
        <f>K13/K$16</f>
        <v>0.32181158224715395</v>
      </c>
      <c r="Z13" s="144">
        <f>M13/M$16</f>
        <v>0.2983832887369865</v>
      </c>
      <c r="AA13" s="144">
        <f>O13/O$16</f>
        <v>0.28589630758318119</v>
      </c>
      <c r="AB13" s="144">
        <f>Q13/Q$16</f>
        <v>0.25449549087816103</v>
      </c>
      <c r="AC13" s="144">
        <f>S13/S$16</f>
        <v>0.31354214164726746</v>
      </c>
      <c r="AD13" s="144"/>
    </row>
    <row r="14" spans="2:30" s="140" customFormat="1" ht="21" customHeight="1" x14ac:dyDescent="0.25">
      <c r="B14" s="1581"/>
      <c r="D14" s="141" t="s">
        <v>50</v>
      </c>
      <c r="E14" s="142">
        <f>'36perfresol'!E14</f>
        <v>413</v>
      </c>
      <c r="F14" s="141"/>
      <c r="G14" s="142">
        <f>'36perfresol'!H14</f>
        <v>10080</v>
      </c>
      <c r="H14" s="141"/>
      <c r="I14" s="142">
        <f>'36perfresol'!K14</f>
        <v>7609</v>
      </c>
      <c r="J14" s="141"/>
      <c r="K14" s="142">
        <f>'36perfresol'!N14</f>
        <v>10211</v>
      </c>
      <c r="L14" s="141"/>
      <c r="M14" s="142">
        <f>'36perfresol'!Q14</f>
        <v>13965</v>
      </c>
      <c r="N14" s="141"/>
      <c r="O14" s="142">
        <f>'36perfresol'!T14</f>
        <v>25044</v>
      </c>
      <c r="P14" s="141"/>
      <c r="Q14" s="142">
        <f>'36perfresol'!W14</f>
        <v>91084</v>
      </c>
      <c r="R14" s="141"/>
      <c r="S14" s="142">
        <f>'36perfresol'!Z14</f>
        <v>226301</v>
      </c>
      <c r="T14" s="143"/>
      <c r="V14" s="144">
        <f>E14/E$16</f>
        <v>0.17280334728033472</v>
      </c>
      <c r="W14" s="144">
        <f>G14/G$16</f>
        <v>0.22387065251188201</v>
      </c>
      <c r="X14" s="144">
        <f>I14/I$16</f>
        <v>0.28092003248910874</v>
      </c>
      <c r="Y14" s="144">
        <f>K14/K$16</f>
        <v>0.28078424902381344</v>
      </c>
      <c r="Z14" s="144">
        <f>M14/M$16</f>
        <v>0.31401074809434937</v>
      </c>
      <c r="AA14" s="144">
        <f>O14/O$16</f>
        <v>0.32896793600336272</v>
      </c>
      <c r="AB14" s="144">
        <f>Q14/Q$16</f>
        <v>0.33108331606744962</v>
      </c>
      <c r="AC14" s="144">
        <f>S14/S$16</f>
        <v>0.28584222033879036</v>
      </c>
      <c r="AD14" s="144"/>
    </row>
    <row r="15" spans="2:30" s="140" customFormat="1" ht="21" customHeight="1" x14ac:dyDescent="0.25">
      <c r="B15" s="1581"/>
      <c r="D15" s="141" t="s">
        <v>113</v>
      </c>
      <c r="E15" s="142">
        <f>'36perfresol'!E15</f>
        <v>582</v>
      </c>
      <c r="F15" s="141"/>
      <c r="G15" s="142">
        <f>'36perfresol'!H15</f>
        <v>11303</v>
      </c>
      <c r="H15" s="141"/>
      <c r="I15" s="142">
        <f>'36perfresol'!K15</f>
        <v>5092</v>
      </c>
      <c r="J15" s="141"/>
      <c r="K15" s="142">
        <f>'36perfresol'!N15</f>
        <v>5571</v>
      </c>
      <c r="L15" s="141"/>
      <c r="M15" s="142">
        <f>'36perfresol'!Q15</f>
        <v>8604</v>
      </c>
      <c r="N15" s="141"/>
      <c r="O15" s="142">
        <f>'36perfresol'!T15</f>
        <v>17478</v>
      </c>
      <c r="P15" s="141"/>
      <c r="Q15" s="142">
        <f>'36perfresol'!W15</f>
        <v>73987</v>
      </c>
      <c r="R15" s="141"/>
      <c r="S15" s="142">
        <f>'36perfresol'!Z15</f>
        <v>129006</v>
      </c>
      <c r="T15" s="143"/>
      <c r="V15" s="144">
        <f>E15/E$16</f>
        <v>0.24351464435146444</v>
      </c>
      <c r="W15" s="144">
        <f>G15/G$16</f>
        <v>0.25103273664105186</v>
      </c>
      <c r="X15" s="144">
        <f>I15/I$16</f>
        <v>0.18799379753378129</v>
      </c>
      <c r="Y15" s="144">
        <f>K15/K$16</f>
        <v>0.15319254248473849</v>
      </c>
      <c r="Z15" s="144">
        <f>M15/M$16</f>
        <v>0.19346569828884941</v>
      </c>
      <c r="AA15" s="144">
        <f>O15/O$16</f>
        <v>0.2295839955864388</v>
      </c>
      <c r="AB15" s="144">
        <f>Q15/Q$16</f>
        <v>0.26893703950070702</v>
      </c>
      <c r="AC15" s="144">
        <f>S15/S$16</f>
        <v>0.16294829221711787</v>
      </c>
      <c r="AD15" s="144"/>
    </row>
    <row r="16" spans="2:30" s="140" customFormat="1" ht="21" customHeight="1" x14ac:dyDescent="0.25">
      <c r="B16" s="1581"/>
      <c r="D16" s="145" t="s">
        <v>68</v>
      </c>
      <c r="E16" s="142">
        <f>SUM(E12:E15)</f>
        <v>2390</v>
      </c>
      <c r="F16" s="141"/>
      <c r="G16" s="142">
        <f>SUM(G12:G15)</f>
        <v>45026</v>
      </c>
      <c r="H16" s="141"/>
      <c r="I16" s="142">
        <f>SUM(I12:I15)</f>
        <v>27086</v>
      </c>
      <c r="J16" s="141"/>
      <c r="K16" s="142">
        <f>SUM(K12:K15)</f>
        <v>36366</v>
      </c>
      <c r="L16" s="141"/>
      <c r="M16" s="142">
        <f>SUM(M12:M15)</f>
        <v>44473</v>
      </c>
      <c r="N16" s="141"/>
      <c r="O16" s="142">
        <f>SUM(O12:O15)</f>
        <v>76129</v>
      </c>
      <c r="P16" s="141"/>
      <c r="Q16" s="142">
        <f>SUM(Q12:Q15)</f>
        <v>275109</v>
      </c>
      <c r="R16" s="141"/>
      <c r="S16" s="142">
        <f>SUM(S12:S15)</f>
        <v>791699</v>
      </c>
      <c r="T16" s="143"/>
      <c r="V16" s="144"/>
    </row>
    <row r="17" spans="2:29" s="140" customFormat="1" ht="21" customHeight="1" x14ac:dyDescent="0.25">
      <c r="B17" s="1581" t="s">
        <v>23</v>
      </c>
      <c r="D17" s="141" t="s">
        <v>31</v>
      </c>
      <c r="E17" s="142">
        <f>'36perfresol'!E17</f>
        <v>750</v>
      </c>
      <c r="F17" s="141"/>
      <c r="G17" s="142">
        <f>'36perfresol'!H17</f>
        <v>22950</v>
      </c>
      <c r="H17" s="141"/>
      <c r="I17" s="142">
        <f>'36perfresol'!K17</f>
        <v>9852</v>
      </c>
      <c r="J17" s="141"/>
      <c r="K17" s="142">
        <f>'36perfresol'!N17</f>
        <v>10994</v>
      </c>
      <c r="L17" s="141"/>
      <c r="M17" s="142">
        <f>'36perfresol'!Q17</f>
        <v>9779</v>
      </c>
      <c r="N17" s="141"/>
      <c r="O17" s="142">
        <f>'36perfresol'!T17</f>
        <v>13081</v>
      </c>
      <c r="P17" s="141"/>
      <c r="Q17" s="142">
        <f>'36perfresol'!W17</f>
        <v>30250</v>
      </c>
      <c r="R17" s="141"/>
      <c r="S17" s="142">
        <f>'36perfresol'!Z17</f>
        <v>60868</v>
      </c>
      <c r="T17" s="143"/>
      <c r="V17" s="144">
        <f>E17/E$21</f>
        <v>0.24679170779861798</v>
      </c>
      <c r="W17" s="144">
        <f>G17/G$21</f>
        <v>0.24302430243024303</v>
      </c>
      <c r="X17" s="144">
        <f>I17/I$21</f>
        <v>0.22452653889104127</v>
      </c>
      <c r="Y17" s="144">
        <f>K17/K$21</f>
        <v>0.23208291992991492</v>
      </c>
      <c r="Z17" s="144">
        <f>M17/M$21</f>
        <v>0.1969309462915601</v>
      </c>
      <c r="AA17" s="144">
        <f>O17/O$21</f>
        <v>0.17158785334819965</v>
      </c>
      <c r="AB17" s="144">
        <f>Q17/Q$21</f>
        <v>0.18267570081041584</v>
      </c>
      <c r="AC17" s="144">
        <f>S17/S$21</f>
        <v>0.20161709710863568</v>
      </c>
    </row>
    <row r="18" spans="2:29" s="140" customFormat="1" ht="21" customHeight="1" x14ac:dyDescent="0.25">
      <c r="B18" s="1581"/>
      <c r="D18" s="141" t="s">
        <v>49</v>
      </c>
      <c r="E18" s="142">
        <f>'36perfresol'!E18</f>
        <v>1095</v>
      </c>
      <c r="F18" s="141"/>
      <c r="G18" s="142">
        <f>'36perfresol'!H18</f>
        <v>32222</v>
      </c>
      <c r="H18" s="141"/>
      <c r="I18" s="142">
        <f>'36perfresol'!K18</f>
        <v>12898</v>
      </c>
      <c r="J18" s="141"/>
      <c r="K18" s="142">
        <f>'36perfresol'!N18</f>
        <v>15440</v>
      </c>
      <c r="L18" s="141"/>
      <c r="M18" s="142">
        <f>'36perfresol'!Q18</f>
        <v>15895</v>
      </c>
      <c r="N18" s="141"/>
      <c r="O18" s="142">
        <f>'36perfresol'!T18</f>
        <v>23682</v>
      </c>
      <c r="P18" s="141"/>
      <c r="Q18" s="142">
        <f>'36perfresol'!W18</f>
        <v>48329</v>
      </c>
      <c r="R18" s="141"/>
      <c r="S18" s="142">
        <f>'36perfresol'!Z18</f>
        <v>86262</v>
      </c>
      <c r="T18" s="143"/>
      <c r="V18" s="144">
        <f>E18/E$21</f>
        <v>0.36031589338598224</v>
      </c>
      <c r="W18" s="144">
        <f>G18/G$21</f>
        <v>0.34120823847090592</v>
      </c>
      <c r="X18" s="144">
        <f>I18/I$21</f>
        <v>0.29394471159324503</v>
      </c>
      <c r="Y18" s="144">
        <f>K18/K$21</f>
        <v>0.32593781005256378</v>
      </c>
      <c r="Z18" s="144">
        <f>M18/M$21</f>
        <v>0.32009585758301951</v>
      </c>
      <c r="AA18" s="144">
        <f>O18/O$21</f>
        <v>0.31064471699350693</v>
      </c>
      <c r="AB18" s="144">
        <f>Q18/Q$21</f>
        <v>0.29185236180054835</v>
      </c>
      <c r="AC18" s="144">
        <f>S18/S$21</f>
        <v>0.28573132073971758</v>
      </c>
    </row>
    <row r="19" spans="2:29" s="140" customFormat="1" ht="21" customHeight="1" x14ac:dyDescent="0.25">
      <c r="B19" s="1581"/>
      <c r="D19" s="141" t="s">
        <v>50</v>
      </c>
      <c r="E19" s="142">
        <f>'36perfresol'!E19</f>
        <v>462</v>
      </c>
      <c r="F19" s="141"/>
      <c r="G19" s="142">
        <f>'36perfresol'!H19</f>
        <v>23128</v>
      </c>
      <c r="H19" s="141"/>
      <c r="I19" s="142">
        <f>'36perfresol'!K19</f>
        <v>13086</v>
      </c>
      <c r="J19" s="141"/>
      <c r="K19" s="142">
        <f>'36perfresol'!N19</f>
        <v>14228</v>
      </c>
      <c r="L19" s="141"/>
      <c r="M19" s="142">
        <f>'36perfresol'!Q19</f>
        <v>15912</v>
      </c>
      <c r="N19" s="141"/>
      <c r="O19" s="142">
        <f>'36perfresol'!T19</f>
        <v>24479</v>
      </c>
      <c r="P19" s="141"/>
      <c r="Q19" s="142">
        <f>'36perfresol'!W19</f>
        <v>48968</v>
      </c>
      <c r="R19" s="141"/>
      <c r="S19" s="142">
        <f>'36perfresol'!Z19</f>
        <v>89363</v>
      </c>
      <c r="T19" s="143"/>
      <c r="V19" s="144">
        <f>E19/E$21</f>
        <v>0.15202369200394866</v>
      </c>
      <c r="W19" s="144">
        <f>G19/G$21</f>
        <v>0.24490919680203316</v>
      </c>
      <c r="X19" s="144">
        <f>I19/I$21</f>
        <v>0.29822922126757673</v>
      </c>
      <c r="Y19" s="144">
        <f>K19/K$21</f>
        <v>0.30035253636190917</v>
      </c>
      <c r="Z19" s="144">
        <f>M19/M$21</f>
        <v>0.32043820609380347</v>
      </c>
      <c r="AA19" s="144">
        <f>O19/O$21</f>
        <v>0.32109923263592838</v>
      </c>
      <c r="AB19" s="144">
        <f>Q19/Q$21</f>
        <v>0.29571119726560141</v>
      </c>
      <c r="AC19" s="144">
        <f>S19/S$21</f>
        <v>0.29600296787998637</v>
      </c>
    </row>
    <row r="20" spans="2:29" s="140" customFormat="1" ht="21" customHeight="1" x14ac:dyDescent="0.25">
      <c r="B20" s="1581"/>
      <c r="D20" s="141" t="s">
        <v>113</v>
      </c>
      <c r="E20" s="142">
        <f>'36perfresol'!E20</f>
        <v>732</v>
      </c>
      <c r="F20" s="141"/>
      <c r="G20" s="142">
        <f>'36perfresol'!H20</f>
        <v>16135</v>
      </c>
      <c r="H20" s="141"/>
      <c r="I20" s="142">
        <f>'36perfresol'!K20</f>
        <v>8043</v>
      </c>
      <c r="J20" s="141"/>
      <c r="K20" s="142">
        <f>'36perfresol'!N20</f>
        <v>6709</v>
      </c>
      <c r="L20" s="141"/>
      <c r="M20" s="142">
        <f>'36perfresol'!Q20</f>
        <v>8071</v>
      </c>
      <c r="N20" s="141"/>
      <c r="O20" s="142">
        <f>'36perfresol'!T20</f>
        <v>14993</v>
      </c>
      <c r="P20" s="141"/>
      <c r="Q20" s="142">
        <f>'36perfresol'!W20</f>
        <v>38047</v>
      </c>
      <c r="R20" s="141"/>
      <c r="S20" s="142">
        <f>'36perfresol'!Z20</f>
        <v>65406</v>
      </c>
      <c r="T20" s="143"/>
      <c r="V20" s="144">
        <f>E20/E$21</f>
        <v>0.24086870681145114</v>
      </c>
      <c r="W20" s="144">
        <f>G20/G$21</f>
        <v>0.17085826229681791</v>
      </c>
      <c r="X20" s="144">
        <f>I20/I$21</f>
        <v>0.18329952824813692</v>
      </c>
      <c r="Y20" s="144">
        <f>K20/K$21</f>
        <v>0.1416267336556121</v>
      </c>
      <c r="Z20" s="144">
        <f>M20/M$21</f>
        <v>0.16253499003161689</v>
      </c>
      <c r="AA20" s="144">
        <f>O20/O$21</f>
        <v>0.19666819702236504</v>
      </c>
      <c r="AB20" s="144">
        <f>Q20/Q$21</f>
        <v>0.22976074012343442</v>
      </c>
      <c r="AC20" s="144">
        <f>S20/S$21</f>
        <v>0.21664861427166038</v>
      </c>
    </row>
    <row r="21" spans="2:29" s="140" customFormat="1" ht="21" customHeight="1" x14ac:dyDescent="0.25">
      <c r="B21" s="1581"/>
      <c r="D21" s="145" t="s">
        <v>68</v>
      </c>
      <c r="E21" s="142">
        <f>SUM(E17:E20)</f>
        <v>3039</v>
      </c>
      <c r="F21" s="141"/>
      <c r="G21" s="142">
        <f>SUM(G17:G20)</f>
        <v>94435</v>
      </c>
      <c r="H21" s="141"/>
      <c r="I21" s="142">
        <f>SUM(I17:I20)</f>
        <v>43879</v>
      </c>
      <c r="J21" s="141"/>
      <c r="K21" s="142">
        <f>SUM(K17:K20)</f>
        <v>47371</v>
      </c>
      <c r="L21" s="141"/>
      <c r="M21" s="142">
        <f>SUM(M17:M20)</f>
        <v>49657</v>
      </c>
      <c r="N21" s="141"/>
      <c r="O21" s="142">
        <f>SUM(O17:O20)</f>
        <v>76235</v>
      </c>
      <c r="P21" s="141"/>
      <c r="Q21" s="142">
        <f>SUM(Q17:Q20)</f>
        <v>165594</v>
      </c>
      <c r="R21" s="141"/>
      <c r="S21" s="142">
        <f>SUM(S17:S20)</f>
        <v>301899</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2" t="s">
        <v>0</v>
      </c>
      <c r="C23" s="1582"/>
      <c r="D23" s="1582"/>
      <c r="E23" s="147">
        <f>E16+E21</f>
        <v>5429</v>
      </c>
      <c r="F23" s="143"/>
      <c r="G23" s="147">
        <f>G16+G21</f>
        <v>139461</v>
      </c>
      <c r="H23" s="143"/>
      <c r="I23" s="147">
        <f>I16+I21</f>
        <v>70965</v>
      </c>
      <c r="J23" s="143"/>
      <c r="K23" s="147">
        <f>K16+K21</f>
        <v>83737</v>
      </c>
      <c r="L23" s="143"/>
      <c r="M23" s="147">
        <f>M16+M21</f>
        <v>94130</v>
      </c>
      <c r="N23" s="143"/>
      <c r="O23" s="147">
        <f>O16+O21</f>
        <v>152364</v>
      </c>
      <c r="P23" s="143"/>
      <c r="Q23" s="147">
        <f>Q16+Q21</f>
        <v>440703</v>
      </c>
      <c r="R23" s="143"/>
      <c r="S23" s="147">
        <f>S16+S21</f>
        <v>1093598</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3"/>
      <c r="D37" s="1583"/>
      <c r="E37" s="1583"/>
      <c r="F37" s="1583"/>
      <c r="G37" s="1583"/>
      <c r="H37" s="1583"/>
      <c r="I37" s="1583"/>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4"/>
      <c r="C46" s="1585"/>
      <c r="D46" s="1585"/>
      <c r="E46" s="1585"/>
      <c r="F46" s="1585"/>
      <c r="G46" s="1585"/>
      <c r="H46" s="1585"/>
      <c r="I46" s="1585"/>
      <c r="J46" s="1585"/>
      <c r="K46" s="1585"/>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6"/>
      <c r="C3" s="1586"/>
      <c r="D3" s="1586"/>
      <c r="E3" s="1586"/>
      <c r="F3" s="1586"/>
      <c r="G3" s="1586"/>
      <c r="H3" s="1586"/>
      <c r="I3" s="1586"/>
      <c r="J3" s="12"/>
      <c r="Q3" s="16"/>
    </row>
    <row r="4" spans="2:30" s="4" customFormat="1" ht="2.25" customHeight="1" x14ac:dyDescent="0.25">
      <c r="B4" s="1587"/>
      <c r="C4" s="1587"/>
      <c r="D4" s="1587"/>
      <c r="E4" s="1587"/>
      <c r="F4" s="1587"/>
      <c r="G4" s="1587"/>
      <c r="H4" s="1587"/>
      <c r="I4" s="1587"/>
      <c r="J4" s="1587"/>
      <c r="K4" s="1587"/>
      <c r="L4" s="1587"/>
      <c r="M4" s="1587"/>
      <c r="N4" s="1587"/>
      <c r="O4" s="1587"/>
      <c r="P4" s="1587"/>
      <c r="Q4" s="1587"/>
      <c r="R4" s="1587"/>
      <c r="S4" s="1587"/>
      <c r="T4" s="1587"/>
    </row>
    <row r="5" spans="2:30" s="738" customFormat="1" ht="16.5" customHeight="1" x14ac:dyDescent="0.25">
      <c r="B5" s="1536" t="s">
        <v>411</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712"/>
    </row>
    <row r="6" spans="2:30" s="738" customFormat="1" ht="14.2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133" customFormat="1" ht="5.25" customHeight="1" x14ac:dyDescent="0.25"/>
    <row r="8" spans="2:30" s="134" customFormat="1" ht="21.75" customHeight="1" x14ac:dyDescent="0.25">
      <c r="B8" s="1582" t="s">
        <v>27</v>
      </c>
      <c r="D8" s="1582" t="s">
        <v>112</v>
      </c>
      <c r="E8" s="1582" t="s">
        <v>26</v>
      </c>
      <c r="F8" s="1582"/>
      <c r="G8" s="1582"/>
      <c r="H8" s="1582"/>
      <c r="I8" s="1582"/>
      <c r="J8" s="1582"/>
      <c r="K8" s="1582"/>
      <c r="L8" s="1582"/>
      <c r="M8" s="1582"/>
      <c r="N8" s="1582"/>
      <c r="O8" s="1582"/>
      <c r="P8" s="1582"/>
      <c r="Q8" s="1582"/>
      <c r="R8" s="1582"/>
      <c r="S8" s="1582"/>
    </row>
    <row r="9" spans="2:30" s="134" customFormat="1" ht="21.75" customHeight="1" x14ac:dyDescent="0.25">
      <c r="B9" s="1582"/>
      <c r="D9" s="158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2"/>
      <c r="D10" s="158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1" t="s">
        <v>24</v>
      </c>
      <c r="D12" s="141" t="s">
        <v>31</v>
      </c>
      <c r="E12" s="142">
        <f>'36perfresol'!E12</f>
        <v>566</v>
      </c>
      <c r="F12" s="141"/>
      <c r="G12" s="142">
        <f>'36perfresol'!H12</f>
        <v>10674</v>
      </c>
      <c r="H12" s="141"/>
      <c r="I12" s="142">
        <f>'36perfresol'!K12</f>
        <v>6274</v>
      </c>
      <c r="J12" s="141"/>
      <c r="K12" s="142">
        <f>'36perfresol'!N12</f>
        <v>8881</v>
      </c>
      <c r="L12" s="141"/>
      <c r="M12" s="142">
        <f>'36perfresol'!Q12</f>
        <v>8634</v>
      </c>
      <c r="N12" s="141"/>
      <c r="O12" s="142">
        <f>'36perfresol'!T12</f>
        <v>11842</v>
      </c>
      <c r="P12" s="141"/>
      <c r="Q12" s="142">
        <f>'36perfresol'!W12</f>
        <v>40024</v>
      </c>
      <c r="R12" s="141"/>
      <c r="S12" s="142">
        <f>'36perfresol'!Z12</f>
        <v>188161</v>
      </c>
      <c r="T12" s="143"/>
      <c r="V12" s="144">
        <f>E12/E$16</f>
        <v>0.31305309734513276</v>
      </c>
      <c r="W12" s="144">
        <f>G12/G$16</f>
        <v>0.31651988257272484</v>
      </c>
      <c r="X12" s="144">
        <f>I12/I$16</f>
        <v>0.28525961625897972</v>
      </c>
      <c r="Y12" s="144">
        <f>K12/K$16</f>
        <v>0.28839097256048057</v>
      </c>
      <c r="Z12" s="144">
        <f>M12/M$16</f>
        <v>0.24070924753965819</v>
      </c>
      <c r="AA12" s="144">
        <f>O12/O$16</f>
        <v>0.20190619085778588</v>
      </c>
      <c r="AB12" s="144">
        <f>Q12/Q$16</f>
        <v>0.19900358986088046</v>
      </c>
      <c r="AC12" s="144">
        <f>S12/S$16</f>
        <v>0.28393388793906077</v>
      </c>
      <c r="AD12" s="144"/>
    </row>
    <row r="13" spans="2:30" s="140" customFormat="1" ht="21" customHeight="1" x14ac:dyDescent="0.25">
      <c r="B13" s="1581"/>
      <c r="D13" s="141" t="s">
        <v>49</v>
      </c>
      <c r="E13" s="142">
        <f>'36perfresol'!E13</f>
        <v>829</v>
      </c>
      <c r="F13" s="141"/>
      <c r="G13" s="142">
        <f>'36perfresol'!H13</f>
        <v>12969</v>
      </c>
      <c r="H13" s="141"/>
      <c r="I13" s="142">
        <f>'36perfresol'!K13</f>
        <v>8111</v>
      </c>
      <c r="J13" s="141"/>
      <c r="K13" s="142">
        <f>'36perfresol'!N13</f>
        <v>11703</v>
      </c>
      <c r="L13" s="141"/>
      <c r="M13" s="142">
        <f>'36perfresol'!Q13</f>
        <v>13270</v>
      </c>
      <c r="N13" s="141"/>
      <c r="O13" s="142">
        <f>'36perfresol'!T13</f>
        <v>21765</v>
      </c>
      <c r="P13" s="141"/>
      <c r="Q13" s="142">
        <f>'36perfresol'!W13</f>
        <v>70014</v>
      </c>
      <c r="R13" s="141"/>
      <c r="S13" s="142">
        <f>'36perfresol'!Z13</f>
        <v>248231</v>
      </c>
      <c r="T13" s="143"/>
      <c r="V13" s="144">
        <f>E13/E$16</f>
        <v>0.45851769911504425</v>
      </c>
      <c r="W13" s="144">
        <f>G13/G$16</f>
        <v>0.3845743261275687</v>
      </c>
      <c r="X13" s="144">
        <f>I13/I$16</f>
        <v>0.36878239519869055</v>
      </c>
      <c r="Y13" s="144">
        <f>K13/K$16</f>
        <v>0.38002922552362395</v>
      </c>
      <c r="Z13" s="144">
        <f>M13/M$16</f>
        <v>0.36995734478240261</v>
      </c>
      <c r="AA13" s="144">
        <f>O13/O$16</f>
        <v>0.37109341699203763</v>
      </c>
      <c r="AB13" s="144">
        <f>Q13/Q$16</f>
        <v>0.34811706327502712</v>
      </c>
      <c r="AC13" s="144">
        <f>S13/S$16</f>
        <v>0.37457917919760736</v>
      </c>
      <c r="AD13" s="144"/>
    </row>
    <row r="14" spans="2:30" s="140" customFormat="1" ht="21" customHeight="1" x14ac:dyDescent="0.25">
      <c r="B14" s="1581"/>
      <c r="D14" s="141" t="s">
        <v>50</v>
      </c>
      <c r="E14" s="142">
        <f>'36perfresol'!E14</f>
        <v>413</v>
      </c>
      <c r="F14" s="141"/>
      <c r="G14" s="142">
        <f>'36perfresol'!H14</f>
        <v>10080</v>
      </c>
      <c r="H14" s="141"/>
      <c r="I14" s="142">
        <f>'36perfresol'!K14</f>
        <v>7609</v>
      </c>
      <c r="J14" s="141"/>
      <c r="K14" s="142">
        <f>'36perfresol'!N14</f>
        <v>10211</v>
      </c>
      <c r="L14" s="141"/>
      <c r="M14" s="142">
        <f>'36perfresol'!Q14</f>
        <v>13965</v>
      </c>
      <c r="N14" s="141"/>
      <c r="O14" s="142">
        <f>'36perfresol'!T14</f>
        <v>25044</v>
      </c>
      <c r="P14" s="141"/>
      <c r="Q14" s="142">
        <f>'36perfresol'!W14</f>
        <v>91084</v>
      </c>
      <c r="R14" s="141"/>
      <c r="S14" s="142">
        <f>'36perfresol'!Z14</f>
        <v>226301</v>
      </c>
      <c r="T14" s="143"/>
      <c r="V14" s="144">
        <f>E14/E$16</f>
        <v>0.22842920353982302</v>
      </c>
      <c r="W14" s="144">
        <f>G14/G$16</f>
        <v>0.29890579129970646</v>
      </c>
      <c r="X14" s="144">
        <f>I14/I$16</f>
        <v>0.34595798854232973</v>
      </c>
      <c r="Y14" s="144">
        <f>K14/K$16</f>
        <v>0.33157980191589542</v>
      </c>
      <c r="Z14" s="144">
        <f>M14/M$16</f>
        <v>0.38933340767793917</v>
      </c>
      <c r="AA14" s="144">
        <f>O14/O$16</f>
        <v>0.42700039215017649</v>
      </c>
      <c r="AB14" s="144">
        <f>Q14/Q$16</f>
        <v>0.45287934686409242</v>
      </c>
      <c r="AC14" s="144">
        <f>S14/S$16</f>
        <v>0.34148693286333187</v>
      </c>
      <c r="AD14" s="144"/>
    </row>
    <row r="15" spans="2:30" s="140" customFormat="1" ht="21" customHeight="1" x14ac:dyDescent="0.25">
      <c r="B15" s="1581"/>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81"/>
      <c r="D16" s="145" t="s">
        <v>68</v>
      </c>
      <c r="E16" s="142">
        <f>SUM(E12:E15)</f>
        <v>1808</v>
      </c>
      <c r="F16" s="141"/>
      <c r="G16" s="142">
        <f>SUM(G12:G15)</f>
        <v>33723</v>
      </c>
      <c r="H16" s="141"/>
      <c r="I16" s="142">
        <f>SUM(I12:I15)</f>
        <v>21994</v>
      </c>
      <c r="J16" s="141"/>
      <c r="K16" s="142">
        <f>SUM(K12:K15)</f>
        <v>30795</v>
      </c>
      <c r="L16" s="141"/>
      <c r="M16" s="142">
        <f>SUM(M12:M15)</f>
        <v>35869</v>
      </c>
      <c r="N16" s="141"/>
      <c r="O16" s="142">
        <f>SUM(O12:O15)</f>
        <v>58651</v>
      </c>
      <c r="P16" s="141"/>
      <c r="Q16" s="142">
        <f>SUM(Q12:Q15)</f>
        <v>201122</v>
      </c>
      <c r="R16" s="141"/>
      <c r="S16" s="142">
        <f>SUM(S12:S15)</f>
        <v>662693</v>
      </c>
      <c r="T16" s="143"/>
      <c r="V16" s="144"/>
    </row>
    <row r="17" spans="2:29" s="140" customFormat="1" ht="21" customHeight="1" x14ac:dyDescent="0.25">
      <c r="B17" s="1581" t="s">
        <v>23</v>
      </c>
      <c r="D17" s="141" t="s">
        <v>31</v>
      </c>
      <c r="E17" s="142">
        <f>'36perfresol'!E17</f>
        <v>750</v>
      </c>
      <c r="F17" s="141"/>
      <c r="G17" s="142">
        <f>'36perfresol'!H17</f>
        <v>22950</v>
      </c>
      <c r="H17" s="141"/>
      <c r="I17" s="142">
        <f>'36perfresol'!K17</f>
        <v>9852</v>
      </c>
      <c r="J17" s="141"/>
      <c r="K17" s="142">
        <f>'36perfresol'!N17</f>
        <v>10994</v>
      </c>
      <c r="L17" s="141"/>
      <c r="M17" s="142">
        <f>'36perfresol'!Q17</f>
        <v>9779</v>
      </c>
      <c r="N17" s="141"/>
      <c r="O17" s="142">
        <f>'36perfresol'!T17</f>
        <v>13081</v>
      </c>
      <c r="P17" s="141"/>
      <c r="Q17" s="142">
        <f>'36perfresol'!W17</f>
        <v>30250</v>
      </c>
      <c r="R17" s="141"/>
      <c r="S17" s="142">
        <f>'36perfresol'!Z17</f>
        <v>60868</v>
      </c>
      <c r="T17" s="143"/>
      <c r="V17" s="144">
        <f>E17/E$21</f>
        <v>0.32509752925877761</v>
      </c>
      <c r="W17" s="144">
        <f>G17/G$21</f>
        <v>0.29310344827586204</v>
      </c>
      <c r="X17" s="144">
        <f>I17/I$21</f>
        <v>0.2749190757897087</v>
      </c>
      <c r="Y17" s="144">
        <f>K17/K$21</f>
        <v>0.27037528896758645</v>
      </c>
      <c r="Z17" s="144">
        <f>M17/M$21</f>
        <v>0.23515125282547011</v>
      </c>
      <c r="AA17" s="144">
        <f>O17/O$21</f>
        <v>0.21359524509323666</v>
      </c>
      <c r="AB17" s="144">
        <f>Q17/Q$21</f>
        <v>0.23716747551882836</v>
      </c>
      <c r="AC17" s="144">
        <f>S17/S$21</f>
        <v>0.25737759679990529</v>
      </c>
    </row>
    <row r="18" spans="2:29" s="140" customFormat="1" ht="21" customHeight="1" x14ac:dyDescent="0.25">
      <c r="B18" s="1581"/>
      <c r="D18" s="141" t="s">
        <v>49</v>
      </c>
      <c r="E18" s="142">
        <f>'36perfresol'!E18</f>
        <v>1095</v>
      </c>
      <c r="F18" s="141"/>
      <c r="G18" s="142">
        <f>'36perfresol'!H18</f>
        <v>32222</v>
      </c>
      <c r="H18" s="141"/>
      <c r="I18" s="142">
        <f>'36perfresol'!K18</f>
        <v>12898</v>
      </c>
      <c r="J18" s="141"/>
      <c r="K18" s="142">
        <f>'36perfresol'!N18</f>
        <v>15440</v>
      </c>
      <c r="L18" s="141"/>
      <c r="M18" s="142">
        <f>'36perfresol'!Q18</f>
        <v>15895</v>
      </c>
      <c r="N18" s="141"/>
      <c r="O18" s="142">
        <f>'36perfresol'!T18</f>
        <v>23682</v>
      </c>
      <c r="P18" s="141"/>
      <c r="Q18" s="142">
        <f>'36perfresol'!W18</f>
        <v>48329</v>
      </c>
      <c r="R18" s="141"/>
      <c r="S18" s="142">
        <f>'36perfresol'!Z18</f>
        <v>86262</v>
      </c>
      <c r="T18" s="143"/>
      <c r="V18" s="144">
        <f>E18/E$21</f>
        <v>0.47464239271781533</v>
      </c>
      <c r="W18" s="144">
        <f>G18/G$21</f>
        <v>0.41151979565772667</v>
      </c>
      <c r="X18" s="144">
        <f>I18/I$21</f>
        <v>0.35991740149570267</v>
      </c>
      <c r="Y18" s="144">
        <f>K18/K$21</f>
        <v>0.3797157050809109</v>
      </c>
      <c r="Z18" s="144">
        <f>M18/M$21</f>
        <v>0.38221997787717021</v>
      </c>
      <c r="AA18" s="144">
        <f>O18/O$21</f>
        <v>0.38669540511413736</v>
      </c>
      <c r="AB18" s="144">
        <f>Q18/Q$21</f>
        <v>0.37891130328427952</v>
      </c>
      <c r="AC18" s="144">
        <f>S18/S$21</f>
        <v>0.36475498217706231</v>
      </c>
    </row>
    <row r="19" spans="2:29" s="140" customFormat="1" ht="21" customHeight="1" x14ac:dyDescent="0.25">
      <c r="B19" s="1581"/>
      <c r="D19" s="141" t="s">
        <v>50</v>
      </c>
      <c r="E19" s="142">
        <f>'36perfresol'!E19</f>
        <v>462</v>
      </c>
      <c r="F19" s="141"/>
      <c r="G19" s="142">
        <f>'36perfresol'!H19</f>
        <v>23128</v>
      </c>
      <c r="H19" s="141"/>
      <c r="I19" s="142">
        <f>'36perfresol'!K19</f>
        <v>13086</v>
      </c>
      <c r="J19" s="141"/>
      <c r="K19" s="142">
        <f>'36perfresol'!N19</f>
        <v>14228</v>
      </c>
      <c r="L19" s="141"/>
      <c r="M19" s="142">
        <f>'36perfresol'!Q19</f>
        <v>15912</v>
      </c>
      <c r="N19" s="141"/>
      <c r="O19" s="142">
        <f>'36perfresol'!T19</f>
        <v>24479</v>
      </c>
      <c r="P19" s="141"/>
      <c r="Q19" s="142">
        <f>'36perfresol'!W19</f>
        <v>48968</v>
      </c>
      <c r="R19" s="141"/>
      <c r="S19" s="142">
        <f>'36perfresol'!Z19</f>
        <v>89363</v>
      </c>
      <c r="T19" s="143"/>
      <c r="V19" s="144">
        <f>E19/E$21</f>
        <v>0.20026007802340703</v>
      </c>
      <c r="W19" s="144">
        <f>G19/G$21</f>
        <v>0.29537675606641123</v>
      </c>
      <c r="X19" s="144">
        <f>I19/I$21</f>
        <v>0.36516352271458868</v>
      </c>
      <c r="Y19" s="144">
        <f>K19/K$21</f>
        <v>0.34990900595150265</v>
      </c>
      <c r="Z19" s="144">
        <f>M19/M$21</f>
        <v>0.38262876929735967</v>
      </c>
      <c r="AA19" s="144">
        <f>O19/O$21</f>
        <v>0.39970934979262596</v>
      </c>
      <c r="AB19" s="144">
        <f>Q19/Q$21</f>
        <v>0.38392122119689215</v>
      </c>
      <c r="AC19" s="144">
        <f>S19/S$21</f>
        <v>0.37786742102303239</v>
      </c>
    </row>
    <row r="20" spans="2:29" s="140" customFormat="1" ht="21" customHeight="1" x14ac:dyDescent="0.25">
      <c r="B20" s="1581"/>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81"/>
      <c r="D21" s="145" t="s">
        <v>68</v>
      </c>
      <c r="E21" s="142">
        <f>SUM(E17:E20)</f>
        <v>2307</v>
      </c>
      <c r="F21" s="141"/>
      <c r="G21" s="142">
        <f>SUM(G17:G20)</f>
        <v>78300</v>
      </c>
      <c r="H21" s="141"/>
      <c r="I21" s="142">
        <f>SUM(I17:I20)</f>
        <v>35836</v>
      </c>
      <c r="J21" s="141"/>
      <c r="K21" s="142">
        <f>SUM(K17:K20)</f>
        <v>40662</v>
      </c>
      <c r="L21" s="141"/>
      <c r="M21" s="142">
        <f>SUM(M17:M20)</f>
        <v>41586</v>
      </c>
      <c r="N21" s="141"/>
      <c r="O21" s="142">
        <f>SUM(O17:O20)</f>
        <v>61242</v>
      </c>
      <c r="P21" s="141"/>
      <c r="Q21" s="142">
        <f>SUM(Q17:Q20)</f>
        <v>127547</v>
      </c>
      <c r="R21" s="141"/>
      <c r="S21" s="142">
        <f>SUM(S17:S20)</f>
        <v>236493</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2" t="s">
        <v>0</v>
      </c>
      <c r="C23" s="1582"/>
      <c r="D23" s="1582"/>
      <c r="E23" s="147">
        <f>E16+E21</f>
        <v>4115</v>
      </c>
      <c r="F23" s="143"/>
      <c r="G23" s="147">
        <f>G16+G21</f>
        <v>112023</v>
      </c>
      <c r="H23" s="143"/>
      <c r="I23" s="147">
        <f>I16+I21</f>
        <v>57830</v>
      </c>
      <c r="J23" s="143"/>
      <c r="K23" s="147">
        <f>K16+K21</f>
        <v>71457</v>
      </c>
      <c r="L23" s="143"/>
      <c r="M23" s="147">
        <f>M16+M21</f>
        <v>77455</v>
      </c>
      <c r="N23" s="143"/>
      <c r="O23" s="147">
        <f>O16+O21</f>
        <v>119893</v>
      </c>
      <c r="P23" s="143"/>
      <c r="Q23" s="147">
        <f>Q16+Q21</f>
        <v>328669</v>
      </c>
      <c r="R23" s="143"/>
      <c r="S23" s="147">
        <f>S16+S21</f>
        <v>899186</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3"/>
      <c r="D37" s="1583"/>
      <c r="E37" s="1583"/>
      <c r="F37" s="1583"/>
      <c r="G37" s="1583"/>
      <c r="H37" s="1583"/>
      <c r="I37" s="1583"/>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4"/>
      <c r="C46" s="1585"/>
      <c r="D46" s="1585"/>
      <c r="E46" s="1585"/>
      <c r="F46" s="1585"/>
      <c r="G46" s="1585"/>
      <c r="H46" s="1585"/>
      <c r="I46" s="1585"/>
      <c r="J46" s="1585"/>
      <c r="K46" s="1585"/>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topLeftCell="A3"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412</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244</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478</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299894</v>
      </c>
      <c r="E10" s="633"/>
      <c r="F10" s="675">
        <v>587</v>
      </c>
      <c r="G10" s="676">
        <v>0.13056427343317312</v>
      </c>
      <c r="H10" s="675">
        <v>146855</v>
      </c>
      <c r="I10" s="676">
        <v>32.664423126113519</v>
      </c>
      <c r="J10" s="675">
        <v>167574</v>
      </c>
      <c r="K10" s="676">
        <v>37.27287488294813</v>
      </c>
      <c r="L10" s="675">
        <v>15007</v>
      </c>
      <c r="M10" s="676">
        <v>3.337952387413337</v>
      </c>
      <c r="N10" s="675">
        <v>27256</v>
      </c>
      <c r="O10" s="676">
        <v>6.0624528734149346</v>
      </c>
      <c r="P10" s="675">
        <v>4566</v>
      </c>
      <c r="Q10" s="676">
        <v>1.015598760640321</v>
      </c>
      <c r="R10" s="675">
        <v>87730</v>
      </c>
      <c r="S10" s="676">
        <v>19.51346457971427</v>
      </c>
      <c r="T10" s="675">
        <v>12</v>
      </c>
      <c r="U10" s="676">
        <f t="shared" ref="U10:U27" si="0">T10*100/$V10</f>
        <v>2.6691163223135899E-3</v>
      </c>
      <c r="V10" s="831">
        <f>F10+H10+J10+L10+N10+P10+R10+T10</f>
        <v>449587</v>
      </c>
      <c r="W10" s="676">
        <f t="shared" ref="V10:W27" si="1">G10+I10+K10+M10+O10+Q10+S10+U10</f>
        <v>99.999999999999986</v>
      </c>
      <c r="X10" s="678"/>
      <c r="Y10" s="832">
        <f t="shared" ref="Y10:Y27" si="2">V10/D10</f>
        <v>1.4991530340720387</v>
      </c>
    </row>
    <row r="11" spans="2:30" s="633" customFormat="1" ht="18" customHeight="1" x14ac:dyDescent="0.25">
      <c r="B11" s="682" t="s">
        <v>7</v>
      </c>
      <c r="D11" s="833">
        <v>46129</v>
      </c>
      <c r="F11" s="683">
        <v>4702</v>
      </c>
      <c r="G11" s="684">
        <v>7.7076912989312172</v>
      </c>
      <c r="H11" s="683">
        <v>10544</v>
      </c>
      <c r="I11" s="684">
        <v>17.284112517211987</v>
      </c>
      <c r="J11" s="683">
        <v>5601</v>
      </c>
      <c r="K11" s="684">
        <v>9.1813651563831886</v>
      </c>
      <c r="L11" s="683">
        <v>1771</v>
      </c>
      <c r="M11" s="684">
        <v>2.9030883220772408</v>
      </c>
      <c r="N11" s="683">
        <v>4142</v>
      </c>
      <c r="O11" s="684">
        <v>6.7897187069700351</v>
      </c>
      <c r="P11" s="683">
        <v>10045</v>
      </c>
      <c r="Q11" s="684">
        <v>16.466133368303719</v>
      </c>
      <c r="R11" s="683">
        <v>24199</v>
      </c>
      <c r="S11" s="684">
        <v>39.667890630122614</v>
      </c>
      <c r="T11" s="683">
        <v>0</v>
      </c>
      <c r="U11" s="684">
        <f t="shared" si="0"/>
        <v>0</v>
      </c>
      <c r="V11" s="834">
        <f t="shared" si="1"/>
        <v>61004</v>
      </c>
      <c r="W11" s="684">
        <f t="shared" si="1"/>
        <v>100</v>
      </c>
      <c r="X11" s="678"/>
      <c r="Y11" s="835">
        <f t="shared" si="2"/>
        <v>1.3224652604652172</v>
      </c>
    </row>
    <row r="12" spans="2:30" s="633" customFormat="1" ht="22.5" customHeight="1" x14ac:dyDescent="0.25">
      <c r="B12" s="682" t="s">
        <v>37</v>
      </c>
      <c r="D12" s="833">
        <v>34812</v>
      </c>
      <c r="F12" s="685">
        <v>7674</v>
      </c>
      <c r="G12" s="684">
        <v>15.681065838407781</v>
      </c>
      <c r="H12" s="685">
        <v>8251</v>
      </c>
      <c r="I12" s="684">
        <v>16.860108708978707</v>
      </c>
      <c r="J12" s="685">
        <v>8184</v>
      </c>
      <c r="K12" s="684">
        <v>16.723200784666311</v>
      </c>
      <c r="L12" s="685">
        <v>2230</v>
      </c>
      <c r="M12" s="684">
        <v>4.5567861375618133</v>
      </c>
      <c r="N12" s="685">
        <v>3819</v>
      </c>
      <c r="O12" s="684">
        <v>7.8037516858065308</v>
      </c>
      <c r="P12" s="685">
        <v>5437</v>
      </c>
      <c r="Q12" s="684">
        <v>11.109975887858106</v>
      </c>
      <c r="R12" s="685">
        <v>13312</v>
      </c>
      <c r="S12" s="684">
        <v>27.201765499203074</v>
      </c>
      <c r="T12" s="685">
        <v>31</v>
      </c>
      <c r="U12" s="684">
        <f t="shared" si="0"/>
        <v>6.3345457517675424E-2</v>
      </c>
      <c r="V12" s="834">
        <f t="shared" si="1"/>
        <v>48938</v>
      </c>
      <c r="W12" s="684">
        <f t="shared" si="1"/>
        <v>100</v>
      </c>
      <c r="X12" s="678"/>
      <c r="Y12" s="835">
        <f t="shared" si="2"/>
        <v>1.4057796162242904</v>
      </c>
    </row>
    <row r="13" spans="2:30" s="633" customFormat="1" ht="18" customHeight="1" x14ac:dyDescent="0.25">
      <c r="B13" s="682" t="s">
        <v>38</v>
      </c>
      <c r="D13" s="833">
        <v>31451</v>
      </c>
      <c r="F13" s="683">
        <v>3592</v>
      </c>
      <c r="G13" s="684">
        <v>6.9247378161628621</v>
      </c>
      <c r="H13" s="683">
        <v>16863</v>
      </c>
      <c r="I13" s="684">
        <v>32.508867982726713</v>
      </c>
      <c r="J13" s="683">
        <v>2319</v>
      </c>
      <c r="K13" s="684">
        <v>4.4706199876619372</v>
      </c>
      <c r="L13" s="683">
        <v>1763</v>
      </c>
      <c r="M13" s="684">
        <v>3.3987507711289329</v>
      </c>
      <c r="N13" s="683">
        <v>2933</v>
      </c>
      <c r="O13" s="684">
        <v>5.6543028994447875</v>
      </c>
      <c r="P13" s="683">
        <v>751</v>
      </c>
      <c r="Q13" s="684">
        <v>1.4477945712523135</v>
      </c>
      <c r="R13" s="683">
        <v>23651</v>
      </c>
      <c r="S13" s="684">
        <v>45.594925971622452</v>
      </c>
      <c r="T13" s="683">
        <v>0</v>
      </c>
      <c r="U13" s="684">
        <f t="shared" si="0"/>
        <v>0</v>
      </c>
      <c r="V13" s="834">
        <f t="shared" si="1"/>
        <v>51872</v>
      </c>
      <c r="W13" s="684">
        <f t="shared" si="1"/>
        <v>100</v>
      </c>
      <c r="X13" s="678"/>
      <c r="Y13" s="835">
        <f t="shared" si="2"/>
        <v>1.6492957298655051</v>
      </c>
    </row>
    <row r="14" spans="2:30" s="633" customFormat="1" ht="18" customHeight="1" x14ac:dyDescent="0.25">
      <c r="B14" s="682" t="s">
        <v>6</v>
      </c>
      <c r="D14" s="833">
        <v>46446</v>
      </c>
      <c r="F14" s="683">
        <v>1708</v>
      </c>
      <c r="G14" s="684">
        <v>3.1904957597041133</v>
      </c>
      <c r="H14" s="683">
        <v>2490</v>
      </c>
      <c r="I14" s="684">
        <v>4.6512496731049424</v>
      </c>
      <c r="J14" s="683">
        <v>1660</v>
      </c>
      <c r="K14" s="684">
        <v>3.1008331154032951</v>
      </c>
      <c r="L14" s="683">
        <v>5431</v>
      </c>
      <c r="M14" s="684">
        <v>10.144954608286323</v>
      </c>
      <c r="N14" s="683">
        <v>4673</v>
      </c>
      <c r="O14" s="684">
        <v>8.7290320170359017</v>
      </c>
      <c r="P14" s="683">
        <v>16091</v>
      </c>
      <c r="Q14" s="684">
        <v>30.057533530093025</v>
      </c>
      <c r="R14" s="683">
        <v>21481</v>
      </c>
      <c r="S14" s="684">
        <v>40.125901296372398</v>
      </c>
      <c r="T14" s="683">
        <v>0</v>
      </c>
      <c r="U14" s="684">
        <f t="shared" si="0"/>
        <v>0</v>
      </c>
      <c r="V14" s="834">
        <f t="shared" si="1"/>
        <v>53534</v>
      </c>
      <c r="W14" s="684">
        <f t="shared" si="1"/>
        <v>100</v>
      </c>
      <c r="X14" s="678"/>
      <c r="Y14" s="835">
        <f t="shared" si="2"/>
        <v>1.152607328941136</v>
      </c>
    </row>
    <row r="15" spans="2:30" s="633" customFormat="1" ht="18" customHeight="1" x14ac:dyDescent="0.25">
      <c r="B15" s="682" t="s">
        <v>5</v>
      </c>
      <c r="D15" s="833">
        <v>18099</v>
      </c>
      <c r="F15" s="685">
        <v>6617</v>
      </c>
      <c r="G15" s="684">
        <v>22.97170630098941</v>
      </c>
      <c r="H15" s="685">
        <v>4098</v>
      </c>
      <c r="I15" s="684">
        <v>14.226696754035757</v>
      </c>
      <c r="J15" s="685">
        <v>1393</v>
      </c>
      <c r="K15" s="684">
        <v>4.8359659781287974</v>
      </c>
      <c r="L15" s="685">
        <v>2217</v>
      </c>
      <c r="M15" s="684">
        <v>7.6965804547821559</v>
      </c>
      <c r="N15" s="685">
        <v>4620</v>
      </c>
      <c r="O15" s="684">
        <v>16.038882138517618</v>
      </c>
      <c r="P15" s="685">
        <v>386</v>
      </c>
      <c r="Q15" s="684">
        <v>1.3400451310536365</v>
      </c>
      <c r="R15" s="685">
        <v>9474</v>
      </c>
      <c r="S15" s="684">
        <v>32.890123242492621</v>
      </c>
      <c r="T15" s="685">
        <v>0</v>
      </c>
      <c r="U15" s="684">
        <f t="shared" si="0"/>
        <v>0</v>
      </c>
      <c r="V15" s="834">
        <f t="shared" si="1"/>
        <v>28805</v>
      </c>
      <c r="W15" s="684">
        <f t="shared" si="1"/>
        <v>100</v>
      </c>
      <c r="X15" s="678"/>
      <c r="Y15" s="835">
        <f t="shared" si="2"/>
        <v>1.5915243936129069</v>
      </c>
    </row>
    <row r="16" spans="2:30" s="742" customFormat="1" ht="18" customHeight="1" x14ac:dyDescent="0.25">
      <c r="B16" s="836" t="s">
        <v>4</v>
      </c>
      <c r="D16" s="837">
        <v>126713</v>
      </c>
      <c r="E16" s="820"/>
      <c r="F16" s="838">
        <v>14311</v>
      </c>
      <c r="G16" s="839">
        <v>8.0140894760126109</v>
      </c>
      <c r="H16" s="838">
        <v>32794</v>
      </c>
      <c r="I16" s="839">
        <v>18.364478392590144</v>
      </c>
      <c r="J16" s="838">
        <v>24178</v>
      </c>
      <c r="K16" s="839">
        <v>13.539560851864504</v>
      </c>
      <c r="L16" s="838">
        <v>8274</v>
      </c>
      <c r="M16" s="839">
        <v>4.6333992260868104</v>
      </c>
      <c r="N16" s="838">
        <v>9097</v>
      </c>
      <c r="O16" s="839">
        <v>5.0942751703785003</v>
      </c>
      <c r="P16" s="838">
        <v>49544</v>
      </c>
      <c r="Q16" s="839">
        <v>27.744395849316525</v>
      </c>
      <c r="R16" s="838">
        <v>37583</v>
      </c>
      <c r="S16" s="839">
        <v>21.046294792605824</v>
      </c>
      <c r="T16" s="838">
        <v>2792</v>
      </c>
      <c r="U16" s="839">
        <f t="shared" si="0"/>
        <v>1.563506241145078</v>
      </c>
      <c r="V16" s="840">
        <f t="shared" si="1"/>
        <v>178573</v>
      </c>
      <c r="W16" s="839">
        <f t="shared" si="1"/>
        <v>100</v>
      </c>
      <c r="X16" s="841"/>
      <c r="Y16" s="835">
        <f t="shared" si="2"/>
        <v>1.4092713454815213</v>
      </c>
    </row>
    <row r="17" spans="2:25" s="742" customFormat="1" ht="18" customHeight="1" x14ac:dyDescent="0.25">
      <c r="B17" s="836" t="s">
        <v>40</v>
      </c>
      <c r="D17" s="837">
        <v>77705</v>
      </c>
      <c r="E17" s="820"/>
      <c r="F17" s="838">
        <v>12136</v>
      </c>
      <c r="G17" s="839">
        <v>11.198981239676286</v>
      </c>
      <c r="H17" s="838">
        <v>31866</v>
      </c>
      <c r="I17" s="839">
        <v>29.405630865484881</v>
      </c>
      <c r="J17" s="838">
        <v>15385</v>
      </c>
      <c r="K17" s="839">
        <v>14.197126431478218</v>
      </c>
      <c r="L17" s="838">
        <v>4292</v>
      </c>
      <c r="M17" s="839">
        <v>3.9606153164708813</v>
      </c>
      <c r="N17" s="838">
        <v>12593</v>
      </c>
      <c r="O17" s="839">
        <v>11.620696337445901</v>
      </c>
      <c r="P17" s="838">
        <v>11858</v>
      </c>
      <c r="Q17" s="839">
        <v>10.942445578451004</v>
      </c>
      <c r="R17" s="838">
        <v>20219</v>
      </c>
      <c r="S17" s="839">
        <v>18.657894008323566</v>
      </c>
      <c r="T17" s="838">
        <v>18</v>
      </c>
      <c r="U17" s="839">
        <f t="shared" si="0"/>
        <v>1.6610222669262781E-2</v>
      </c>
      <c r="V17" s="840">
        <f t="shared" si="1"/>
        <v>108367</v>
      </c>
      <c r="W17" s="839">
        <f t="shared" si="1"/>
        <v>99.999999999999986</v>
      </c>
      <c r="X17" s="841"/>
      <c r="Y17" s="835">
        <f t="shared" si="2"/>
        <v>1.3945949424103983</v>
      </c>
    </row>
    <row r="18" spans="2:25" s="742" customFormat="1" ht="18" customHeight="1" x14ac:dyDescent="0.25">
      <c r="B18" s="836" t="s">
        <v>41</v>
      </c>
      <c r="D18" s="837">
        <v>234486</v>
      </c>
      <c r="E18" s="820"/>
      <c r="F18" s="838">
        <v>15</v>
      </c>
      <c r="G18" s="839">
        <v>5.1824391322523918E-3</v>
      </c>
      <c r="H18" s="838">
        <v>37523</v>
      </c>
      <c r="I18" s="839">
        <v>12.964044237300433</v>
      </c>
      <c r="J18" s="838">
        <v>32983</v>
      </c>
      <c r="K18" s="839">
        <v>11.395492659938709</v>
      </c>
      <c r="L18" s="838">
        <v>14116</v>
      </c>
      <c r="M18" s="839">
        <v>4.877020719391651</v>
      </c>
      <c r="N18" s="838">
        <v>38846</v>
      </c>
      <c r="O18" s="839">
        <v>13.421135368765094</v>
      </c>
      <c r="P18" s="838">
        <v>23160</v>
      </c>
      <c r="Q18" s="839">
        <v>8.0016860201976936</v>
      </c>
      <c r="R18" s="838">
        <v>142707</v>
      </c>
      <c r="S18" s="839">
        <v>49.304689416422804</v>
      </c>
      <c r="T18" s="838">
        <v>89</v>
      </c>
      <c r="U18" s="839">
        <f t="shared" si="0"/>
        <v>3.074913885136419E-2</v>
      </c>
      <c r="V18" s="840">
        <f t="shared" si="1"/>
        <v>289439</v>
      </c>
      <c r="W18" s="839">
        <f t="shared" si="1"/>
        <v>100</v>
      </c>
      <c r="X18" s="841"/>
      <c r="Y18" s="835">
        <f t="shared" si="2"/>
        <v>1.2343551427377328</v>
      </c>
    </row>
    <row r="19" spans="2:25" s="742" customFormat="1" ht="18" customHeight="1" x14ac:dyDescent="0.25">
      <c r="B19" s="836" t="s">
        <v>3</v>
      </c>
      <c r="D19" s="837">
        <v>168460</v>
      </c>
      <c r="E19" s="820"/>
      <c r="F19" s="838">
        <v>1681</v>
      </c>
      <c r="G19" s="839">
        <v>0.65513841309185583</v>
      </c>
      <c r="H19" s="838">
        <v>81051</v>
      </c>
      <c r="I19" s="839">
        <v>31.588116311426532</v>
      </c>
      <c r="J19" s="838">
        <v>6219</v>
      </c>
      <c r="K19" s="839">
        <v>2.4237393164891441</v>
      </c>
      <c r="L19" s="838">
        <v>9518</v>
      </c>
      <c r="M19" s="839">
        <v>3.7094630671078423</v>
      </c>
      <c r="N19" s="838">
        <v>13548</v>
      </c>
      <c r="O19" s="839">
        <v>5.2800804405523269</v>
      </c>
      <c r="P19" s="838">
        <v>25814</v>
      </c>
      <c r="Q19" s="839">
        <v>10.060525279924548</v>
      </c>
      <c r="R19" s="838">
        <v>117889</v>
      </c>
      <c r="S19" s="839">
        <v>45.94504008387019</v>
      </c>
      <c r="T19" s="838">
        <v>867</v>
      </c>
      <c r="U19" s="839">
        <f t="shared" si="0"/>
        <v>0.33789708753756037</v>
      </c>
      <c r="V19" s="840">
        <f t="shared" si="1"/>
        <v>256587</v>
      </c>
      <c r="W19" s="839">
        <f t="shared" si="1"/>
        <v>100</v>
      </c>
      <c r="X19" s="841"/>
      <c r="Y19" s="835">
        <f t="shared" si="2"/>
        <v>1.5231330879734062</v>
      </c>
    </row>
    <row r="20" spans="2:25" s="633" customFormat="1" ht="18" customHeight="1" x14ac:dyDescent="0.25">
      <c r="B20" s="836" t="s">
        <v>2</v>
      </c>
      <c r="D20" s="833">
        <v>36564</v>
      </c>
      <c r="F20" s="683">
        <v>1763</v>
      </c>
      <c r="G20" s="684">
        <v>4.0228180262407305</v>
      </c>
      <c r="H20" s="683">
        <v>6697</v>
      </c>
      <c r="I20" s="684">
        <v>15.281232173416999</v>
      </c>
      <c r="J20" s="683">
        <v>891</v>
      </c>
      <c r="K20" s="684">
        <v>2.0330861380490588</v>
      </c>
      <c r="L20" s="683">
        <v>2430</v>
      </c>
      <c r="M20" s="684">
        <v>5.5447803764974326</v>
      </c>
      <c r="N20" s="683">
        <v>5277</v>
      </c>
      <c r="O20" s="684">
        <v>12.041072447233315</v>
      </c>
      <c r="P20" s="683">
        <v>19806</v>
      </c>
      <c r="Q20" s="684">
        <v>45.193382772390187</v>
      </c>
      <c r="R20" s="683">
        <v>6961</v>
      </c>
      <c r="S20" s="684">
        <v>15.883628066172276</v>
      </c>
      <c r="T20" s="683">
        <v>0</v>
      </c>
      <c r="U20" s="684">
        <f t="shared" si="0"/>
        <v>0</v>
      </c>
      <c r="V20" s="834">
        <f t="shared" si="1"/>
        <v>43825</v>
      </c>
      <c r="W20" s="684">
        <f t="shared" si="1"/>
        <v>100</v>
      </c>
      <c r="X20" s="678"/>
      <c r="Y20" s="835">
        <f t="shared" si="2"/>
        <v>1.1985833059840281</v>
      </c>
    </row>
    <row r="21" spans="2:25" s="633" customFormat="1" ht="18" customHeight="1" x14ac:dyDescent="0.25">
      <c r="B21" s="682" t="s">
        <v>35</v>
      </c>
      <c r="D21" s="833">
        <v>79688</v>
      </c>
      <c r="F21" s="683">
        <v>6174</v>
      </c>
      <c r="G21" s="684">
        <v>5.3972777578655666</v>
      </c>
      <c r="H21" s="683">
        <v>27423</v>
      </c>
      <c r="I21" s="684">
        <v>23.973039837050116</v>
      </c>
      <c r="J21" s="683">
        <v>23649</v>
      </c>
      <c r="K21" s="684">
        <v>20.673829234817426</v>
      </c>
      <c r="L21" s="683">
        <v>8905</v>
      </c>
      <c r="M21" s="684">
        <v>7.7847033420461402</v>
      </c>
      <c r="N21" s="683">
        <v>6753</v>
      </c>
      <c r="O21" s="684">
        <v>5.9034364591619974</v>
      </c>
      <c r="P21" s="683">
        <v>16990</v>
      </c>
      <c r="Q21" s="684">
        <v>14.852567072584382</v>
      </c>
      <c r="R21" s="683">
        <v>24351</v>
      </c>
      <c r="S21" s="684">
        <v>21.287513877840041</v>
      </c>
      <c r="T21" s="683">
        <v>146</v>
      </c>
      <c r="U21" s="684">
        <f t="shared" si="0"/>
        <v>0.12763241863433311</v>
      </c>
      <c r="V21" s="834">
        <f t="shared" si="1"/>
        <v>114391</v>
      </c>
      <c r="W21" s="684">
        <f t="shared" si="1"/>
        <v>100</v>
      </c>
      <c r="X21" s="678"/>
      <c r="Y21" s="835">
        <f t="shared" si="2"/>
        <v>1.4354858949904628</v>
      </c>
    </row>
    <row r="22" spans="2:25" s="633" customFormat="1" ht="21" customHeight="1" x14ac:dyDescent="0.25">
      <c r="B22" s="682" t="s">
        <v>42</v>
      </c>
      <c r="D22" s="833">
        <v>196209</v>
      </c>
      <c r="F22" s="683">
        <v>6157</v>
      </c>
      <c r="G22" s="684">
        <v>2.2509249374844624</v>
      </c>
      <c r="H22" s="683">
        <v>86320</v>
      </c>
      <c r="I22" s="684">
        <v>31.557550853282248</v>
      </c>
      <c r="J22" s="683">
        <v>53863</v>
      </c>
      <c r="K22" s="684">
        <v>19.691663132649929</v>
      </c>
      <c r="L22" s="683">
        <v>18336</v>
      </c>
      <c r="M22" s="684">
        <v>6.7034204407528186</v>
      </c>
      <c r="N22" s="683">
        <v>24744</v>
      </c>
      <c r="O22" s="684">
        <v>9.046107950806487</v>
      </c>
      <c r="P22" s="683">
        <v>30035</v>
      </c>
      <c r="Q22" s="684">
        <v>10.980433733530264</v>
      </c>
      <c r="R22" s="683">
        <v>53995</v>
      </c>
      <c r="S22" s="684">
        <v>19.739920740534927</v>
      </c>
      <c r="T22" s="683">
        <v>82</v>
      </c>
      <c r="U22" s="684">
        <f t="shared" si="0"/>
        <v>2.9978210958864045E-2</v>
      </c>
      <c r="V22" s="834">
        <f t="shared" si="1"/>
        <v>273532</v>
      </c>
      <c r="W22" s="684">
        <f t="shared" si="1"/>
        <v>99.999999999999986</v>
      </c>
      <c r="X22" s="678"/>
      <c r="Y22" s="835">
        <f t="shared" si="2"/>
        <v>1.3940848788791544</v>
      </c>
    </row>
    <row r="23" spans="2:25" s="633" customFormat="1" ht="18" customHeight="1" x14ac:dyDescent="0.25">
      <c r="B23" s="682" t="s">
        <v>43</v>
      </c>
      <c r="D23" s="833">
        <v>46181</v>
      </c>
      <c r="F23" s="683">
        <v>3444</v>
      </c>
      <c r="G23" s="684">
        <v>5.6638215994869014</v>
      </c>
      <c r="H23" s="683">
        <v>14378</v>
      </c>
      <c r="I23" s="684">
        <v>23.645303994605886</v>
      </c>
      <c r="J23" s="683">
        <v>4028</v>
      </c>
      <c r="K23" s="684">
        <v>6.6242373410955979</v>
      </c>
      <c r="L23" s="683">
        <v>4178</v>
      </c>
      <c r="M23" s="684">
        <v>6.8709194665087905</v>
      </c>
      <c r="N23" s="683">
        <v>5315</v>
      </c>
      <c r="O23" s="684">
        <v>8.7407699771407898</v>
      </c>
      <c r="P23" s="683">
        <v>1467</v>
      </c>
      <c r="Q23" s="684">
        <v>2.4125511865410232</v>
      </c>
      <c r="R23" s="683">
        <v>27993</v>
      </c>
      <c r="S23" s="684">
        <v>46.035818244609999</v>
      </c>
      <c r="T23" s="683">
        <v>4</v>
      </c>
      <c r="U23" s="684">
        <f t="shared" si="0"/>
        <v>6.5781900110184685E-3</v>
      </c>
      <c r="V23" s="834">
        <f>F23+H23+J23+L23+N23+P23+R23+T23</f>
        <v>60807</v>
      </c>
      <c r="W23" s="684">
        <f t="shared" si="1"/>
        <v>100</v>
      </c>
      <c r="X23" s="678"/>
      <c r="Y23" s="835">
        <f t="shared" si="2"/>
        <v>1.3167103354193284</v>
      </c>
    </row>
    <row r="24" spans="2:25" s="633" customFormat="1" ht="22.5" customHeight="1" x14ac:dyDescent="0.25">
      <c r="B24" s="682" t="s">
        <v>44</v>
      </c>
      <c r="D24" s="833">
        <v>15950</v>
      </c>
      <c r="F24" s="685">
        <v>2228</v>
      </c>
      <c r="G24" s="686">
        <v>9.9105911658734041</v>
      </c>
      <c r="H24" s="685">
        <v>3467</v>
      </c>
      <c r="I24" s="684">
        <v>15.421911836662071</v>
      </c>
      <c r="J24" s="685">
        <v>1104</v>
      </c>
      <c r="K24" s="684">
        <v>4.9108135759085449</v>
      </c>
      <c r="L24" s="685">
        <v>789</v>
      </c>
      <c r="M24" s="684">
        <v>3.5096303545215961</v>
      </c>
      <c r="N24" s="685">
        <v>2618</v>
      </c>
      <c r="O24" s="684">
        <v>11.645389439971531</v>
      </c>
      <c r="P24" s="685">
        <v>2793</v>
      </c>
      <c r="Q24" s="684">
        <v>12.423824562964281</v>
      </c>
      <c r="R24" s="685">
        <v>9442</v>
      </c>
      <c r="S24" s="684">
        <v>41.999911035985946</v>
      </c>
      <c r="T24" s="685">
        <v>40</v>
      </c>
      <c r="U24" s="684">
        <f t="shared" si="0"/>
        <v>0.17792802811262845</v>
      </c>
      <c r="V24" s="842">
        <f t="shared" si="1"/>
        <v>22481</v>
      </c>
      <c r="W24" s="684">
        <f t="shared" si="1"/>
        <v>100</v>
      </c>
      <c r="X24" s="678"/>
      <c r="Y24" s="835">
        <f t="shared" si="2"/>
        <v>1.4094670846394983</v>
      </c>
    </row>
    <row r="25" spans="2:25" s="633" customFormat="1" ht="18" customHeight="1" x14ac:dyDescent="0.25">
      <c r="B25" s="682" t="s">
        <v>45</v>
      </c>
      <c r="D25" s="833">
        <v>72088</v>
      </c>
      <c r="F25" s="685">
        <v>1167</v>
      </c>
      <c r="G25" s="686">
        <v>1.1317241579952868</v>
      </c>
      <c r="H25" s="685">
        <v>27403</v>
      </c>
      <c r="I25" s="684">
        <v>26.574667610578274</v>
      </c>
      <c r="J25" s="685">
        <v>6163</v>
      </c>
      <c r="K25" s="684">
        <v>5.976706071743747</v>
      </c>
      <c r="L25" s="685">
        <v>7719</v>
      </c>
      <c r="M25" s="684">
        <v>7.4856716157374636</v>
      </c>
      <c r="N25" s="685">
        <v>13482</v>
      </c>
      <c r="O25" s="684">
        <v>13.074468807277171</v>
      </c>
      <c r="P25" s="685">
        <v>1366</v>
      </c>
      <c r="Q25" s="684">
        <v>1.3247088258967969</v>
      </c>
      <c r="R25" s="685">
        <v>38605</v>
      </c>
      <c r="S25" s="684">
        <v>37.438055800692418</v>
      </c>
      <c r="T25" s="685">
        <v>7212</v>
      </c>
      <c r="U25" s="684">
        <f t="shared" si="0"/>
        <v>6.9939971100788423</v>
      </c>
      <c r="V25" s="842">
        <f t="shared" si="1"/>
        <v>103117</v>
      </c>
      <c r="W25" s="684">
        <f t="shared" si="1"/>
        <v>100</v>
      </c>
      <c r="X25" s="678"/>
      <c r="Y25" s="835">
        <f t="shared" si="2"/>
        <v>1.4304322494728665</v>
      </c>
    </row>
    <row r="26" spans="2:25" s="633" customFormat="1" ht="18" customHeight="1" x14ac:dyDescent="0.25">
      <c r="B26" s="682" t="s">
        <v>46</v>
      </c>
      <c r="D26" s="833">
        <v>9298</v>
      </c>
      <c r="F26" s="685">
        <v>1136</v>
      </c>
      <c r="G26" s="686">
        <v>7.9747279747279745</v>
      </c>
      <c r="H26" s="685">
        <v>3718</v>
      </c>
      <c r="I26" s="684">
        <v>26.1003861003861</v>
      </c>
      <c r="J26" s="685">
        <v>3647</v>
      </c>
      <c r="K26" s="684">
        <v>25.601965601965603</v>
      </c>
      <c r="L26" s="685">
        <v>1419</v>
      </c>
      <c r="M26" s="684">
        <v>9.9613899613899619</v>
      </c>
      <c r="N26" s="685">
        <v>2033</v>
      </c>
      <c r="O26" s="684">
        <v>14.271674271674271</v>
      </c>
      <c r="P26" s="685">
        <v>1073</v>
      </c>
      <c r="Q26" s="684">
        <v>7.5324675324675328</v>
      </c>
      <c r="R26" s="685">
        <v>1219</v>
      </c>
      <c r="S26" s="684">
        <v>8.557388557388558</v>
      </c>
      <c r="T26" s="685">
        <v>0</v>
      </c>
      <c r="U26" s="684">
        <f t="shared" si="0"/>
        <v>0</v>
      </c>
      <c r="V26" s="842">
        <f t="shared" si="1"/>
        <v>14245</v>
      </c>
      <c r="W26" s="684">
        <f t="shared" si="1"/>
        <v>100.00000000000001</v>
      </c>
      <c r="X26" s="678"/>
      <c r="Y26" s="835">
        <f t="shared" si="2"/>
        <v>1.5320499032049903</v>
      </c>
    </row>
    <row r="27" spans="2:25" s="633" customFormat="1" ht="18" customHeight="1" x14ac:dyDescent="0.25">
      <c r="B27" s="682" t="s">
        <v>1</v>
      </c>
      <c r="D27" s="833">
        <v>3726</v>
      </c>
      <c r="F27" s="685">
        <v>708</v>
      </c>
      <c r="G27" s="686">
        <v>14.236879147395937</v>
      </c>
      <c r="H27" s="685">
        <v>805</v>
      </c>
      <c r="I27" s="684">
        <v>16.187412024934648</v>
      </c>
      <c r="J27" s="685">
        <v>1283</v>
      </c>
      <c r="K27" s="684">
        <v>25.799316308063542</v>
      </c>
      <c r="L27" s="685">
        <v>69</v>
      </c>
      <c r="M27" s="684">
        <v>1.3874924592801126</v>
      </c>
      <c r="N27" s="685">
        <v>210</v>
      </c>
      <c r="O27" s="684">
        <v>4.222803136939473</v>
      </c>
      <c r="P27" s="685">
        <v>5</v>
      </c>
      <c r="Q27" s="684">
        <v>0.10054293183189222</v>
      </c>
      <c r="R27" s="685">
        <v>1893</v>
      </c>
      <c r="S27" s="684">
        <v>38.065553991554395</v>
      </c>
      <c r="T27" s="685">
        <v>0</v>
      </c>
      <c r="U27" s="684">
        <f t="shared" si="0"/>
        <v>0</v>
      </c>
      <c r="V27" s="834">
        <f t="shared" si="1"/>
        <v>4973</v>
      </c>
      <c r="W27" s="684">
        <f t="shared" si="1"/>
        <v>100</v>
      </c>
      <c r="X27" s="678"/>
      <c r="Y27" s="835">
        <f t="shared" si="2"/>
        <v>1.33467525496511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1543899</v>
      </c>
      <c r="F30" s="1250">
        <f>SUM(F10:F27)</f>
        <v>75800</v>
      </c>
      <c r="G30" s="1251">
        <f>F30*100/$V30</f>
        <v>3.5026480111382359</v>
      </c>
      <c r="H30" s="1250">
        <f>SUM(H10:H27)</f>
        <v>542546</v>
      </c>
      <c r="I30" s="1251">
        <f>H30*100/$V30</f>
        <v>25.070549707796904</v>
      </c>
      <c r="J30" s="1250">
        <f>SUM(J10:J27)</f>
        <v>360124</v>
      </c>
      <c r="K30" s="1251">
        <f>J30*100/$V30</f>
        <v>16.640997524579763</v>
      </c>
      <c r="L30" s="1250">
        <f>SUM(L10:L27)</f>
        <v>108464</v>
      </c>
      <c r="M30" s="1251">
        <f>L30*100/$V30</f>
        <v>5.0120212912941637</v>
      </c>
      <c r="N30" s="1250">
        <f>SUM(N10:N27)</f>
        <v>181959</v>
      </c>
      <c r="O30" s="1251">
        <f>N30*100/$V30</f>
        <v>8.408157380721665</v>
      </c>
      <c r="P30" s="1250">
        <f>SUM(P10:P27)</f>
        <v>221187</v>
      </c>
      <c r="Q30" s="1251">
        <f>P30*100/$V30</f>
        <v>10.220847040100699</v>
      </c>
      <c r="R30" s="1250">
        <f>SUM(R10:R27)</f>
        <v>662704</v>
      </c>
      <c r="S30" s="1251">
        <f>R30*100/$V30</f>
        <v>30.622939941600968</v>
      </c>
      <c r="T30" s="1250">
        <f>SUM(T10:T28)</f>
        <v>11293</v>
      </c>
      <c r="U30" s="1251">
        <f>T30*100/$V30</f>
        <v>0.52183910276760026</v>
      </c>
      <c r="V30" s="1250">
        <f>SUM(V10:V27)</f>
        <v>2164077</v>
      </c>
      <c r="W30" s="1251">
        <f>G30+I30+K30+M30+O30+Q30+S30+U30</f>
        <v>99.999999999999986</v>
      </c>
      <c r="X30" s="1267"/>
      <c r="Y30" s="1268">
        <f>(V30/D30)</f>
        <v>1.4016959658630519</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52" t="s">
        <v>413</v>
      </c>
      <c r="C3" s="1552"/>
      <c r="D3" s="1552"/>
      <c r="E3" s="1552"/>
      <c r="F3" s="1552"/>
      <c r="G3" s="1552"/>
      <c r="H3" s="1552"/>
      <c r="I3" s="1552"/>
      <c r="J3" s="1552"/>
      <c r="K3" s="1552"/>
      <c r="L3" s="1552"/>
      <c r="M3" s="1552"/>
      <c r="N3" s="1552"/>
      <c r="O3" s="1552"/>
      <c r="P3" s="1552"/>
      <c r="Q3" s="1552"/>
      <c r="R3" s="1552"/>
      <c r="S3" s="1552"/>
      <c r="T3" s="1552"/>
      <c r="U3" s="1552"/>
      <c r="V3" s="1552"/>
      <c r="W3" s="1552"/>
      <c r="X3" s="1552"/>
      <c r="Y3" s="218"/>
    </row>
    <row r="4" spans="2:25" s="217"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55" t="s">
        <v>52</v>
      </c>
      <c r="G6" s="1555"/>
      <c r="H6" s="1555"/>
      <c r="I6" s="1555"/>
      <c r="J6" s="1555"/>
      <c r="K6" s="1555"/>
      <c r="L6" s="1555"/>
      <c r="M6" s="1555"/>
      <c r="N6" s="1555"/>
      <c r="O6" s="1555"/>
      <c r="P6" s="1555"/>
      <c r="Q6" s="1555"/>
      <c r="R6" s="1555"/>
      <c r="S6" s="1555"/>
      <c r="T6" s="1555"/>
      <c r="U6" s="1555"/>
      <c r="V6" s="1555"/>
      <c r="W6" s="1555"/>
      <c r="X6" s="192"/>
      <c r="Y6" s="192"/>
    </row>
    <row r="7" spans="2:25" s="132" customFormat="1" ht="64.5" customHeight="1" x14ac:dyDescent="0.25">
      <c r="B7" s="1556" t="s">
        <v>12</v>
      </c>
      <c r="C7" s="155"/>
      <c r="D7" s="156" t="s">
        <v>53</v>
      </c>
      <c r="E7" s="155"/>
      <c r="F7" s="1557" t="s">
        <v>167</v>
      </c>
      <c r="G7" s="1557"/>
      <c r="H7" s="1557" t="s">
        <v>59</v>
      </c>
      <c r="I7" s="1557"/>
      <c r="J7" s="1557" t="s">
        <v>60</v>
      </c>
      <c r="K7" s="1557"/>
      <c r="L7" s="1557" t="s">
        <v>152</v>
      </c>
      <c r="M7" s="1557"/>
      <c r="N7" s="1557" t="s">
        <v>0</v>
      </c>
      <c r="O7" s="1557"/>
      <c r="P7" s="156"/>
      <c r="Q7" s="156" t="s">
        <v>62</v>
      </c>
      <c r="R7" s="133"/>
      <c r="S7" s="133"/>
      <c r="T7" s="133"/>
      <c r="U7" s="133"/>
      <c r="V7" s="133"/>
      <c r="W7" s="133"/>
    </row>
    <row r="8" spans="2:25" s="189"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299894</v>
      </c>
      <c r="E10" s="162"/>
      <c r="F10" s="164">
        <f>'41benpresaad'!F10+'41benpresaad'!H10+'41benpresaad'!J10+'41benpresaad'!L10+'41benpresaad'!N10</f>
        <v>357279</v>
      </c>
      <c r="G10" s="165">
        <f t="shared" ref="G10:G27" si="0">F10*100/$N10</f>
        <v>79.468267543323094</v>
      </c>
      <c r="H10" s="164">
        <f>'41benpresaad'!P10</f>
        <v>4566</v>
      </c>
      <c r="I10" s="165">
        <f t="shared" ref="I10:I27" si="1">H10*100/$N10</f>
        <v>1.015598760640321</v>
      </c>
      <c r="J10" s="164">
        <f>'41benpresaad'!R10</f>
        <v>87730</v>
      </c>
      <c r="K10" s="165">
        <f t="shared" ref="K10:K27" si="2">J10*100/$N10</f>
        <v>19.51346457971427</v>
      </c>
      <c r="L10" s="164">
        <f>'41benpresaad'!T10</f>
        <v>12</v>
      </c>
      <c r="M10" s="165">
        <f t="shared" ref="M10:M27" si="3">L10*100/$N10</f>
        <v>2.6691163223135899E-3</v>
      </c>
      <c r="N10" s="164">
        <f>F10+H10+J10+L10</f>
        <v>449587</v>
      </c>
      <c r="O10" s="165">
        <f>G10+I10+K10+M10</f>
        <v>99.999999999999986</v>
      </c>
      <c r="P10" s="166"/>
      <c r="Q10" s="166">
        <f t="shared" ref="Q10:Q27" si="4">N10/D10</f>
        <v>1.4991530340720387</v>
      </c>
      <c r="R10" s="162"/>
      <c r="S10" s="162"/>
      <c r="T10" s="162"/>
      <c r="U10" s="162"/>
      <c r="V10" s="162"/>
      <c r="W10" s="162"/>
    </row>
    <row r="11" spans="2:25" s="191" customFormat="1" ht="18" customHeight="1" x14ac:dyDescent="0.25">
      <c r="B11" s="146" t="s">
        <v>7</v>
      </c>
      <c r="C11" s="159"/>
      <c r="D11" s="163">
        <f>'41benpresaad'!D11</f>
        <v>46129</v>
      </c>
      <c r="E11" s="162"/>
      <c r="F11" s="164">
        <f>'41benpresaad'!F11+'41benpresaad'!H11+'41benpresaad'!J11+'41benpresaad'!L11+'41benpresaad'!N11</f>
        <v>26760</v>
      </c>
      <c r="G11" s="165">
        <f t="shared" si="0"/>
        <v>43.865976001573671</v>
      </c>
      <c r="H11" s="164">
        <f>'41benpresaad'!P11</f>
        <v>10045</v>
      </c>
      <c r="I11" s="165">
        <f t="shared" si="1"/>
        <v>16.466133368303719</v>
      </c>
      <c r="J11" s="164">
        <f>'41benpresaad'!R11</f>
        <v>24199</v>
      </c>
      <c r="K11" s="165">
        <f t="shared" si="2"/>
        <v>39.667890630122614</v>
      </c>
      <c r="L11" s="164">
        <f>'41benpresaad'!T11</f>
        <v>0</v>
      </c>
      <c r="M11" s="165">
        <f t="shared" si="3"/>
        <v>0</v>
      </c>
      <c r="N11" s="164">
        <f t="shared" ref="N11:N27" si="5">F11+H11+J11+L11</f>
        <v>61004</v>
      </c>
      <c r="O11" s="165">
        <f t="shared" ref="O11:O27" si="6">G11+I11+K11+M11</f>
        <v>100</v>
      </c>
      <c r="P11" s="166"/>
      <c r="Q11" s="166">
        <f t="shared" si="4"/>
        <v>1.3224652604652172</v>
      </c>
      <c r="R11" s="162"/>
      <c r="S11" s="162"/>
      <c r="T11" s="162"/>
      <c r="U11" s="162"/>
      <c r="V11" s="162"/>
      <c r="W11" s="162"/>
    </row>
    <row r="12" spans="2:25" s="191" customFormat="1" ht="22.5" customHeight="1" x14ac:dyDescent="0.25">
      <c r="B12" s="146" t="s">
        <v>37</v>
      </c>
      <c r="C12" s="159"/>
      <c r="D12" s="163">
        <f>'41benpresaad'!D12</f>
        <v>34812</v>
      </c>
      <c r="E12" s="162"/>
      <c r="F12" s="163">
        <f>'41benpresaad'!F12+'41benpresaad'!H12+'41benpresaad'!J12+'41benpresaad'!L12+'41benpresaad'!N12</f>
        <v>30158</v>
      </c>
      <c r="G12" s="165">
        <f t="shared" si="0"/>
        <v>61.624913155421147</v>
      </c>
      <c r="H12" s="164">
        <f>'41benpresaad'!P12</f>
        <v>5437</v>
      </c>
      <c r="I12" s="165">
        <f t="shared" si="1"/>
        <v>11.109975887858106</v>
      </c>
      <c r="J12" s="164">
        <f>'41benpresaad'!R12</f>
        <v>13312</v>
      </c>
      <c r="K12" s="165">
        <f t="shared" si="2"/>
        <v>27.201765499203074</v>
      </c>
      <c r="L12" s="164">
        <f>'41benpresaad'!T12</f>
        <v>31</v>
      </c>
      <c r="M12" s="165">
        <f t="shared" si="3"/>
        <v>6.3345457517675424E-2</v>
      </c>
      <c r="N12" s="164">
        <f t="shared" si="5"/>
        <v>48938</v>
      </c>
      <c r="O12" s="165">
        <f t="shared" si="6"/>
        <v>100</v>
      </c>
      <c r="P12" s="166"/>
      <c r="Q12" s="166">
        <f t="shared" si="4"/>
        <v>1.4057796162242904</v>
      </c>
      <c r="R12" s="162"/>
      <c r="S12" s="162"/>
      <c r="T12" s="162"/>
      <c r="U12" s="162"/>
      <c r="V12" s="162"/>
      <c r="W12" s="162"/>
    </row>
    <row r="13" spans="2:25" s="191" customFormat="1" ht="18" customHeight="1" x14ac:dyDescent="0.25">
      <c r="B13" s="146" t="s">
        <v>38</v>
      </c>
      <c r="C13" s="159"/>
      <c r="D13" s="163">
        <f>'41benpresaad'!D13</f>
        <v>31451</v>
      </c>
      <c r="E13" s="162"/>
      <c r="F13" s="164">
        <f>'41benpresaad'!F13+'41benpresaad'!H13+'41benpresaad'!J13+'41benpresaad'!L13+'41benpresaad'!N13</f>
        <v>27470</v>
      </c>
      <c r="G13" s="165">
        <f t="shared" si="0"/>
        <v>52.957279457125232</v>
      </c>
      <c r="H13" s="164">
        <f>'41benpresaad'!P13</f>
        <v>751</v>
      </c>
      <c r="I13" s="165">
        <f t="shared" si="1"/>
        <v>1.4477945712523135</v>
      </c>
      <c r="J13" s="164">
        <f>'41benpresaad'!R13</f>
        <v>23651</v>
      </c>
      <c r="K13" s="165">
        <f t="shared" si="2"/>
        <v>45.594925971622452</v>
      </c>
      <c r="L13" s="164">
        <f>'41benpresaad'!T13</f>
        <v>0</v>
      </c>
      <c r="M13" s="165">
        <f t="shared" si="3"/>
        <v>0</v>
      </c>
      <c r="N13" s="164">
        <f t="shared" si="5"/>
        <v>51872</v>
      </c>
      <c r="O13" s="165">
        <f t="shared" si="6"/>
        <v>100</v>
      </c>
      <c r="P13" s="166"/>
      <c r="Q13" s="166">
        <f t="shared" si="4"/>
        <v>1.6492957298655051</v>
      </c>
      <c r="R13" s="162"/>
      <c r="S13" s="162"/>
      <c r="T13" s="162"/>
      <c r="U13" s="162"/>
      <c r="V13" s="162"/>
      <c r="W13" s="162"/>
    </row>
    <row r="14" spans="2:25" s="191" customFormat="1" ht="18" customHeight="1" x14ac:dyDescent="0.25">
      <c r="B14" s="146" t="s">
        <v>6</v>
      </c>
      <c r="C14" s="159"/>
      <c r="D14" s="163">
        <f>'41benpresaad'!D14</f>
        <v>46446</v>
      </c>
      <c r="E14" s="162"/>
      <c r="F14" s="164">
        <f>'41benpresaad'!F14+'41benpresaad'!H14+'41benpresaad'!J14+'41benpresaad'!L14+'41benpresaad'!N14</f>
        <v>15962</v>
      </c>
      <c r="G14" s="165">
        <f t="shared" si="0"/>
        <v>29.816565173534578</v>
      </c>
      <c r="H14" s="164">
        <f>'41benpresaad'!P14</f>
        <v>16091</v>
      </c>
      <c r="I14" s="165">
        <f t="shared" si="1"/>
        <v>30.057533530093025</v>
      </c>
      <c r="J14" s="164">
        <f>'41benpresaad'!R14</f>
        <v>21481</v>
      </c>
      <c r="K14" s="165">
        <f t="shared" si="2"/>
        <v>40.125901296372398</v>
      </c>
      <c r="L14" s="164">
        <f>'41benpresaad'!T14</f>
        <v>0</v>
      </c>
      <c r="M14" s="165">
        <f t="shared" si="3"/>
        <v>0</v>
      </c>
      <c r="N14" s="164">
        <f t="shared" si="5"/>
        <v>53534</v>
      </c>
      <c r="O14" s="165">
        <f t="shared" si="6"/>
        <v>100</v>
      </c>
      <c r="P14" s="166"/>
      <c r="Q14" s="166">
        <f t="shared" si="4"/>
        <v>1.152607328941136</v>
      </c>
      <c r="R14" s="162"/>
      <c r="S14" s="162"/>
      <c r="T14" s="162"/>
      <c r="U14" s="162"/>
      <c r="V14" s="162"/>
      <c r="W14" s="162"/>
    </row>
    <row r="15" spans="2:25" s="191" customFormat="1" ht="18" customHeight="1" x14ac:dyDescent="0.25">
      <c r="B15" s="146" t="s">
        <v>5</v>
      </c>
      <c r="C15" s="159"/>
      <c r="D15" s="163">
        <f>'41benpresaad'!D15</f>
        <v>18099</v>
      </c>
      <c r="E15" s="162"/>
      <c r="F15" s="163">
        <f>'41benpresaad'!F15+'41benpresaad'!H15+'41benpresaad'!J15+'41benpresaad'!L15+'41benpresaad'!N15</f>
        <v>18945</v>
      </c>
      <c r="G15" s="165">
        <f t="shared" si="0"/>
        <v>65.769831626453737</v>
      </c>
      <c r="H15" s="164">
        <f>'41benpresaad'!P15</f>
        <v>386</v>
      </c>
      <c r="I15" s="165">
        <f t="shared" si="1"/>
        <v>1.3400451310536365</v>
      </c>
      <c r="J15" s="164">
        <f>'41benpresaad'!R15</f>
        <v>9474</v>
      </c>
      <c r="K15" s="165">
        <f t="shared" si="2"/>
        <v>32.890123242492621</v>
      </c>
      <c r="L15" s="164">
        <f>'41benpresaad'!T15</f>
        <v>0</v>
      </c>
      <c r="M15" s="165">
        <f t="shared" si="3"/>
        <v>0</v>
      </c>
      <c r="N15" s="164">
        <f t="shared" si="5"/>
        <v>28805</v>
      </c>
      <c r="O15" s="165">
        <f t="shared" si="6"/>
        <v>100</v>
      </c>
      <c r="P15" s="166"/>
      <c r="Q15" s="166">
        <f t="shared" si="4"/>
        <v>1.5915243936129069</v>
      </c>
      <c r="R15" s="162"/>
      <c r="S15" s="162"/>
      <c r="T15" s="162"/>
      <c r="U15" s="162"/>
      <c r="V15" s="162"/>
      <c r="W15" s="162"/>
    </row>
    <row r="16" spans="2:25" s="191" customFormat="1" ht="18" customHeight="1" x14ac:dyDescent="0.25">
      <c r="B16" s="146" t="s">
        <v>4</v>
      </c>
      <c r="C16" s="159"/>
      <c r="D16" s="163">
        <f>'41benpresaad'!D16</f>
        <v>126713</v>
      </c>
      <c r="E16" s="162"/>
      <c r="F16" s="164">
        <f>'41benpresaad'!F16+'41benpresaad'!H16+'41benpresaad'!J16+'41benpresaad'!L16+'41benpresaad'!N16</f>
        <v>88654</v>
      </c>
      <c r="G16" s="165">
        <f t="shared" si="0"/>
        <v>49.645803116932569</v>
      </c>
      <c r="H16" s="164">
        <f>'41benpresaad'!P16</f>
        <v>49544</v>
      </c>
      <c r="I16" s="165">
        <f t="shared" si="1"/>
        <v>27.744395849316525</v>
      </c>
      <c r="J16" s="164">
        <f>'41benpresaad'!R16</f>
        <v>37583</v>
      </c>
      <c r="K16" s="165">
        <f t="shared" si="2"/>
        <v>21.046294792605824</v>
      </c>
      <c r="L16" s="164">
        <f>'41benpresaad'!T16</f>
        <v>2792</v>
      </c>
      <c r="M16" s="165">
        <f t="shared" si="3"/>
        <v>1.563506241145078</v>
      </c>
      <c r="N16" s="164">
        <f t="shared" si="5"/>
        <v>178573</v>
      </c>
      <c r="O16" s="165">
        <f t="shared" si="6"/>
        <v>100</v>
      </c>
      <c r="P16" s="166"/>
      <c r="Q16" s="166">
        <f t="shared" si="4"/>
        <v>1.4092713454815213</v>
      </c>
      <c r="R16" s="162"/>
      <c r="S16" s="162"/>
      <c r="T16" s="162"/>
      <c r="U16" s="162"/>
      <c r="V16" s="162"/>
      <c r="W16" s="162"/>
    </row>
    <row r="17" spans="2:25" s="191" customFormat="1" ht="18" customHeight="1" x14ac:dyDescent="0.25">
      <c r="B17" s="146" t="s">
        <v>40</v>
      </c>
      <c r="C17" s="159"/>
      <c r="D17" s="163">
        <f>'41benpresaad'!D17</f>
        <v>77705</v>
      </c>
      <c r="E17" s="162"/>
      <c r="F17" s="164">
        <f>'41benpresaad'!F17+'41benpresaad'!H17+'41benpresaad'!J17+'41benpresaad'!L17+'41benpresaad'!N17</f>
        <v>76272</v>
      </c>
      <c r="G17" s="165">
        <f t="shared" si="0"/>
        <v>70.383050190556162</v>
      </c>
      <c r="H17" s="164">
        <f>'41benpresaad'!P17</f>
        <v>11858</v>
      </c>
      <c r="I17" s="165">
        <f t="shared" si="1"/>
        <v>10.942445578451004</v>
      </c>
      <c r="J17" s="164">
        <f>'41benpresaad'!R17</f>
        <v>20219</v>
      </c>
      <c r="K17" s="165">
        <f t="shared" si="2"/>
        <v>18.657894008323566</v>
      </c>
      <c r="L17" s="164">
        <f>'41benpresaad'!T17</f>
        <v>18</v>
      </c>
      <c r="M17" s="165">
        <f t="shared" si="3"/>
        <v>1.6610222669262781E-2</v>
      </c>
      <c r="N17" s="164">
        <f t="shared" si="5"/>
        <v>108367</v>
      </c>
      <c r="O17" s="165">
        <f t="shared" si="6"/>
        <v>99.999999999999986</v>
      </c>
      <c r="P17" s="166"/>
      <c r="Q17" s="166">
        <f t="shared" si="4"/>
        <v>1.3945949424103983</v>
      </c>
      <c r="R17" s="162"/>
      <c r="S17" s="162"/>
      <c r="T17" s="162"/>
      <c r="U17" s="162"/>
      <c r="V17" s="162"/>
      <c r="W17" s="162"/>
    </row>
    <row r="18" spans="2:25" s="191" customFormat="1" ht="18" customHeight="1" x14ac:dyDescent="0.25">
      <c r="B18" s="146" t="s">
        <v>41</v>
      </c>
      <c r="C18" s="159"/>
      <c r="D18" s="163">
        <f>'41benpresaad'!D18</f>
        <v>234486</v>
      </c>
      <c r="E18" s="162"/>
      <c r="F18" s="164">
        <f>'41benpresaad'!F18+'41benpresaad'!H18+'41benpresaad'!J18+'41benpresaad'!L18+'41benpresaad'!N18</f>
        <v>123483</v>
      </c>
      <c r="G18" s="165">
        <f t="shared" si="0"/>
        <v>42.662875424528139</v>
      </c>
      <c r="H18" s="164">
        <f>'41benpresaad'!P18</f>
        <v>23160</v>
      </c>
      <c r="I18" s="165">
        <f t="shared" si="1"/>
        <v>8.0016860201976936</v>
      </c>
      <c r="J18" s="164">
        <f>'41benpresaad'!R18</f>
        <v>142707</v>
      </c>
      <c r="K18" s="165">
        <f t="shared" si="2"/>
        <v>49.304689416422804</v>
      </c>
      <c r="L18" s="164">
        <f>'41benpresaad'!T18</f>
        <v>89</v>
      </c>
      <c r="M18" s="165">
        <f t="shared" si="3"/>
        <v>3.074913885136419E-2</v>
      </c>
      <c r="N18" s="164">
        <f t="shared" si="5"/>
        <v>289439</v>
      </c>
      <c r="O18" s="165">
        <f t="shared" si="6"/>
        <v>100</v>
      </c>
      <c r="P18" s="166"/>
      <c r="Q18" s="166">
        <f t="shared" si="4"/>
        <v>1.2343551427377328</v>
      </c>
      <c r="R18" s="162"/>
      <c r="S18" s="162"/>
      <c r="T18" s="162"/>
      <c r="U18" s="162"/>
      <c r="V18" s="162"/>
      <c r="W18" s="162"/>
    </row>
    <row r="19" spans="2:25" s="191" customFormat="1" ht="18" customHeight="1" x14ac:dyDescent="0.25">
      <c r="B19" s="146" t="s">
        <v>3</v>
      </c>
      <c r="C19" s="159"/>
      <c r="D19" s="163">
        <f>'41benpresaad'!D19</f>
        <v>168460</v>
      </c>
      <c r="E19" s="162"/>
      <c r="F19" s="164">
        <f>'41benpresaad'!F19+'41benpresaad'!H19+'41benpresaad'!J19+'41benpresaad'!L19+'41benpresaad'!N19</f>
        <v>112017</v>
      </c>
      <c r="G19" s="165">
        <f t="shared" si="0"/>
        <v>43.6565375486677</v>
      </c>
      <c r="H19" s="164">
        <f>'41benpresaad'!P19</f>
        <v>25814</v>
      </c>
      <c r="I19" s="165">
        <f>H19*100/$N19</f>
        <v>10.060525279924548</v>
      </c>
      <c r="J19" s="164">
        <f>'41benpresaad'!R19</f>
        <v>117889</v>
      </c>
      <c r="K19" s="165">
        <f>J19*100/$N19</f>
        <v>45.94504008387019</v>
      </c>
      <c r="L19" s="164">
        <f>'41benpresaad'!T19</f>
        <v>867</v>
      </c>
      <c r="M19" s="165">
        <f t="shared" si="3"/>
        <v>0.33789708753756037</v>
      </c>
      <c r="N19" s="164">
        <f t="shared" si="5"/>
        <v>256587</v>
      </c>
      <c r="O19" s="165">
        <f t="shared" si="6"/>
        <v>100</v>
      </c>
      <c r="P19" s="166"/>
      <c r="Q19" s="166">
        <f t="shared" si="4"/>
        <v>1.5231330879734062</v>
      </c>
      <c r="R19" s="162"/>
      <c r="S19" s="162"/>
      <c r="T19" s="162"/>
      <c r="U19" s="162"/>
      <c r="V19" s="162"/>
      <c r="W19" s="162"/>
    </row>
    <row r="20" spans="2:25" s="191" customFormat="1" ht="18" customHeight="1" x14ac:dyDescent="0.25">
      <c r="B20" s="146" t="s">
        <v>2</v>
      </c>
      <c r="C20" s="159"/>
      <c r="D20" s="163">
        <f>'41benpresaad'!D20</f>
        <v>36564</v>
      </c>
      <c r="E20" s="162"/>
      <c r="F20" s="164">
        <f>'41benpresaad'!F20+'41benpresaad'!H20+'41benpresaad'!J20+'41benpresaad'!L20+'41benpresaad'!N20</f>
        <v>17058</v>
      </c>
      <c r="G20" s="165">
        <f t="shared" si="0"/>
        <v>38.922989161437535</v>
      </c>
      <c r="H20" s="164">
        <f>'41benpresaad'!P20</f>
        <v>19806</v>
      </c>
      <c r="I20" s="165">
        <f>H20*100/$N20</f>
        <v>45.193382772390187</v>
      </c>
      <c r="J20" s="164">
        <f>'41benpresaad'!R20</f>
        <v>6961</v>
      </c>
      <c r="K20" s="165">
        <f>J20*100/$N20</f>
        <v>15.883628066172276</v>
      </c>
      <c r="L20" s="164">
        <f>'41benpresaad'!T20</f>
        <v>0</v>
      </c>
      <c r="M20" s="165">
        <f t="shared" si="3"/>
        <v>0</v>
      </c>
      <c r="N20" s="164">
        <f t="shared" si="5"/>
        <v>43825</v>
      </c>
      <c r="O20" s="165">
        <f t="shared" si="6"/>
        <v>100</v>
      </c>
      <c r="P20" s="166"/>
      <c r="Q20" s="166">
        <f t="shared" si="4"/>
        <v>1.1985833059840281</v>
      </c>
      <c r="R20" s="162"/>
      <c r="S20" s="162"/>
      <c r="T20" s="162"/>
      <c r="U20" s="162"/>
      <c r="V20" s="162"/>
      <c r="W20" s="162"/>
    </row>
    <row r="21" spans="2:25" s="191" customFormat="1" ht="18" customHeight="1" x14ac:dyDescent="0.25">
      <c r="B21" s="146" t="s">
        <v>35</v>
      </c>
      <c r="C21" s="159"/>
      <c r="D21" s="163">
        <f>'41benpresaad'!D21</f>
        <v>79688</v>
      </c>
      <c r="E21" s="162"/>
      <c r="F21" s="164">
        <f>'41benpresaad'!F21+'41benpresaad'!H21+'41benpresaad'!J21+'41benpresaad'!L21+'41benpresaad'!N21</f>
        <v>72904</v>
      </c>
      <c r="G21" s="165">
        <f t="shared" si="0"/>
        <v>63.732286630941246</v>
      </c>
      <c r="H21" s="164">
        <f>'41benpresaad'!P21</f>
        <v>16990</v>
      </c>
      <c r="I21" s="165">
        <f>H21*100/$N21</f>
        <v>14.852567072584382</v>
      </c>
      <c r="J21" s="164">
        <f>'41benpresaad'!R21</f>
        <v>24351</v>
      </c>
      <c r="K21" s="165">
        <f>J21*100/$N21</f>
        <v>21.287513877840041</v>
      </c>
      <c r="L21" s="164">
        <f>'41benpresaad'!T21</f>
        <v>146</v>
      </c>
      <c r="M21" s="165">
        <f t="shared" si="3"/>
        <v>0.12763241863433311</v>
      </c>
      <c r="N21" s="164">
        <f t="shared" si="5"/>
        <v>114391</v>
      </c>
      <c r="O21" s="165">
        <f t="shared" si="6"/>
        <v>100</v>
      </c>
      <c r="P21" s="166"/>
      <c r="Q21" s="166">
        <f t="shared" si="4"/>
        <v>1.4354858949904628</v>
      </c>
      <c r="R21" s="162"/>
      <c r="S21" s="162"/>
      <c r="T21" s="162"/>
      <c r="U21" s="162"/>
      <c r="V21" s="162"/>
      <c r="W21" s="162"/>
    </row>
    <row r="22" spans="2:25" s="191" customFormat="1" ht="21" customHeight="1" x14ac:dyDescent="0.25">
      <c r="B22" s="146" t="s">
        <v>42</v>
      </c>
      <c r="C22" s="159"/>
      <c r="D22" s="163">
        <f>'41benpresaad'!D22</f>
        <v>196209</v>
      </c>
      <c r="E22" s="162"/>
      <c r="F22" s="164">
        <f>'41benpresaad'!F22+'41benpresaad'!H22+'41benpresaad'!J22+'41benpresaad'!L22+'41benpresaad'!N22</f>
        <v>189420</v>
      </c>
      <c r="G22" s="165">
        <f t="shared" si="0"/>
        <v>69.249667314975937</v>
      </c>
      <c r="H22" s="164">
        <f>'41benpresaad'!P22</f>
        <v>30035</v>
      </c>
      <c r="I22" s="165">
        <f>H22*100/$N22</f>
        <v>10.980433733530264</v>
      </c>
      <c r="J22" s="164">
        <f>'41benpresaad'!R22</f>
        <v>53995</v>
      </c>
      <c r="K22" s="165">
        <f>J22*100/$N22</f>
        <v>19.739920740534927</v>
      </c>
      <c r="L22" s="164">
        <f>'41benpresaad'!T22</f>
        <v>82</v>
      </c>
      <c r="M22" s="165">
        <f t="shared" si="3"/>
        <v>2.9978210958864045E-2</v>
      </c>
      <c r="N22" s="164">
        <f t="shared" si="5"/>
        <v>273532</v>
      </c>
      <c r="O22" s="165">
        <f t="shared" si="6"/>
        <v>99.999999999999986</v>
      </c>
      <c r="P22" s="166"/>
      <c r="Q22" s="166">
        <f t="shared" si="4"/>
        <v>1.3940848788791544</v>
      </c>
      <c r="R22" s="162"/>
      <c r="S22" s="162"/>
      <c r="T22" s="162"/>
      <c r="U22" s="162"/>
      <c r="V22" s="162"/>
      <c r="W22" s="162"/>
    </row>
    <row r="23" spans="2:25" s="191" customFormat="1" ht="18" customHeight="1" x14ac:dyDescent="0.25">
      <c r="B23" s="146" t="s">
        <v>43</v>
      </c>
      <c r="C23" s="159"/>
      <c r="D23" s="163">
        <f>'41benpresaad'!D23</f>
        <v>46181</v>
      </c>
      <c r="E23" s="162"/>
      <c r="F23" s="164">
        <f>'41benpresaad'!F23+'41benpresaad'!H23+'41benpresaad'!J23+'41benpresaad'!L23+'41benpresaad'!N23</f>
        <v>31343</v>
      </c>
      <c r="G23" s="165">
        <f t="shared" si="0"/>
        <v>51.545052378837966</v>
      </c>
      <c r="H23" s="164">
        <f>'41benpresaad'!P23</f>
        <v>1467</v>
      </c>
      <c r="I23" s="165">
        <f>H23*100/$N23</f>
        <v>2.4125511865410232</v>
      </c>
      <c r="J23" s="164">
        <f>'41benpresaad'!R23</f>
        <v>27993</v>
      </c>
      <c r="K23" s="165">
        <f>J23*100/$N23</f>
        <v>46.035818244609999</v>
      </c>
      <c r="L23" s="164">
        <f>'41benpresaad'!T23</f>
        <v>4</v>
      </c>
      <c r="M23" s="165">
        <f t="shared" si="3"/>
        <v>6.5781900110184685E-3</v>
      </c>
      <c r="N23" s="164">
        <f t="shared" si="5"/>
        <v>60807</v>
      </c>
      <c r="O23" s="165">
        <f t="shared" si="6"/>
        <v>100</v>
      </c>
      <c r="P23" s="166"/>
      <c r="Q23" s="166">
        <f t="shared" si="4"/>
        <v>1.3167103354193284</v>
      </c>
      <c r="R23" s="162"/>
      <c r="S23" s="162"/>
      <c r="T23" s="162"/>
      <c r="U23" s="162"/>
      <c r="V23" s="162"/>
      <c r="W23" s="162"/>
    </row>
    <row r="24" spans="2:25" s="191" customFormat="1" ht="22.5" customHeight="1" x14ac:dyDescent="0.25">
      <c r="B24" s="146" t="s">
        <v>44</v>
      </c>
      <c r="C24" s="159"/>
      <c r="D24" s="163">
        <f>'41benpresaad'!D24</f>
        <v>15950</v>
      </c>
      <c r="E24" s="162"/>
      <c r="F24" s="163">
        <f>'41benpresaad'!F24+'41benpresaad'!H24+'41benpresaad'!J24+'41benpresaad'!L24+'41benpresaad'!N24</f>
        <v>10206</v>
      </c>
      <c r="G24" s="167">
        <f t="shared" si="0"/>
        <v>45.398336372937145</v>
      </c>
      <c r="H24" s="164">
        <f>'41benpresaad'!P24</f>
        <v>2793</v>
      </c>
      <c r="I24" s="165">
        <f t="shared" si="1"/>
        <v>12.423824562964281</v>
      </c>
      <c r="J24" s="164">
        <f>'41benpresaad'!R24</f>
        <v>9442</v>
      </c>
      <c r="K24" s="165">
        <f t="shared" si="2"/>
        <v>41.999911035985946</v>
      </c>
      <c r="L24" s="164">
        <f>'41benpresaad'!T24</f>
        <v>40</v>
      </c>
      <c r="M24" s="165">
        <f t="shared" si="3"/>
        <v>0.17792802811262845</v>
      </c>
      <c r="N24" s="163">
        <f t="shared" si="5"/>
        <v>22481</v>
      </c>
      <c r="O24" s="165">
        <f t="shared" si="6"/>
        <v>100</v>
      </c>
      <c r="P24" s="166"/>
      <c r="Q24" s="166">
        <f t="shared" si="4"/>
        <v>1.4094670846394983</v>
      </c>
      <c r="R24" s="162"/>
      <c r="S24" s="162"/>
      <c r="T24" s="162"/>
      <c r="U24" s="162"/>
      <c r="V24" s="162"/>
      <c r="W24" s="162"/>
    </row>
    <row r="25" spans="2:25" s="191" customFormat="1" ht="18" customHeight="1" x14ac:dyDescent="0.25">
      <c r="B25" s="146" t="s">
        <v>45</v>
      </c>
      <c r="C25" s="159"/>
      <c r="D25" s="163">
        <f>'41benpresaad'!D25</f>
        <v>72088</v>
      </c>
      <c r="E25" s="162"/>
      <c r="F25" s="163">
        <f>'41benpresaad'!F25+'41benpresaad'!H25+'41benpresaad'!J25+'41benpresaad'!L25+'41benpresaad'!N25</f>
        <v>55934</v>
      </c>
      <c r="G25" s="167">
        <f t="shared" si="0"/>
        <v>54.243238263331946</v>
      </c>
      <c r="H25" s="164">
        <f>'41benpresaad'!P25</f>
        <v>1366</v>
      </c>
      <c r="I25" s="165">
        <f t="shared" si="1"/>
        <v>1.3247088258967969</v>
      </c>
      <c r="J25" s="164">
        <f>'41benpresaad'!R25</f>
        <v>38605</v>
      </c>
      <c r="K25" s="165">
        <f t="shared" si="2"/>
        <v>37.438055800692418</v>
      </c>
      <c r="L25" s="164">
        <f>'41benpresaad'!T25</f>
        <v>7212</v>
      </c>
      <c r="M25" s="165">
        <f t="shared" si="3"/>
        <v>6.9939971100788423</v>
      </c>
      <c r="N25" s="163">
        <f t="shared" si="5"/>
        <v>103117</v>
      </c>
      <c r="O25" s="165">
        <f t="shared" si="6"/>
        <v>100</v>
      </c>
      <c r="P25" s="166"/>
      <c r="Q25" s="166">
        <f t="shared" si="4"/>
        <v>1.4304322494728665</v>
      </c>
      <c r="R25" s="162"/>
      <c r="S25" s="162"/>
      <c r="T25" s="162"/>
      <c r="U25" s="162"/>
      <c r="V25" s="162"/>
      <c r="W25" s="162"/>
    </row>
    <row r="26" spans="2:25" s="191" customFormat="1" ht="18" customHeight="1" x14ac:dyDescent="0.25">
      <c r="B26" s="146" t="s">
        <v>46</v>
      </c>
      <c r="C26" s="159"/>
      <c r="D26" s="163">
        <f>'41benpresaad'!D26</f>
        <v>9298</v>
      </c>
      <c r="E26" s="162"/>
      <c r="F26" s="163">
        <f>'41benpresaad'!F26+'41benpresaad'!H26+'41benpresaad'!J26+'41benpresaad'!L26+'41benpresaad'!N26</f>
        <v>11953</v>
      </c>
      <c r="G26" s="167">
        <f t="shared" si="0"/>
        <v>83.910143910143915</v>
      </c>
      <c r="H26" s="164">
        <f>'41benpresaad'!P26</f>
        <v>1073</v>
      </c>
      <c r="I26" s="165">
        <f t="shared" si="1"/>
        <v>7.5324675324675328</v>
      </c>
      <c r="J26" s="164">
        <f>'41benpresaad'!R26</f>
        <v>1219</v>
      </c>
      <c r="K26" s="165">
        <f t="shared" si="2"/>
        <v>8.557388557388558</v>
      </c>
      <c r="L26" s="164">
        <f>'41benpresaad'!T26</f>
        <v>0</v>
      </c>
      <c r="M26" s="165">
        <f t="shared" si="3"/>
        <v>0</v>
      </c>
      <c r="N26" s="163">
        <f t="shared" si="5"/>
        <v>14245</v>
      </c>
      <c r="O26" s="165">
        <f t="shared" si="6"/>
        <v>100.00000000000001</v>
      </c>
      <c r="P26" s="166"/>
      <c r="Q26" s="166">
        <f t="shared" si="4"/>
        <v>1.5320499032049903</v>
      </c>
      <c r="R26" s="162"/>
      <c r="S26" s="162"/>
      <c r="T26" s="162"/>
      <c r="U26" s="162"/>
      <c r="V26" s="162"/>
      <c r="W26" s="162"/>
    </row>
    <row r="27" spans="2:25" s="191" customFormat="1" ht="18" customHeight="1" x14ac:dyDescent="0.25">
      <c r="B27" s="146" t="s">
        <v>1</v>
      </c>
      <c r="C27" s="159"/>
      <c r="D27" s="163">
        <f>'41benpresaad'!D27</f>
        <v>3726</v>
      </c>
      <c r="E27" s="162"/>
      <c r="F27" s="163">
        <f>'41benpresaad'!F27+'41benpresaad'!H27+'41benpresaad'!J27+'41benpresaad'!L27+'41benpresaad'!N27</f>
        <v>3075</v>
      </c>
      <c r="G27" s="167">
        <f t="shared" si="0"/>
        <v>61.833903076613716</v>
      </c>
      <c r="H27" s="164">
        <f>'41benpresaad'!P27</f>
        <v>5</v>
      </c>
      <c r="I27" s="165">
        <f t="shared" si="1"/>
        <v>0.10054293183189222</v>
      </c>
      <c r="J27" s="164">
        <f>'41benpresaad'!R27</f>
        <v>1893</v>
      </c>
      <c r="K27" s="165">
        <f t="shared" si="2"/>
        <v>38.065553991554395</v>
      </c>
      <c r="L27" s="164">
        <f>'41benpresaad'!T27</f>
        <v>0</v>
      </c>
      <c r="M27" s="165">
        <f t="shared" si="3"/>
        <v>0</v>
      </c>
      <c r="N27" s="164">
        <f t="shared" si="5"/>
        <v>4973</v>
      </c>
      <c r="O27" s="165">
        <f t="shared" si="6"/>
        <v>100</v>
      </c>
      <c r="P27" s="166"/>
      <c r="Q27" s="166">
        <f t="shared" si="4"/>
        <v>1.33467525496511</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1543899</v>
      </c>
      <c r="E30" s="174"/>
      <c r="F30" s="147">
        <f>SUM(F10:F27)</f>
        <v>1268893</v>
      </c>
      <c r="G30" s="175">
        <f>F30*100/$N30</f>
        <v>58.63437391553073</v>
      </c>
      <c r="H30" s="147">
        <f>SUM(H10:H27)</f>
        <v>221187</v>
      </c>
      <c r="I30" s="175">
        <f>H30*100/$N30</f>
        <v>10.220847040100699</v>
      </c>
      <c r="J30" s="147">
        <f>SUM(J10:J27)</f>
        <v>662704</v>
      </c>
      <c r="K30" s="175">
        <f>J30*100/$N30</f>
        <v>30.622939941600968</v>
      </c>
      <c r="L30" s="147">
        <f>SUM(L10:L28)</f>
        <v>11293</v>
      </c>
      <c r="M30" s="175">
        <f>L30*100/$N30</f>
        <v>0.52183910276760026</v>
      </c>
      <c r="N30" s="147">
        <f>F30+H30+J30+L30</f>
        <v>2164077</v>
      </c>
      <c r="O30" s="175">
        <f>G30+I30+K30+M30</f>
        <v>99.999999999999986</v>
      </c>
      <c r="P30" s="176"/>
      <c r="Q30" s="176">
        <f>(N30/D30)</f>
        <v>1.4016959658630519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topLeftCell="A3"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414</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245</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246</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72773</v>
      </c>
      <c r="E10" s="633"/>
      <c r="F10" s="675">
        <v>3</v>
      </c>
      <c r="G10" s="676">
        <v>4.1448354287779113E-2</v>
      </c>
      <c r="H10" s="675">
        <v>25515</v>
      </c>
      <c r="I10" s="676">
        <v>22.496891373428415</v>
      </c>
      <c r="J10" s="675">
        <v>29315</v>
      </c>
      <c r="K10" s="676">
        <v>25.898844759971517</v>
      </c>
      <c r="L10" s="675">
        <v>5967</v>
      </c>
      <c r="M10" s="676">
        <v>6.7656467537436367</v>
      </c>
      <c r="N10" s="675">
        <v>12123</v>
      </c>
      <c r="O10" s="676">
        <v>12.528030778060005</v>
      </c>
      <c r="P10" s="675">
        <v>2272</v>
      </c>
      <c r="Q10" s="676">
        <v>2.7451563878290628</v>
      </c>
      <c r="R10" s="675">
        <v>26622</v>
      </c>
      <c r="S10" s="676">
        <v>29.514416587843943</v>
      </c>
      <c r="T10" s="675">
        <v>8</v>
      </c>
      <c r="U10" s="676">
        <v>9.5650048356413341E-3</v>
      </c>
      <c r="V10" s="831">
        <f>F10+H10+J10+L10+N10+P10+R10+T10</f>
        <v>101825</v>
      </c>
      <c r="W10" s="676">
        <f t="shared" ref="V10:W27" si="0">G10+I10+K10+M10+O10+Q10+S10+U10</f>
        <v>100</v>
      </c>
      <c r="X10" s="678"/>
      <c r="Y10" s="832">
        <f t="shared" ref="Y10:Y27" si="1">V10/D10</f>
        <v>1.3992139942011461</v>
      </c>
    </row>
    <row r="11" spans="2:30" s="633" customFormat="1" ht="18" customHeight="1" x14ac:dyDescent="0.25">
      <c r="B11" s="682" t="s">
        <v>7</v>
      </c>
      <c r="D11" s="833">
        <v>13488</v>
      </c>
      <c r="F11" s="683">
        <v>2247</v>
      </c>
      <c r="G11" s="684">
        <v>14.391281630215721</v>
      </c>
      <c r="H11" s="683">
        <v>1839</v>
      </c>
      <c r="I11" s="684">
        <v>3.2171381652608795</v>
      </c>
      <c r="J11" s="683">
        <v>702</v>
      </c>
      <c r="K11" s="684">
        <v>5.0160483690378443</v>
      </c>
      <c r="L11" s="683">
        <v>504</v>
      </c>
      <c r="M11" s="684">
        <v>3.4634619690975592</v>
      </c>
      <c r="N11" s="683">
        <v>2857</v>
      </c>
      <c r="O11" s="684">
        <v>20.243338060759871</v>
      </c>
      <c r="P11" s="683">
        <v>4157</v>
      </c>
      <c r="Q11" s="684">
        <v>22.057176979920879</v>
      </c>
      <c r="R11" s="683">
        <v>5274</v>
      </c>
      <c r="S11" s="684">
        <v>31.611554825707248</v>
      </c>
      <c r="T11" s="683">
        <v>0</v>
      </c>
      <c r="U11" s="684">
        <v>0</v>
      </c>
      <c r="V11" s="834">
        <f t="shared" si="0"/>
        <v>17580</v>
      </c>
      <c r="W11" s="684">
        <f t="shared" si="0"/>
        <v>100</v>
      </c>
      <c r="X11" s="678"/>
      <c r="Y11" s="835">
        <f t="shared" si="1"/>
        <v>1.3033807829181494</v>
      </c>
    </row>
    <row r="12" spans="2:30" s="633" customFormat="1" ht="22.5" customHeight="1" x14ac:dyDescent="0.25">
      <c r="B12" s="682" t="s">
        <v>37</v>
      </c>
      <c r="D12" s="833">
        <v>8151</v>
      </c>
      <c r="F12" s="685">
        <v>2377</v>
      </c>
      <c r="G12" s="684">
        <v>26.047201285061163</v>
      </c>
      <c r="H12" s="685">
        <v>881</v>
      </c>
      <c r="I12" s="684">
        <v>1.4456938094649698</v>
      </c>
      <c r="J12" s="685">
        <v>991</v>
      </c>
      <c r="K12" s="684">
        <v>7.7350796985048804</v>
      </c>
      <c r="L12" s="685">
        <v>571</v>
      </c>
      <c r="M12" s="684">
        <v>6.5735821079945636</v>
      </c>
      <c r="N12" s="685">
        <v>1837</v>
      </c>
      <c r="O12" s="684">
        <v>20.560978623501793</v>
      </c>
      <c r="P12" s="685">
        <v>1834</v>
      </c>
      <c r="Q12" s="684">
        <v>11.083652539231435</v>
      </c>
      <c r="R12" s="685">
        <v>2892</v>
      </c>
      <c r="S12" s="684">
        <v>26.553811936241196</v>
      </c>
      <c r="T12" s="685">
        <v>13</v>
      </c>
      <c r="U12" s="684">
        <v>0</v>
      </c>
      <c r="V12" s="834">
        <f t="shared" si="0"/>
        <v>11396</v>
      </c>
      <c r="W12" s="684">
        <f t="shared" si="0"/>
        <v>100</v>
      </c>
      <c r="X12" s="678"/>
      <c r="Y12" s="835">
        <f t="shared" si="1"/>
        <v>1.3981106612685561</v>
      </c>
    </row>
    <row r="13" spans="2:30" s="633" customFormat="1" ht="18" customHeight="1" x14ac:dyDescent="0.25">
      <c r="B13" s="682" t="s">
        <v>38</v>
      </c>
      <c r="D13" s="833">
        <v>7724</v>
      </c>
      <c r="F13" s="683">
        <v>350</v>
      </c>
      <c r="G13" s="684">
        <v>2.2477064220183487</v>
      </c>
      <c r="H13" s="683">
        <v>2580</v>
      </c>
      <c r="I13" s="684">
        <v>9.8776758409785934</v>
      </c>
      <c r="J13" s="683">
        <v>577</v>
      </c>
      <c r="K13" s="684">
        <v>2.6758409785932722</v>
      </c>
      <c r="L13" s="683">
        <v>604</v>
      </c>
      <c r="M13" s="684">
        <v>7.477064220183486</v>
      </c>
      <c r="N13" s="683">
        <v>2089</v>
      </c>
      <c r="O13" s="684">
        <v>19.602446483180429</v>
      </c>
      <c r="P13" s="683">
        <v>338</v>
      </c>
      <c r="Q13" s="684">
        <v>6.666666666666667</v>
      </c>
      <c r="R13" s="683">
        <v>4394</v>
      </c>
      <c r="S13" s="684">
        <v>51.452599388379205</v>
      </c>
      <c r="T13" s="683">
        <v>0</v>
      </c>
      <c r="U13" s="684">
        <v>0</v>
      </c>
      <c r="V13" s="834">
        <f t="shared" si="0"/>
        <v>10932</v>
      </c>
      <c r="W13" s="684">
        <f t="shared" si="0"/>
        <v>100</v>
      </c>
      <c r="X13" s="678"/>
      <c r="Y13" s="835">
        <f t="shared" si="1"/>
        <v>1.4153288451579493</v>
      </c>
    </row>
    <row r="14" spans="2:30" s="633" customFormat="1" ht="18" customHeight="1" x14ac:dyDescent="0.25">
      <c r="B14" s="682" t="s">
        <v>6</v>
      </c>
      <c r="D14" s="833">
        <v>16316</v>
      </c>
      <c r="F14" s="683">
        <v>614</v>
      </c>
      <c r="G14" s="684">
        <v>0.16137708445400753</v>
      </c>
      <c r="H14" s="683">
        <v>782</v>
      </c>
      <c r="I14" s="684">
        <v>3.0984400215169448</v>
      </c>
      <c r="J14" s="683">
        <v>549</v>
      </c>
      <c r="K14" s="684">
        <v>0</v>
      </c>
      <c r="L14" s="683">
        <v>1545</v>
      </c>
      <c r="M14" s="684">
        <v>14.922001075847231</v>
      </c>
      <c r="N14" s="683">
        <v>2853</v>
      </c>
      <c r="O14" s="684">
        <v>24.314147391070467</v>
      </c>
      <c r="P14" s="683">
        <v>4941</v>
      </c>
      <c r="Q14" s="684">
        <v>21.79666487358795</v>
      </c>
      <c r="R14" s="683">
        <v>7542</v>
      </c>
      <c r="S14" s="684">
        <v>35.707369553523399</v>
      </c>
      <c r="T14" s="683">
        <v>0</v>
      </c>
      <c r="U14" s="684">
        <v>0</v>
      </c>
      <c r="V14" s="834">
        <f t="shared" si="0"/>
        <v>18826</v>
      </c>
      <c r="W14" s="684">
        <f t="shared" si="0"/>
        <v>100</v>
      </c>
      <c r="X14" s="678"/>
      <c r="Y14" s="835">
        <f t="shared" si="1"/>
        <v>1.1538367246874235</v>
      </c>
    </row>
    <row r="15" spans="2:30" s="633" customFormat="1" ht="18" customHeight="1" x14ac:dyDescent="0.25">
      <c r="B15" s="682" t="s">
        <v>5</v>
      </c>
      <c r="D15" s="833">
        <v>5222</v>
      </c>
      <c r="F15" s="685">
        <v>2474</v>
      </c>
      <c r="G15" s="684">
        <v>0</v>
      </c>
      <c r="H15" s="685">
        <v>647</v>
      </c>
      <c r="I15" s="684">
        <v>5.5706304868316039</v>
      </c>
      <c r="J15" s="685">
        <v>410</v>
      </c>
      <c r="K15" s="684">
        <v>8.0925778132482051</v>
      </c>
      <c r="L15" s="685">
        <v>748</v>
      </c>
      <c r="M15" s="684">
        <v>12.721468475658419</v>
      </c>
      <c r="N15" s="685">
        <v>1862</v>
      </c>
      <c r="O15" s="684">
        <v>33.998403830806069</v>
      </c>
      <c r="P15" s="685">
        <v>181</v>
      </c>
      <c r="Q15" s="684">
        <v>0</v>
      </c>
      <c r="R15" s="685">
        <v>2286</v>
      </c>
      <c r="S15" s="684">
        <v>39.616919393455703</v>
      </c>
      <c r="T15" s="685">
        <v>0</v>
      </c>
      <c r="U15" s="684">
        <v>0</v>
      </c>
      <c r="V15" s="834">
        <f t="shared" si="0"/>
        <v>8608</v>
      </c>
      <c r="W15" s="684">
        <f t="shared" si="0"/>
        <v>100</v>
      </c>
      <c r="X15" s="678"/>
      <c r="Y15" s="835">
        <f t="shared" si="1"/>
        <v>1.6484105706625813</v>
      </c>
    </row>
    <row r="16" spans="2:30" s="742" customFormat="1" ht="18" customHeight="1" x14ac:dyDescent="0.25">
      <c r="B16" s="836" t="s">
        <v>4</v>
      </c>
      <c r="D16" s="837">
        <v>34869</v>
      </c>
      <c r="E16" s="820"/>
      <c r="F16" s="838">
        <v>5898</v>
      </c>
      <c r="G16" s="839">
        <v>14.10823965697068</v>
      </c>
      <c r="H16" s="838">
        <v>4432</v>
      </c>
      <c r="I16" s="839">
        <v>4.2299223548499247</v>
      </c>
      <c r="J16" s="838">
        <v>3592</v>
      </c>
      <c r="K16" s="839">
        <v>9.7183914706223202</v>
      </c>
      <c r="L16" s="838">
        <v>2098</v>
      </c>
      <c r="M16" s="839">
        <v>5.5742264457063389</v>
      </c>
      <c r="N16" s="838">
        <v>5563</v>
      </c>
      <c r="O16" s="839">
        <v>12.858963958743772</v>
      </c>
      <c r="P16" s="838">
        <v>16211</v>
      </c>
      <c r="Q16" s="839">
        <v>32.65036504809364</v>
      </c>
      <c r="R16" s="838">
        <v>9520</v>
      </c>
      <c r="S16" s="839">
        <v>20.020859891065012</v>
      </c>
      <c r="T16" s="838">
        <v>604</v>
      </c>
      <c r="U16" s="839">
        <v>0.83903117394831384</v>
      </c>
      <c r="V16" s="840">
        <f t="shared" si="0"/>
        <v>47918</v>
      </c>
      <c r="W16" s="839">
        <f t="shared" si="0"/>
        <v>100</v>
      </c>
      <c r="X16" s="841"/>
      <c r="Y16" s="835">
        <f t="shared" si="1"/>
        <v>1.3742292580802431</v>
      </c>
    </row>
    <row r="17" spans="2:25" s="742" customFormat="1" ht="18" customHeight="1" x14ac:dyDescent="0.25">
      <c r="B17" s="836" t="s">
        <v>40</v>
      </c>
      <c r="D17" s="837">
        <v>23349</v>
      </c>
      <c r="E17" s="820"/>
      <c r="F17" s="838">
        <v>3844</v>
      </c>
      <c r="G17" s="839">
        <v>6.9774527726995732</v>
      </c>
      <c r="H17" s="838">
        <v>5309</v>
      </c>
      <c r="I17" s="839">
        <v>8.4573866109515112</v>
      </c>
      <c r="J17" s="838">
        <v>2892</v>
      </c>
      <c r="K17" s="839">
        <v>12.122399233916601</v>
      </c>
      <c r="L17" s="838">
        <v>1429</v>
      </c>
      <c r="M17" s="839">
        <v>4.8359014538173586</v>
      </c>
      <c r="N17" s="838">
        <v>7214</v>
      </c>
      <c r="O17" s="839">
        <v>28.332027509358404</v>
      </c>
      <c r="P17" s="838">
        <v>4035</v>
      </c>
      <c r="Q17" s="839">
        <v>12.823191433794724</v>
      </c>
      <c r="R17" s="838">
        <v>8156</v>
      </c>
      <c r="S17" s="839">
        <v>26.412466266213983</v>
      </c>
      <c r="T17" s="838">
        <v>14</v>
      </c>
      <c r="U17" s="839">
        <v>3.9174719247845394E-2</v>
      </c>
      <c r="V17" s="840">
        <f t="shared" si="0"/>
        <v>32893</v>
      </c>
      <c r="W17" s="839">
        <f t="shared" si="0"/>
        <v>99.999999999999986</v>
      </c>
      <c r="X17" s="841"/>
      <c r="Y17" s="835">
        <f t="shared" si="1"/>
        <v>1.4087541222322155</v>
      </c>
    </row>
    <row r="18" spans="2:25" s="742" customFormat="1" ht="18" customHeight="1" x14ac:dyDescent="0.25">
      <c r="B18" s="836" t="s">
        <v>41</v>
      </c>
      <c r="D18" s="837">
        <v>45841</v>
      </c>
      <c r="E18" s="820"/>
      <c r="F18" s="838">
        <v>9</v>
      </c>
      <c r="G18" s="839">
        <v>0.38917682645664642</v>
      </c>
      <c r="H18" s="838">
        <v>4193</v>
      </c>
      <c r="I18" s="839">
        <v>5.0131877455410665</v>
      </c>
      <c r="J18" s="838">
        <v>5815</v>
      </c>
      <c r="K18" s="839">
        <v>10.515152074072708</v>
      </c>
      <c r="L18" s="838">
        <v>3585</v>
      </c>
      <c r="M18" s="839">
        <v>6.5237840529723146</v>
      </c>
      <c r="N18" s="838">
        <v>14885</v>
      </c>
      <c r="O18" s="839">
        <v>32.416031871922094</v>
      </c>
      <c r="P18" s="838">
        <v>6464</v>
      </c>
      <c r="Q18" s="839">
        <v>11.359905564675286</v>
      </c>
      <c r="R18" s="838">
        <v>21699</v>
      </c>
      <c r="S18" s="839">
        <v>33.677628788018517</v>
      </c>
      <c r="T18" s="838">
        <v>65</v>
      </c>
      <c r="U18" s="839">
        <v>0.10513307634136894</v>
      </c>
      <c r="V18" s="840">
        <f t="shared" si="0"/>
        <v>56715</v>
      </c>
      <c r="W18" s="839">
        <f t="shared" si="0"/>
        <v>100.00000000000001</v>
      </c>
      <c r="X18" s="841"/>
      <c r="Y18" s="835">
        <f t="shared" si="1"/>
        <v>1.237211230121507</v>
      </c>
    </row>
    <row r="19" spans="2:25" s="742" customFormat="1" ht="18" customHeight="1" x14ac:dyDescent="0.25">
      <c r="B19" s="836" t="s">
        <v>3</v>
      </c>
      <c r="D19" s="837">
        <v>45966</v>
      </c>
      <c r="E19" s="820"/>
      <c r="F19" s="838">
        <v>20</v>
      </c>
      <c r="G19" s="839">
        <v>7.0628950806935764E-3</v>
      </c>
      <c r="H19" s="838">
        <v>19112</v>
      </c>
      <c r="I19" s="839">
        <v>5.0323127449941731</v>
      </c>
      <c r="J19" s="838">
        <v>1045</v>
      </c>
      <c r="K19" s="839">
        <v>8.1223293427976129E-2</v>
      </c>
      <c r="L19" s="838">
        <v>3020</v>
      </c>
      <c r="M19" s="839">
        <v>7.5113889183176186</v>
      </c>
      <c r="N19" s="838">
        <v>6251</v>
      </c>
      <c r="O19" s="839">
        <v>19.811420701345483</v>
      </c>
      <c r="P19" s="838">
        <v>7777</v>
      </c>
      <c r="Q19" s="839">
        <v>16.121058021683087</v>
      </c>
      <c r="R19" s="838">
        <v>30764</v>
      </c>
      <c r="S19" s="839">
        <v>51.403750397287851</v>
      </c>
      <c r="T19" s="838">
        <v>313</v>
      </c>
      <c r="U19" s="839">
        <v>3.1783027863121094E-2</v>
      </c>
      <c r="V19" s="840">
        <f t="shared" si="0"/>
        <v>68302</v>
      </c>
      <c r="W19" s="839">
        <f t="shared" si="0"/>
        <v>100.00000000000001</v>
      </c>
      <c r="X19" s="841"/>
      <c r="Y19" s="835">
        <f t="shared" si="1"/>
        <v>1.485924378888744</v>
      </c>
    </row>
    <row r="20" spans="2:25" s="633" customFormat="1" ht="18" customHeight="1" x14ac:dyDescent="0.25">
      <c r="B20" s="836" t="s">
        <v>2</v>
      </c>
      <c r="D20" s="833">
        <v>12272</v>
      </c>
      <c r="F20" s="683">
        <v>409</v>
      </c>
      <c r="G20" s="684">
        <v>2.6190698107931776</v>
      </c>
      <c r="H20" s="683">
        <v>1013</v>
      </c>
      <c r="I20" s="684">
        <v>3.3647124615528008</v>
      </c>
      <c r="J20" s="683">
        <v>207</v>
      </c>
      <c r="K20" s="684">
        <v>1.8175039612265822</v>
      </c>
      <c r="L20" s="683">
        <v>758</v>
      </c>
      <c r="M20" s="684">
        <v>6.0117438717494638</v>
      </c>
      <c r="N20" s="683">
        <v>3406</v>
      </c>
      <c r="O20" s="684">
        <v>28.250535930655232</v>
      </c>
      <c r="P20" s="683">
        <v>6022</v>
      </c>
      <c r="Q20" s="684">
        <v>37.794761860378415</v>
      </c>
      <c r="R20" s="683">
        <v>2006</v>
      </c>
      <c r="S20" s="684">
        <v>20.141672103644328</v>
      </c>
      <c r="T20" s="683">
        <v>0</v>
      </c>
      <c r="U20" s="684">
        <v>0</v>
      </c>
      <c r="V20" s="834">
        <f t="shared" si="0"/>
        <v>13821</v>
      </c>
      <c r="W20" s="684">
        <f t="shared" si="0"/>
        <v>100</v>
      </c>
      <c r="X20" s="678"/>
      <c r="Y20" s="835">
        <f t="shared" si="1"/>
        <v>1.126222294654498</v>
      </c>
    </row>
    <row r="21" spans="2:25" s="633" customFormat="1" ht="18" customHeight="1" x14ac:dyDescent="0.25">
      <c r="B21" s="682" t="s">
        <v>35</v>
      </c>
      <c r="D21" s="833">
        <v>26128</v>
      </c>
      <c r="F21" s="683">
        <v>1501</v>
      </c>
      <c r="G21" s="684">
        <v>5.3052431721922009</v>
      </c>
      <c r="H21" s="683">
        <v>8067</v>
      </c>
      <c r="I21" s="684">
        <v>3.6950489265371695</v>
      </c>
      <c r="J21" s="683">
        <v>8505</v>
      </c>
      <c r="K21" s="684">
        <v>30.798159778004965</v>
      </c>
      <c r="L21" s="683">
        <v>1880</v>
      </c>
      <c r="M21" s="684">
        <v>7.5471009201109975</v>
      </c>
      <c r="N21" s="683">
        <v>3938</v>
      </c>
      <c r="O21" s="684">
        <v>17.328757119906527</v>
      </c>
      <c r="P21" s="683">
        <v>6068</v>
      </c>
      <c r="Q21" s="684">
        <v>16.445158463560684</v>
      </c>
      <c r="R21" s="683">
        <v>6353</v>
      </c>
      <c r="S21" s="684">
        <v>18.613991529136847</v>
      </c>
      <c r="T21" s="683">
        <v>89</v>
      </c>
      <c r="U21" s="684">
        <v>0.26654009055060612</v>
      </c>
      <c r="V21" s="834">
        <f t="shared" si="0"/>
        <v>36401</v>
      </c>
      <c r="W21" s="684">
        <f t="shared" si="0"/>
        <v>100.00000000000001</v>
      </c>
      <c r="X21" s="678"/>
      <c r="Y21" s="835">
        <f t="shared" si="1"/>
        <v>1.3931797305572566</v>
      </c>
    </row>
    <row r="22" spans="2:25" s="633" customFormat="1" ht="21" customHeight="1" x14ac:dyDescent="0.25">
      <c r="B22" s="682" t="s">
        <v>42</v>
      </c>
      <c r="D22" s="833">
        <v>64281</v>
      </c>
      <c r="F22" s="683">
        <v>2407</v>
      </c>
      <c r="G22" s="684">
        <v>2.2532814395789673</v>
      </c>
      <c r="H22" s="683">
        <v>18699</v>
      </c>
      <c r="I22" s="684">
        <v>13.798591305169941</v>
      </c>
      <c r="J22" s="683">
        <v>15257</v>
      </c>
      <c r="K22" s="684">
        <v>14.416274049446134</v>
      </c>
      <c r="L22" s="683">
        <v>6679</v>
      </c>
      <c r="M22" s="684">
        <v>8.5530151426815628</v>
      </c>
      <c r="N22" s="683">
        <v>15367</v>
      </c>
      <c r="O22" s="684">
        <v>24.417377054346627</v>
      </c>
      <c r="P22" s="683">
        <v>13782</v>
      </c>
      <c r="Q22" s="684">
        <v>16.926398058711374</v>
      </c>
      <c r="R22" s="683">
        <v>16731</v>
      </c>
      <c r="S22" s="684">
        <v>19.521611017443234</v>
      </c>
      <c r="T22" s="683">
        <v>64</v>
      </c>
      <c r="U22" s="684">
        <v>0.11345193262215779</v>
      </c>
      <c r="V22" s="834">
        <f t="shared" si="0"/>
        <v>88986</v>
      </c>
      <c r="W22" s="684">
        <f t="shared" si="0"/>
        <v>100</v>
      </c>
      <c r="X22" s="678"/>
      <c r="Y22" s="835">
        <f t="shared" si="1"/>
        <v>1.3843281840668316</v>
      </c>
    </row>
    <row r="23" spans="2:25" s="633" customFormat="1" ht="18" customHeight="1" x14ac:dyDescent="0.25">
      <c r="B23" s="682" t="s">
        <v>43</v>
      </c>
      <c r="D23" s="833">
        <v>13839</v>
      </c>
      <c r="F23" s="683">
        <v>1220</v>
      </c>
      <c r="G23" s="684">
        <v>8.3258093641171165</v>
      </c>
      <c r="H23" s="683">
        <v>2481</v>
      </c>
      <c r="I23" s="684">
        <v>9.538243260673287</v>
      </c>
      <c r="J23" s="683">
        <v>550</v>
      </c>
      <c r="K23" s="684">
        <v>0.88352895653295493</v>
      </c>
      <c r="L23" s="683">
        <v>1468</v>
      </c>
      <c r="M23" s="684">
        <v>8.2742164323487675</v>
      </c>
      <c r="N23" s="683">
        <v>2791</v>
      </c>
      <c r="O23" s="684">
        <v>15.62620920933832</v>
      </c>
      <c r="P23" s="683">
        <v>826</v>
      </c>
      <c r="Q23" s="684">
        <v>3.5147684767186895</v>
      </c>
      <c r="R23" s="683">
        <v>7841</v>
      </c>
      <c r="S23" s="684">
        <v>53.81787695085773</v>
      </c>
      <c r="T23" s="683">
        <v>2</v>
      </c>
      <c r="U23" s="684">
        <v>1.9347349413130401E-2</v>
      </c>
      <c r="V23" s="834">
        <f>F23+H23+J23+L23+N23+P23+R23+T23</f>
        <v>17179</v>
      </c>
      <c r="W23" s="684">
        <f t="shared" si="0"/>
        <v>100</v>
      </c>
      <c r="X23" s="678"/>
      <c r="Y23" s="835">
        <f t="shared" si="1"/>
        <v>1.2413469181299226</v>
      </c>
    </row>
    <row r="24" spans="2:25" s="633" customFormat="1" ht="22.5" customHeight="1" x14ac:dyDescent="0.25">
      <c r="B24" s="682" t="s">
        <v>44</v>
      </c>
      <c r="D24" s="833">
        <v>3263</v>
      </c>
      <c r="F24" s="685">
        <v>342</v>
      </c>
      <c r="G24" s="686">
        <v>3.2579185520361991</v>
      </c>
      <c r="H24" s="685">
        <v>373</v>
      </c>
      <c r="I24" s="684">
        <v>6.4253393665158374</v>
      </c>
      <c r="J24" s="685">
        <v>183</v>
      </c>
      <c r="K24" s="684">
        <v>5.2187028657616894</v>
      </c>
      <c r="L24" s="685">
        <v>199</v>
      </c>
      <c r="M24" s="684">
        <v>3.4690799396681751</v>
      </c>
      <c r="N24" s="685">
        <v>1035</v>
      </c>
      <c r="O24" s="684">
        <v>17.134238310708898</v>
      </c>
      <c r="P24" s="685">
        <v>733</v>
      </c>
      <c r="Q24" s="684">
        <v>12.428355957767723</v>
      </c>
      <c r="R24" s="685">
        <v>1328</v>
      </c>
      <c r="S24" s="684">
        <v>51.945701357466064</v>
      </c>
      <c r="T24" s="685">
        <v>11</v>
      </c>
      <c r="U24" s="684">
        <v>0.12066365007541478</v>
      </c>
      <c r="V24" s="842">
        <f t="shared" si="0"/>
        <v>4204</v>
      </c>
      <c r="W24" s="684">
        <f t="shared" si="0"/>
        <v>100</v>
      </c>
      <c r="X24" s="678"/>
      <c r="Y24" s="835">
        <f t="shared" si="1"/>
        <v>1.2883849218510572</v>
      </c>
    </row>
    <row r="25" spans="2:25" s="633" customFormat="1" ht="18" customHeight="1" x14ac:dyDescent="0.25">
      <c r="B25" s="682" t="s">
        <v>45</v>
      </c>
      <c r="D25" s="833">
        <v>17214</v>
      </c>
      <c r="F25" s="685">
        <v>274</v>
      </c>
      <c r="G25" s="686">
        <v>0.41635124905374715</v>
      </c>
      <c r="H25" s="685">
        <v>4689</v>
      </c>
      <c r="I25" s="684">
        <v>12.162503154176129</v>
      </c>
      <c r="J25" s="685">
        <v>1405</v>
      </c>
      <c r="K25" s="684">
        <v>6.594330894103793</v>
      </c>
      <c r="L25" s="685">
        <v>1939</v>
      </c>
      <c r="M25" s="684">
        <v>8.2555303221465213</v>
      </c>
      <c r="N25" s="685">
        <v>6086</v>
      </c>
      <c r="O25" s="684">
        <v>27.294137437967869</v>
      </c>
      <c r="P25" s="685">
        <v>670</v>
      </c>
      <c r="Q25" s="684">
        <v>2.5864244259399447</v>
      </c>
      <c r="R25" s="685">
        <v>7353</v>
      </c>
      <c r="S25" s="684">
        <v>35.057616283959966</v>
      </c>
      <c r="T25" s="685">
        <v>1986</v>
      </c>
      <c r="U25" s="684">
        <v>7.6331062326520316</v>
      </c>
      <c r="V25" s="842">
        <f t="shared" si="0"/>
        <v>24402</v>
      </c>
      <c r="W25" s="684">
        <f t="shared" si="0"/>
        <v>99.999999999999986</v>
      </c>
      <c r="X25" s="678"/>
      <c r="Y25" s="835">
        <f t="shared" si="1"/>
        <v>1.4175670965493203</v>
      </c>
    </row>
    <row r="26" spans="2:25" s="633" customFormat="1" ht="18" customHeight="1" x14ac:dyDescent="0.25">
      <c r="B26" s="682" t="s">
        <v>46</v>
      </c>
      <c r="D26" s="833">
        <v>2252</v>
      </c>
      <c r="F26" s="685">
        <v>380</v>
      </c>
      <c r="G26" s="686">
        <v>8.1975827640567527</v>
      </c>
      <c r="H26" s="685">
        <v>466</v>
      </c>
      <c r="I26" s="684">
        <v>11.008933263268524</v>
      </c>
      <c r="J26" s="685">
        <v>627</v>
      </c>
      <c r="K26" s="684">
        <v>20.546505517603784</v>
      </c>
      <c r="L26" s="685">
        <v>422</v>
      </c>
      <c r="M26" s="684">
        <v>9.1697320021019451</v>
      </c>
      <c r="N26" s="685">
        <v>705</v>
      </c>
      <c r="O26" s="684">
        <v>17.892800840777721</v>
      </c>
      <c r="P26" s="685">
        <v>466</v>
      </c>
      <c r="Q26" s="684">
        <v>13.110877561744614</v>
      </c>
      <c r="R26" s="685">
        <v>480</v>
      </c>
      <c r="S26" s="684">
        <v>20.073568050446664</v>
      </c>
      <c r="T26" s="685">
        <v>0</v>
      </c>
      <c r="U26" s="684">
        <v>0</v>
      </c>
      <c r="V26" s="842">
        <f t="shared" si="0"/>
        <v>3546</v>
      </c>
      <c r="W26" s="684">
        <f t="shared" si="0"/>
        <v>100.00000000000001</v>
      </c>
      <c r="X26" s="678"/>
      <c r="Y26" s="835">
        <f t="shared" si="1"/>
        <v>1.5746003552397869</v>
      </c>
    </row>
    <row r="27" spans="2:25" s="633" customFormat="1" ht="18" customHeight="1" x14ac:dyDescent="0.25">
      <c r="B27" s="682" t="s">
        <v>1</v>
      </c>
      <c r="D27" s="833">
        <v>1174</v>
      </c>
      <c r="F27" s="685">
        <v>184</v>
      </c>
      <c r="G27" s="686">
        <v>9.2670598146588041</v>
      </c>
      <c r="H27" s="685">
        <v>198</v>
      </c>
      <c r="I27" s="684">
        <v>12.973883740522325</v>
      </c>
      <c r="J27" s="685">
        <v>368</v>
      </c>
      <c r="K27" s="684">
        <v>20.387531592249367</v>
      </c>
      <c r="L27" s="685">
        <v>23</v>
      </c>
      <c r="M27" s="684">
        <v>1.5164279696714407</v>
      </c>
      <c r="N27" s="685">
        <v>96</v>
      </c>
      <c r="O27" s="684">
        <v>7.5821398483572029</v>
      </c>
      <c r="P27" s="685">
        <v>0</v>
      </c>
      <c r="Q27" s="684">
        <v>0.42122999157540014</v>
      </c>
      <c r="R27" s="685">
        <v>656</v>
      </c>
      <c r="S27" s="684">
        <v>47.851727042965457</v>
      </c>
      <c r="T27" s="685">
        <v>0</v>
      </c>
      <c r="U27" s="684">
        <v>0</v>
      </c>
      <c r="V27" s="834">
        <f t="shared" si="0"/>
        <v>1525</v>
      </c>
      <c r="W27" s="684">
        <f t="shared" si="0"/>
        <v>100</v>
      </c>
      <c r="X27" s="678"/>
      <c r="Y27" s="835">
        <f t="shared" si="1"/>
        <v>1.298977853492334</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414122</v>
      </c>
      <c r="E30" s="1225"/>
      <c r="F30" s="1250">
        <f>SUM(F10:F27)</f>
        <v>24553</v>
      </c>
      <c r="G30" s="1251">
        <f>F30*100/$V30</f>
        <v>4.3452099692244524</v>
      </c>
      <c r="H30" s="1250">
        <f>SUM(H10:H27)</f>
        <v>101276</v>
      </c>
      <c r="I30" s="1251">
        <f>H30*100/$V30</f>
        <v>17.92308413811655</v>
      </c>
      <c r="J30" s="1250">
        <f>SUM(J10:J27)</f>
        <v>72990</v>
      </c>
      <c r="K30" s="1251">
        <f>J30*100/$V30</f>
        <v>12.917235191369397</v>
      </c>
      <c r="L30" s="1250">
        <f>SUM(L10:L27)</f>
        <v>33439</v>
      </c>
      <c r="M30" s="1251">
        <f>L30*100/$V30</f>
        <v>5.9177891158268432</v>
      </c>
      <c r="N30" s="1250">
        <f>SUM(N10:N27)</f>
        <v>90958</v>
      </c>
      <c r="O30" s="1251">
        <f>N30*100/$V30</f>
        <v>16.097080127915845</v>
      </c>
      <c r="P30" s="1250">
        <f>SUM(P10:P27)</f>
        <v>76777</v>
      </c>
      <c r="Q30" s="1251">
        <f>P30*100/$V30</f>
        <v>13.587430693078067</v>
      </c>
      <c r="R30" s="1250">
        <f>SUM(R10:R27)</f>
        <v>161897</v>
      </c>
      <c r="S30" s="1251">
        <f>R30*100/$V30</f>
        <v>28.651344372888495</v>
      </c>
      <c r="T30" s="1250">
        <f>SUM(T10:T28)</f>
        <v>3169</v>
      </c>
      <c r="U30" s="1251">
        <f>T30*100/$V30</f>
        <v>0.56082639158034819</v>
      </c>
      <c r="V30" s="1250">
        <f>SUM(V10:V27)</f>
        <v>565059</v>
      </c>
      <c r="W30" s="1251">
        <f>G30+I30+K30+M30+O30+Q30+S30+U30</f>
        <v>100</v>
      </c>
      <c r="X30" s="1267"/>
      <c r="Y30" s="1268">
        <f>(V30/D30)</f>
        <v>1.3644747200100453</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5">
      <c r="B36" s="852" t="s">
        <v>47</v>
      </c>
      <c r="T36" s="697"/>
      <c r="U36" s="697"/>
    </row>
    <row r="37" spans="2:28" s="852" customFormat="1" x14ac:dyDescent="0.25">
      <c r="T37" s="697"/>
      <c r="U37" s="697"/>
    </row>
    <row r="38" spans="2:28" s="852" customFormat="1" x14ac:dyDescent="0.25">
      <c r="T38" s="697"/>
      <c r="U38" s="697"/>
    </row>
    <row r="39" spans="2:28" s="1361" customFormat="1" x14ac:dyDescent="0.25">
      <c r="N39" s="852"/>
      <c r="T39" s="1362"/>
      <c r="U39" s="1362"/>
    </row>
    <row r="40" spans="2:28" s="1361" customFormat="1" x14ac:dyDescent="0.25">
      <c r="N40" s="852"/>
      <c r="T40" s="1362"/>
      <c r="U40" s="1362"/>
    </row>
    <row r="41" spans="2:28" s="1361" customFormat="1" x14ac:dyDescent="0.25">
      <c r="N41" s="852"/>
      <c r="T41" s="1362"/>
      <c r="U41" s="1362"/>
    </row>
    <row r="42" spans="2:28" s="1361" customFormat="1" x14ac:dyDescent="0.25">
      <c r="N42" s="852"/>
      <c r="T42" s="1362"/>
      <c r="U42" s="1362"/>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419</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72773</v>
      </c>
      <c r="F10" s="164">
        <f>'41abenpreGIII'!F10+'41abenpreGIII'!H10+'41abenpreGIII'!J10+'41abenpreGIII'!L10+'41abenpreGIII'!N10</f>
        <v>72923</v>
      </c>
      <c r="G10" s="165">
        <f t="shared" ref="G10:G27" si="0">F10*100/$N10</f>
        <v>71.616007856616747</v>
      </c>
      <c r="H10" s="164">
        <f>'41abenpreGIII'!P10</f>
        <v>2272</v>
      </c>
      <c r="I10" s="165">
        <f t="shared" ref="I10:I27" si="1">H10*100/$N10</f>
        <v>2.2312791554136999</v>
      </c>
      <c r="J10" s="164">
        <f>'41abenpreGIII'!R10</f>
        <v>26622</v>
      </c>
      <c r="K10" s="165">
        <f t="shared" ref="K10:K27" si="2">J10*100/$N10</f>
        <v>26.144856371225142</v>
      </c>
      <c r="L10" s="164">
        <f>'41abenpreGIII'!T10</f>
        <v>8</v>
      </c>
      <c r="M10" s="165">
        <f t="shared" ref="M10:M27" si="3">L10*100/$N10</f>
        <v>7.8566167444144366E-3</v>
      </c>
      <c r="N10" s="164">
        <f>F10+H10+J10+L10</f>
        <v>101825</v>
      </c>
      <c r="O10" s="165">
        <f>G10+I10+K10+M10</f>
        <v>100.00000000000001</v>
      </c>
      <c r="P10" s="166"/>
      <c r="Q10" s="166">
        <f t="shared" ref="Q10:Q27" si="4">N10/D10</f>
        <v>1.3992139942011461</v>
      </c>
    </row>
    <row r="11" spans="2:25" s="162" customFormat="1" ht="18" customHeight="1" x14ac:dyDescent="0.25">
      <c r="B11" s="146" t="s">
        <v>7</v>
      </c>
      <c r="C11" s="159"/>
      <c r="D11" s="163">
        <f>'41abenpreGIII'!D11</f>
        <v>13488</v>
      </c>
      <c r="F11" s="164">
        <f>'41abenpreGIII'!F11+'41abenpreGIII'!H11+'41abenpreGIII'!J11+'41abenpreGIII'!L11+'41abenpreGIII'!N11</f>
        <v>8149</v>
      </c>
      <c r="G11" s="165">
        <f t="shared" si="0"/>
        <v>46.353811149032992</v>
      </c>
      <c r="H11" s="164">
        <f>'41abenpreGIII'!P11</f>
        <v>4157</v>
      </c>
      <c r="I11" s="165">
        <f t="shared" si="1"/>
        <v>23.646188850967008</v>
      </c>
      <c r="J11" s="164">
        <f>'41abenpreGIII'!R11</f>
        <v>5274</v>
      </c>
      <c r="K11" s="165">
        <f t="shared" si="2"/>
        <v>30</v>
      </c>
      <c r="L11" s="164">
        <f>'41abenpreGIII'!T11</f>
        <v>0</v>
      </c>
      <c r="M11" s="165">
        <f t="shared" si="3"/>
        <v>0</v>
      </c>
      <c r="N11" s="164">
        <f t="shared" ref="N11:O27" si="5">F11+H11+J11+L11</f>
        <v>17580</v>
      </c>
      <c r="O11" s="165">
        <f t="shared" si="5"/>
        <v>100</v>
      </c>
      <c r="P11" s="166"/>
      <c r="Q11" s="166">
        <f t="shared" si="4"/>
        <v>1.3033807829181494</v>
      </c>
    </row>
    <row r="12" spans="2:25" s="162" customFormat="1" ht="22.5" customHeight="1" x14ac:dyDescent="0.25">
      <c r="B12" s="146" t="s">
        <v>37</v>
      </c>
      <c r="C12" s="159"/>
      <c r="D12" s="163">
        <f>'41abenpreGIII'!D12</f>
        <v>8151</v>
      </c>
      <c r="F12" s="164">
        <f>'41abenpreGIII'!F12+'41abenpreGIII'!H12+'41abenpreGIII'!J12+'41abenpreGIII'!L12+'41abenpreGIII'!N12</f>
        <v>6657</v>
      </c>
      <c r="G12" s="165">
        <f t="shared" si="0"/>
        <v>58.415233415233416</v>
      </c>
      <c r="H12" s="163">
        <f>'41abenpreGIII'!P12</f>
        <v>1834</v>
      </c>
      <c r="I12" s="165">
        <f t="shared" si="1"/>
        <v>16.093366093366093</v>
      </c>
      <c r="J12" s="164">
        <f>'41abenpreGIII'!R12</f>
        <v>2892</v>
      </c>
      <c r="K12" s="165">
        <f t="shared" si="2"/>
        <v>25.377325377325377</v>
      </c>
      <c r="L12" s="164">
        <f>'41abenpreGIII'!T12</f>
        <v>13</v>
      </c>
      <c r="M12" s="165">
        <f t="shared" si="3"/>
        <v>0.11407511407511407</v>
      </c>
      <c r="N12" s="164">
        <f t="shared" si="5"/>
        <v>11396</v>
      </c>
      <c r="O12" s="165">
        <f t="shared" si="5"/>
        <v>100</v>
      </c>
      <c r="P12" s="166"/>
      <c r="Q12" s="166">
        <f t="shared" si="4"/>
        <v>1.3981106612685561</v>
      </c>
    </row>
    <row r="13" spans="2:25" s="162" customFormat="1" ht="18" customHeight="1" x14ac:dyDescent="0.25">
      <c r="B13" s="146" t="s">
        <v>38</v>
      </c>
      <c r="C13" s="159"/>
      <c r="D13" s="163">
        <f>'41abenpreGIII'!D13</f>
        <v>7724</v>
      </c>
      <c r="F13" s="164">
        <f>'41abenpreGIII'!F13+'41abenpreGIII'!H13+'41abenpreGIII'!J13+'41abenpreGIII'!L13+'41abenpreGIII'!N13</f>
        <v>6200</v>
      </c>
      <c r="G13" s="165">
        <f t="shared" si="0"/>
        <v>56.71423344310282</v>
      </c>
      <c r="H13" s="164">
        <f>'41abenpreGIII'!P13</f>
        <v>338</v>
      </c>
      <c r="I13" s="165">
        <f t="shared" si="1"/>
        <v>3.0918404683497989</v>
      </c>
      <c r="J13" s="164">
        <f>'41abenpreGIII'!R13</f>
        <v>4394</v>
      </c>
      <c r="K13" s="165">
        <f t="shared" si="2"/>
        <v>40.193926088547386</v>
      </c>
      <c r="L13" s="164">
        <f>'41abenpreGIII'!T13</f>
        <v>0</v>
      </c>
      <c r="M13" s="165">
        <f t="shared" si="3"/>
        <v>0</v>
      </c>
      <c r="N13" s="164">
        <f t="shared" si="5"/>
        <v>10932</v>
      </c>
      <c r="O13" s="165">
        <f t="shared" si="5"/>
        <v>100</v>
      </c>
      <c r="P13" s="166"/>
      <c r="Q13" s="166">
        <f t="shared" si="4"/>
        <v>1.4153288451579493</v>
      </c>
    </row>
    <row r="14" spans="2:25" s="162" customFormat="1" ht="18" customHeight="1" x14ac:dyDescent="0.25">
      <c r="B14" s="146" t="s">
        <v>6</v>
      </c>
      <c r="C14" s="159"/>
      <c r="D14" s="163">
        <f>'41abenpreGIII'!D14</f>
        <v>16316</v>
      </c>
      <c r="F14" s="164">
        <f>'41abenpreGIII'!F14+'41abenpreGIII'!H14+'41abenpreGIII'!J14+'41abenpreGIII'!L14+'41abenpreGIII'!N14</f>
        <v>6343</v>
      </c>
      <c r="G14" s="165">
        <f t="shared" si="0"/>
        <v>33.692765324551154</v>
      </c>
      <c r="H14" s="164">
        <f>'41abenpreGIII'!P14</f>
        <v>4941</v>
      </c>
      <c r="I14" s="165">
        <f t="shared" si="1"/>
        <v>26.245617762668651</v>
      </c>
      <c r="J14" s="164">
        <f>'41abenpreGIII'!R14</f>
        <v>7542</v>
      </c>
      <c r="K14" s="165">
        <f t="shared" si="2"/>
        <v>40.061616912780195</v>
      </c>
      <c r="L14" s="164">
        <f>'41abenpreGIII'!T14</f>
        <v>0</v>
      </c>
      <c r="M14" s="165">
        <f t="shared" si="3"/>
        <v>0</v>
      </c>
      <c r="N14" s="164">
        <f t="shared" si="5"/>
        <v>18826</v>
      </c>
      <c r="O14" s="165">
        <f t="shared" si="5"/>
        <v>100</v>
      </c>
      <c r="P14" s="166"/>
      <c r="Q14" s="166">
        <f t="shared" si="4"/>
        <v>1.1538367246874235</v>
      </c>
    </row>
    <row r="15" spans="2:25" s="162" customFormat="1" ht="18" customHeight="1" x14ac:dyDescent="0.25">
      <c r="B15" s="146" t="s">
        <v>5</v>
      </c>
      <c r="C15" s="159"/>
      <c r="D15" s="163">
        <f>'41abenpreGIII'!D15</f>
        <v>5222</v>
      </c>
      <c r="F15" s="164">
        <f>'41abenpreGIII'!F15+'41abenpreGIII'!H15+'41abenpreGIII'!J15+'41abenpreGIII'!L15+'41abenpreGIII'!N15</f>
        <v>6141</v>
      </c>
      <c r="G15" s="165">
        <f t="shared" si="0"/>
        <v>71.340613382899633</v>
      </c>
      <c r="H15" s="163">
        <f>'41abenpreGIII'!P15</f>
        <v>181</v>
      </c>
      <c r="I15" s="165">
        <f t="shared" si="1"/>
        <v>2.1026951672862455</v>
      </c>
      <c r="J15" s="164">
        <f>'41abenpreGIII'!R15</f>
        <v>2286</v>
      </c>
      <c r="K15" s="165">
        <f t="shared" si="2"/>
        <v>26.556691449814128</v>
      </c>
      <c r="L15" s="164">
        <f>'41abenpreGIII'!T15</f>
        <v>0</v>
      </c>
      <c r="M15" s="165">
        <f t="shared" si="3"/>
        <v>0</v>
      </c>
      <c r="N15" s="164">
        <f t="shared" si="5"/>
        <v>8608</v>
      </c>
      <c r="O15" s="165">
        <f t="shared" si="5"/>
        <v>100</v>
      </c>
      <c r="P15" s="166"/>
      <c r="Q15" s="166">
        <f t="shared" si="4"/>
        <v>1.6484105706625813</v>
      </c>
    </row>
    <row r="16" spans="2:25" s="162" customFormat="1" ht="18" customHeight="1" x14ac:dyDescent="0.25">
      <c r="B16" s="146" t="s">
        <v>4</v>
      </c>
      <c r="C16" s="159"/>
      <c r="D16" s="163">
        <f>'41abenpreGIII'!D16</f>
        <v>34869</v>
      </c>
      <c r="F16" s="164">
        <f>'41abenpreGIII'!F16+'41abenpreGIII'!H16+'41abenpreGIII'!J16+'41abenpreGIII'!L16+'41abenpreGIII'!N16</f>
        <v>21583</v>
      </c>
      <c r="G16" s="165">
        <f t="shared" si="0"/>
        <v>45.041529279185276</v>
      </c>
      <c r="H16" s="164">
        <f>'41abenpreGIII'!P16</f>
        <v>16211</v>
      </c>
      <c r="I16" s="165">
        <f t="shared" si="1"/>
        <v>33.830710797612589</v>
      </c>
      <c r="J16" s="164">
        <f>'41abenpreGIII'!R16</f>
        <v>9520</v>
      </c>
      <c r="K16" s="165">
        <f t="shared" si="2"/>
        <v>19.867273258483241</v>
      </c>
      <c r="L16" s="164">
        <f>'41abenpreGIII'!T16</f>
        <v>604</v>
      </c>
      <c r="M16" s="165">
        <f t="shared" si="3"/>
        <v>1.2604866647188948</v>
      </c>
      <c r="N16" s="164">
        <f t="shared" si="5"/>
        <v>47918</v>
      </c>
      <c r="O16" s="165">
        <f t="shared" si="5"/>
        <v>100</v>
      </c>
      <c r="P16" s="166"/>
      <c r="Q16" s="166">
        <f t="shared" si="4"/>
        <v>1.3742292580802431</v>
      </c>
    </row>
    <row r="17" spans="2:25" s="162" customFormat="1" ht="18" customHeight="1" x14ac:dyDescent="0.25">
      <c r="B17" s="146" t="s">
        <v>40</v>
      </c>
      <c r="C17" s="159"/>
      <c r="D17" s="163">
        <f>'41abenpreGIII'!D17</f>
        <v>23349</v>
      </c>
      <c r="F17" s="164">
        <f>'41abenpreGIII'!F17+'41abenpreGIII'!H17+'41abenpreGIII'!J17+'41abenpreGIII'!L17+'41abenpreGIII'!N17</f>
        <v>20688</v>
      </c>
      <c r="G17" s="165">
        <f t="shared" si="0"/>
        <v>62.894840847596754</v>
      </c>
      <c r="H17" s="164">
        <f>'41abenpreGIII'!P17</f>
        <v>4035</v>
      </c>
      <c r="I17" s="165">
        <f t="shared" si="1"/>
        <v>12.267047700118566</v>
      </c>
      <c r="J17" s="164">
        <f>'41abenpreGIII'!R17</f>
        <v>8156</v>
      </c>
      <c r="K17" s="165">
        <f t="shared" si="2"/>
        <v>24.795549204998025</v>
      </c>
      <c r="L17" s="164">
        <f>'41abenpreGIII'!T17</f>
        <v>14</v>
      </c>
      <c r="M17" s="165">
        <f t="shared" si="3"/>
        <v>4.2562247286656738E-2</v>
      </c>
      <c r="N17" s="164">
        <f t="shared" si="5"/>
        <v>32893</v>
      </c>
      <c r="O17" s="165">
        <f t="shared" si="5"/>
        <v>100</v>
      </c>
      <c r="P17" s="166"/>
      <c r="Q17" s="166">
        <f t="shared" si="4"/>
        <v>1.4087541222322155</v>
      </c>
    </row>
    <row r="18" spans="2:25" s="162" customFormat="1" ht="18" customHeight="1" x14ac:dyDescent="0.25">
      <c r="B18" s="146" t="s">
        <v>41</v>
      </c>
      <c r="C18" s="159"/>
      <c r="D18" s="163">
        <f>'41abenpreGIII'!D18</f>
        <v>45841</v>
      </c>
      <c r="F18" s="164">
        <f>'41abenpreGIII'!F18+'41abenpreGIII'!H18+'41abenpreGIII'!J18+'41abenpreGIII'!L18+'41abenpreGIII'!N18</f>
        <v>28487</v>
      </c>
      <c r="G18" s="165">
        <f t="shared" si="0"/>
        <v>50.228334655734812</v>
      </c>
      <c r="H18" s="164">
        <f>'41abenpreGIII'!P18</f>
        <v>6464</v>
      </c>
      <c r="I18" s="165">
        <f t="shared" si="1"/>
        <v>11.397337565018073</v>
      </c>
      <c r="J18" s="164">
        <f>'41abenpreGIII'!R18</f>
        <v>21699</v>
      </c>
      <c r="K18" s="165">
        <f t="shared" si="2"/>
        <v>38.259719650886012</v>
      </c>
      <c r="L18" s="164">
        <f>'41abenpreGIII'!T18</f>
        <v>65</v>
      </c>
      <c r="M18" s="165">
        <f t="shared" si="3"/>
        <v>0.11460812836110376</v>
      </c>
      <c r="N18" s="164">
        <f t="shared" si="5"/>
        <v>56715</v>
      </c>
      <c r="O18" s="165">
        <f t="shared" si="5"/>
        <v>100</v>
      </c>
      <c r="P18" s="166"/>
      <c r="Q18" s="166">
        <f t="shared" si="4"/>
        <v>1.237211230121507</v>
      </c>
    </row>
    <row r="19" spans="2:25" s="162" customFormat="1" ht="18" customHeight="1" x14ac:dyDescent="0.25">
      <c r="B19" s="146" t="s">
        <v>3</v>
      </c>
      <c r="C19" s="159"/>
      <c r="D19" s="163">
        <f>'41abenpreGIII'!D19</f>
        <v>45966</v>
      </c>
      <c r="F19" s="164">
        <f>'41abenpreGIII'!F19+'41abenpreGIII'!H19+'41abenpreGIII'!J19+'41abenpreGIII'!L19+'41abenpreGIII'!N19</f>
        <v>29448</v>
      </c>
      <c r="G19" s="165">
        <f t="shared" si="0"/>
        <v>43.114403677783962</v>
      </c>
      <c r="H19" s="164">
        <f>'41abenpreGIII'!P19</f>
        <v>7777</v>
      </c>
      <c r="I19" s="165">
        <f>H19*100/$N19</f>
        <v>11.386196597464203</v>
      </c>
      <c r="J19" s="164">
        <f>'41abenpreGIII'!R19</f>
        <v>30764</v>
      </c>
      <c r="K19" s="165">
        <f>J19*100/$N19</f>
        <v>45.041140815788701</v>
      </c>
      <c r="L19" s="164">
        <f>'41abenpreGIII'!T19</f>
        <v>313</v>
      </c>
      <c r="M19" s="165">
        <f t="shared" si="3"/>
        <v>0.45825890896313431</v>
      </c>
      <c r="N19" s="164">
        <f t="shared" si="5"/>
        <v>68302</v>
      </c>
      <c r="O19" s="165">
        <f t="shared" si="5"/>
        <v>100</v>
      </c>
      <c r="P19" s="166"/>
      <c r="Q19" s="166">
        <f t="shared" si="4"/>
        <v>1.485924378888744</v>
      </c>
    </row>
    <row r="20" spans="2:25" s="162" customFormat="1" ht="18" customHeight="1" x14ac:dyDescent="0.25">
      <c r="B20" s="146" t="s">
        <v>2</v>
      </c>
      <c r="C20" s="159"/>
      <c r="D20" s="163">
        <f>'41abenpreGIII'!D20</f>
        <v>12272</v>
      </c>
      <c r="F20" s="164">
        <f>'41abenpreGIII'!F20+'41abenpreGIII'!H20+'41abenpreGIII'!J20+'41abenpreGIII'!L20+'41abenpreGIII'!N20</f>
        <v>5793</v>
      </c>
      <c r="G20" s="165">
        <f t="shared" si="0"/>
        <v>41.914477968309093</v>
      </c>
      <c r="H20" s="164">
        <f>'41abenpreGIII'!P20</f>
        <v>6022</v>
      </c>
      <c r="I20" s="165">
        <f>H20*100/$N20</f>
        <v>43.571376890239492</v>
      </c>
      <c r="J20" s="164">
        <f>'41abenpreGIII'!R20</f>
        <v>2006</v>
      </c>
      <c r="K20" s="165">
        <f>J20*100/$N20</f>
        <v>14.514145141451415</v>
      </c>
      <c r="L20" s="164">
        <f>'41abenpreGIII'!T20</f>
        <v>0</v>
      </c>
      <c r="M20" s="165">
        <f t="shared" si="3"/>
        <v>0</v>
      </c>
      <c r="N20" s="164">
        <f t="shared" si="5"/>
        <v>13821</v>
      </c>
      <c r="O20" s="165">
        <f t="shared" si="5"/>
        <v>100</v>
      </c>
      <c r="P20" s="166"/>
      <c r="Q20" s="166">
        <f t="shared" si="4"/>
        <v>1.126222294654498</v>
      </c>
    </row>
    <row r="21" spans="2:25" s="162" customFormat="1" ht="18" customHeight="1" x14ac:dyDescent="0.25">
      <c r="B21" s="146" t="s">
        <v>35</v>
      </c>
      <c r="C21" s="159"/>
      <c r="D21" s="163">
        <f>'41abenpreGIII'!D21</f>
        <v>26128</v>
      </c>
      <c r="F21" s="164">
        <f>'41abenpreGIII'!F21+'41abenpreGIII'!H21+'41abenpreGIII'!J21+'41abenpreGIII'!L21+'41abenpreGIII'!N21</f>
        <v>23891</v>
      </c>
      <c r="G21" s="165">
        <f t="shared" si="0"/>
        <v>65.632812285376772</v>
      </c>
      <c r="H21" s="164">
        <f>'41abenpreGIII'!P21</f>
        <v>6068</v>
      </c>
      <c r="I21" s="165">
        <f>H21*100/$N21</f>
        <v>16.66987170682124</v>
      </c>
      <c r="J21" s="164">
        <f>'41abenpreGIII'!R21</f>
        <v>6353</v>
      </c>
      <c r="K21" s="165">
        <f>J21*100/$N21</f>
        <v>17.452817230295871</v>
      </c>
      <c r="L21" s="164">
        <f>'41abenpreGIII'!T21</f>
        <v>89</v>
      </c>
      <c r="M21" s="165">
        <f t="shared" si="3"/>
        <v>0.24449877750611246</v>
      </c>
      <c r="N21" s="164">
        <f t="shared" si="5"/>
        <v>36401</v>
      </c>
      <c r="O21" s="165">
        <f t="shared" si="5"/>
        <v>99.999999999999986</v>
      </c>
      <c r="P21" s="166"/>
      <c r="Q21" s="166">
        <f t="shared" si="4"/>
        <v>1.3931797305572566</v>
      </c>
    </row>
    <row r="22" spans="2:25" s="162" customFormat="1" ht="21" customHeight="1" x14ac:dyDescent="0.25">
      <c r="B22" s="146" t="s">
        <v>42</v>
      </c>
      <c r="C22" s="159"/>
      <c r="D22" s="163">
        <f>'41abenpreGIII'!D22</f>
        <v>64281</v>
      </c>
      <c r="F22" s="164">
        <f>'41abenpreGIII'!F22+'41abenpreGIII'!H22+'41abenpreGIII'!J22+'41abenpreGIII'!L22+'41abenpreGIII'!N22</f>
        <v>58409</v>
      </c>
      <c r="G22" s="165">
        <f t="shared" si="0"/>
        <v>65.638415031578006</v>
      </c>
      <c r="H22" s="164">
        <f>'41abenpreGIII'!P22</f>
        <v>13782</v>
      </c>
      <c r="I22" s="165">
        <f>H22*100/$N22</f>
        <v>15.487829546220754</v>
      </c>
      <c r="J22" s="164">
        <f>'41abenpreGIII'!R22</f>
        <v>16731</v>
      </c>
      <c r="K22" s="165">
        <f>J22*100/$N22</f>
        <v>18.80183399635898</v>
      </c>
      <c r="L22" s="164">
        <f>'41abenpreGIII'!T22</f>
        <v>64</v>
      </c>
      <c r="M22" s="165">
        <f t="shared" si="3"/>
        <v>7.1921425842267322E-2</v>
      </c>
      <c r="N22" s="164">
        <f t="shared" si="5"/>
        <v>88986</v>
      </c>
      <c r="O22" s="165">
        <f t="shared" si="5"/>
        <v>100</v>
      </c>
      <c r="P22" s="166"/>
      <c r="Q22" s="166">
        <f t="shared" si="4"/>
        <v>1.3843281840668316</v>
      </c>
    </row>
    <row r="23" spans="2:25" s="162" customFormat="1" ht="18" customHeight="1" x14ac:dyDescent="0.25">
      <c r="B23" s="146" t="s">
        <v>43</v>
      </c>
      <c r="C23" s="159"/>
      <c r="D23" s="163">
        <f>'41abenpreGIII'!D23</f>
        <v>13839</v>
      </c>
      <c r="F23" s="164">
        <f>'41abenpreGIII'!F23+'41abenpreGIII'!H23+'41abenpreGIII'!J23+'41abenpreGIII'!L23+'41abenpreGIII'!N23</f>
        <v>8510</v>
      </c>
      <c r="G23" s="165">
        <f t="shared" si="0"/>
        <v>49.537225682519356</v>
      </c>
      <c r="H23" s="164">
        <f>'41abenpreGIII'!P23</f>
        <v>826</v>
      </c>
      <c r="I23" s="165">
        <f>H23*100/$N23</f>
        <v>4.8081960533209154</v>
      </c>
      <c r="J23" s="164">
        <f>'41abenpreGIII'!R23</f>
        <v>7841</v>
      </c>
      <c r="K23" s="165">
        <f>J23*100/$N23</f>
        <v>45.642936142965247</v>
      </c>
      <c r="L23" s="164">
        <f>'41abenpreGIII'!T23</f>
        <v>2</v>
      </c>
      <c r="M23" s="165">
        <f t="shared" si="3"/>
        <v>1.1642121194481634E-2</v>
      </c>
      <c r="N23" s="164">
        <f t="shared" si="5"/>
        <v>17179</v>
      </c>
      <c r="O23" s="165">
        <f t="shared" si="5"/>
        <v>100</v>
      </c>
      <c r="P23" s="166"/>
      <c r="Q23" s="166">
        <f t="shared" si="4"/>
        <v>1.2413469181299226</v>
      </c>
    </row>
    <row r="24" spans="2:25" s="162" customFormat="1" ht="22.5" customHeight="1" x14ac:dyDescent="0.25">
      <c r="B24" s="146" t="s">
        <v>44</v>
      </c>
      <c r="C24" s="159"/>
      <c r="D24" s="163">
        <f>'41abenpreGIII'!D24</f>
        <v>3263</v>
      </c>
      <c r="F24" s="164">
        <f>'41abenpreGIII'!F24+'41abenpreGIII'!H24+'41abenpreGIII'!J24+'41abenpreGIII'!L24+'41abenpreGIII'!N24</f>
        <v>2132</v>
      </c>
      <c r="G24" s="167">
        <f t="shared" si="0"/>
        <v>50.713606089438628</v>
      </c>
      <c r="H24" s="163">
        <f>'41abenpreGIII'!P24</f>
        <v>733</v>
      </c>
      <c r="I24" s="165">
        <f t="shared" si="1"/>
        <v>17.435775451950523</v>
      </c>
      <c r="J24" s="164">
        <f>'41abenpreGIII'!R24</f>
        <v>1328</v>
      </c>
      <c r="K24" s="165">
        <f t="shared" si="2"/>
        <v>31.588962892483348</v>
      </c>
      <c r="L24" s="164">
        <f>'41abenpreGIII'!T24</f>
        <v>11</v>
      </c>
      <c r="M24" s="165">
        <f t="shared" si="3"/>
        <v>0.26165556612749763</v>
      </c>
      <c r="N24" s="163">
        <f t="shared" si="5"/>
        <v>4204</v>
      </c>
      <c r="O24" s="165">
        <f t="shared" si="5"/>
        <v>100</v>
      </c>
      <c r="P24" s="166"/>
      <c r="Q24" s="166">
        <f t="shared" si="4"/>
        <v>1.2883849218510572</v>
      </c>
    </row>
    <row r="25" spans="2:25" s="162" customFormat="1" ht="18" customHeight="1" x14ac:dyDescent="0.25">
      <c r="B25" s="146" t="s">
        <v>45</v>
      </c>
      <c r="C25" s="159"/>
      <c r="D25" s="163">
        <f>'41abenpreGIII'!D25</f>
        <v>17214</v>
      </c>
      <c r="F25" s="164">
        <f>'41abenpreGIII'!F25+'41abenpreGIII'!H25+'41abenpreGIII'!J25+'41abenpreGIII'!L25+'41abenpreGIII'!N25</f>
        <v>14393</v>
      </c>
      <c r="G25" s="167">
        <f t="shared" si="0"/>
        <v>58.982870256536351</v>
      </c>
      <c r="H25" s="163">
        <f>'41abenpreGIII'!P25</f>
        <v>670</v>
      </c>
      <c r="I25" s="165">
        <f t="shared" si="1"/>
        <v>2.7456765838865667</v>
      </c>
      <c r="J25" s="164">
        <f>'41abenpreGIII'!R25</f>
        <v>7353</v>
      </c>
      <c r="K25" s="165">
        <f t="shared" si="2"/>
        <v>30.132776001967052</v>
      </c>
      <c r="L25" s="164">
        <f>'41abenpreGIII'!T25</f>
        <v>1986</v>
      </c>
      <c r="M25" s="165">
        <f t="shared" si="3"/>
        <v>8.1386771576100312</v>
      </c>
      <c r="N25" s="163">
        <f t="shared" si="5"/>
        <v>24402</v>
      </c>
      <c r="O25" s="165">
        <f t="shared" si="5"/>
        <v>100</v>
      </c>
      <c r="P25" s="166"/>
      <c r="Q25" s="166">
        <f t="shared" si="4"/>
        <v>1.4175670965493203</v>
      </c>
    </row>
    <row r="26" spans="2:25" s="162" customFormat="1" ht="18" customHeight="1" x14ac:dyDescent="0.25">
      <c r="B26" s="146" t="s">
        <v>46</v>
      </c>
      <c r="C26" s="159"/>
      <c r="D26" s="163">
        <f>'41abenpreGIII'!D26</f>
        <v>2252</v>
      </c>
      <c r="F26" s="164">
        <f>'41abenpreGIII'!F26+'41abenpreGIII'!H26+'41abenpreGIII'!J26+'41abenpreGIII'!L26+'41abenpreGIII'!N26</f>
        <v>2600</v>
      </c>
      <c r="G26" s="167">
        <f t="shared" si="0"/>
        <v>73.322053017484492</v>
      </c>
      <c r="H26" s="163">
        <f>'41abenpreGIII'!P26</f>
        <v>466</v>
      </c>
      <c r="I26" s="165">
        <f t="shared" si="1"/>
        <v>13.14156796390299</v>
      </c>
      <c r="J26" s="164">
        <f>'41abenpreGIII'!R26</f>
        <v>480</v>
      </c>
      <c r="K26" s="165">
        <f t="shared" si="2"/>
        <v>13.536379018612521</v>
      </c>
      <c r="L26" s="164">
        <f>'41abenpreGIII'!T26</f>
        <v>0</v>
      </c>
      <c r="M26" s="165">
        <f t="shared" si="3"/>
        <v>0</v>
      </c>
      <c r="N26" s="163">
        <f t="shared" si="5"/>
        <v>3546</v>
      </c>
      <c r="O26" s="165">
        <f t="shared" si="5"/>
        <v>100</v>
      </c>
      <c r="P26" s="166"/>
      <c r="Q26" s="166">
        <f t="shared" si="4"/>
        <v>1.5746003552397869</v>
      </c>
    </row>
    <row r="27" spans="2:25" s="162" customFormat="1" ht="18" customHeight="1" x14ac:dyDescent="0.25">
      <c r="B27" s="146" t="s">
        <v>1</v>
      </c>
      <c r="C27" s="159"/>
      <c r="D27" s="163">
        <f>'41abenpreGIII'!D27</f>
        <v>1174</v>
      </c>
      <c r="F27" s="164">
        <f>'41abenpreGIII'!F27+'41abenpreGIII'!H27+'41abenpreGIII'!J27+'41abenpreGIII'!L27+'41abenpreGIII'!N27</f>
        <v>869</v>
      </c>
      <c r="G27" s="167">
        <f t="shared" si="0"/>
        <v>56.983606557377051</v>
      </c>
      <c r="H27" s="163">
        <f>'41abenpreGIII'!P27</f>
        <v>0</v>
      </c>
      <c r="I27" s="165">
        <f t="shared" si="1"/>
        <v>0</v>
      </c>
      <c r="J27" s="164">
        <f>'41abenpreGIII'!R27</f>
        <v>656</v>
      </c>
      <c r="K27" s="165">
        <f t="shared" si="2"/>
        <v>43.016393442622949</v>
      </c>
      <c r="L27" s="164">
        <f>'41abenpreGIII'!T27</f>
        <v>0</v>
      </c>
      <c r="M27" s="165">
        <f t="shared" si="3"/>
        <v>0</v>
      </c>
      <c r="N27" s="164">
        <f t="shared" si="5"/>
        <v>1525</v>
      </c>
      <c r="O27" s="165">
        <f t="shared" si="5"/>
        <v>100</v>
      </c>
      <c r="P27" s="166"/>
      <c r="Q27" s="166">
        <f t="shared" si="4"/>
        <v>1.298977853492334</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414122</v>
      </c>
      <c r="E30" s="174"/>
      <c r="F30" s="147">
        <f>SUM(F10:F27)</f>
        <v>323216</v>
      </c>
      <c r="G30" s="175">
        <f>F30*100/$N30</f>
        <v>57.200398542453087</v>
      </c>
      <c r="H30" s="147">
        <f>SUM(H10:H27)</f>
        <v>76777</v>
      </c>
      <c r="I30" s="175">
        <f>H30*100/$N30</f>
        <v>13.587430693078067</v>
      </c>
      <c r="J30" s="147">
        <f>SUM(J10:J27)</f>
        <v>161897</v>
      </c>
      <c r="K30" s="175">
        <f>J30*100/$N30</f>
        <v>28.651344372888495</v>
      </c>
      <c r="L30" s="147">
        <f>SUM(L10:L28)</f>
        <v>3169</v>
      </c>
      <c r="M30" s="175">
        <f>L30*100/$N30</f>
        <v>0.56082639158034819</v>
      </c>
      <c r="N30" s="147">
        <f>F30+H30+J30+L30</f>
        <v>565059</v>
      </c>
      <c r="O30" s="175">
        <f>G30+I30+K30+M30</f>
        <v>100</v>
      </c>
      <c r="P30" s="176"/>
      <c r="Q30" s="176">
        <f>(N30/D30)</f>
        <v>1.3644747200100453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19" t="s">
        <v>337</v>
      </c>
      <c r="C3" s="1419"/>
      <c r="D3" s="1419"/>
      <c r="E3" s="1419"/>
      <c r="F3" s="1419"/>
      <c r="G3" s="1419"/>
      <c r="H3" s="1419"/>
      <c r="I3" s="1419"/>
      <c r="J3" s="1419"/>
      <c r="K3" s="1419"/>
      <c r="L3" s="1419"/>
      <c r="M3" s="1419"/>
      <c r="N3" s="1419"/>
      <c r="O3" s="1419"/>
      <c r="P3" s="1419"/>
      <c r="Q3" s="1419"/>
      <c r="R3" s="1419"/>
      <c r="S3" s="1419"/>
      <c r="T3" s="1419"/>
      <c r="U3" s="1419"/>
      <c r="V3" s="1419"/>
      <c r="W3" s="1419"/>
      <c r="X3" s="1419"/>
    </row>
    <row r="4" spans="1:27" ht="13.5" customHeight="1" x14ac:dyDescent="0.35">
      <c r="A4" s="219"/>
      <c r="B4" s="219"/>
      <c r="C4" s="219"/>
      <c r="J4" s="221"/>
      <c r="K4" s="221"/>
      <c r="L4" s="221"/>
    </row>
    <row r="5" spans="1:27" x14ac:dyDescent="0.35">
      <c r="A5" s="219"/>
      <c r="B5" s="219"/>
      <c r="C5" s="219"/>
      <c r="D5" s="1420" t="s">
        <v>338</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7" ht="25.5" customHeight="1" x14ac:dyDescent="0.35">
      <c r="A6" s="219"/>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15">
        <v>45657</v>
      </c>
      <c r="Y6" s="1426"/>
      <c r="Z6" s="1415">
        <v>45777</v>
      </c>
      <c r="AA6" s="1416"/>
    </row>
    <row r="7" spans="1:27"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2210627</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5.712043642387199E-2</v>
      </c>
      <c r="AA9" s="243">
        <v>119449</v>
      </c>
    </row>
    <row r="10" spans="1:27" x14ac:dyDescent="0.35">
      <c r="B10" s="244" t="s">
        <v>243</v>
      </c>
      <c r="C10" s="219"/>
      <c r="D10" s="245">
        <v>1638618</v>
      </c>
      <c r="E10" s="246">
        <v>1735551</v>
      </c>
      <c r="F10" s="246">
        <v>1709394</v>
      </c>
      <c r="G10" s="246">
        <v>1768008</v>
      </c>
      <c r="H10" s="246">
        <v>1850208</v>
      </c>
      <c r="I10" s="246">
        <v>1944185</v>
      </c>
      <c r="J10" s="247">
        <v>2037769</v>
      </c>
      <c r="K10" s="247">
        <v>2080387</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6.1172346708248782E-2</v>
      </c>
      <c r="AA10" s="250">
        <v>119926</v>
      </c>
    </row>
    <row r="11" spans="1:27" x14ac:dyDescent="0.35">
      <c r="B11" s="252" t="s">
        <v>341</v>
      </c>
      <c r="C11" s="219"/>
      <c r="D11" s="253">
        <v>334306</v>
      </c>
      <c r="E11" s="254">
        <v>350514</v>
      </c>
      <c r="F11" s="254">
        <v>352921</v>
      </c>
      <c r="G11" s="254">
        <v>352430</v>
      </c>
      <c r="H11" s="254">
        <v>359348</v>
      </c>
      <c r="I11" s="254">
        <v>377078</v>
      </c>
      <c r="J11" s="255">
        <v>401012</v>
      </c>
      <c r="K11" s="254">
        <v>409759</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7.6313480743670947E-2</v>
      </c>
      <c r="AA11" s="257">
        <v>29053</v>
      </c>
    </row>
    <row r="12" spans="1:27" x14ac:dyDescent="0.35">
      <c r="B12" s="303" t="s">
        <v>342</v>
      </c>
      <c r="C12" s="219"/>
      <c r="D12" s="1200">
        <v>1304312</v>
      </c>
      <c r="E12" s="1201">
        <v>1385037</v>
      </c>
      <c r="F12" s="1203">
        <v>1356473</v>
      </c>
      <c r="G12" s="1203">
        <v>1415578</v>
      </c>
      <c r="H12" s="1201">
        <v>1490860</v>
      </c>
      <c r="I12" s="1201">
        <v>1567107</v>
      </c>
      <c r="J12" s="1204">
        <v>1636757</v>
      </c>
      <c r="K12" s="1204">
        <v>1670628</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5.7523476741646595E-2</v>
      </c>
      <c r="AA12" s="1211">
        <v>90873</v>
      </c>
    </row>
    <row r="13" spans="1:27" x14ac:dyDescent="0.35">
      <c r="B13" s="1199" t="s">
        <v>343</v>
      </c>
      <c r="C13" s="219"/>
      <c r="D13" s="253">
        <v>429437</v>
      </c>
      <c r="E13" s="1202">
        <v>467298</v>
      </c>
      <c r="F13" s="254">
        <v>473559</v>
      </c>
      <c r="G13" s="254">
        <v>487549</v>
      </c>
      <c r="H13" s="1202">
        <v>515590</v>
      </c>
      <c r="I13" s="1202">
        <v>543298</v>
      </c>
      <c r="J13" s="255">
        <v>591643</v>
      </c>
      <c r="K13" s="255">
        <v>614333</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0.10474061659305711</v>
      </c>
      <c r="AA13" s="1212">
        <v>58245</v>
      </c>
    </row>
    <row r="14" spans="1:27" x14ac:dyDescent="0.35">
      <c r="B14" s="252" t="s">
        <v>344</v>
      </c>
      <c r="C14" s="219"/>
      <c r="D14" s="253">
        <v>490680</v>
      </c>
      <c r="E14" s="254">
        <v>515590</v>
      </c>
      <c r="F14" s="254">
        <v>506355</v>
      </c>
      <c r="G14" s="254">
        <v>529632</v>
      </c>
      <c r="H14" s="254">
        <v>560619</v>
      </c>
      <c r="I14" s="254">
        <v>592130</v>
      </c>
      <c r="J14" s="255">
        <v>612870</v>
      </c>
      <c r="K14" s="1347">
        <v>622715</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4.5627344502990663E-2</v>
      </c>
      <c r="AA14" s="257">
        <v>27173</v>
      </c>
    </row>
    <row r="15" spans="1:27" x14ac:dyDescent="0.35">
      <c r="B15" s="259" t="s">
        <v>345</v>
      </c>
      <c r="C15" s="219"/>
      <c r="D15" s="260">
        <v>384195</v>
      </c>
      <c r="E15" s="261">
        <v>402149</v>
      </c>
      <c r="F15" s="261">
        <v>376559</v>
      </c>
      <c r="G15" s="261">
        <v>398397</v>
      </c>
      <c r="H15" s="261">
        <v>414651</v>
      </c>
      <c r="I15" s="261">
        <v>431679</v>
      </c>
      <c r="J15" s="262">
        <v>432244</v>
      </c>
      <c r="K15" s="1348">
        <v>433580</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1.2741605839416081E-2</v>
      </c>
      <c r="AA15" s="265">
        <v>5455</v>
      </c>
    </row>
    <row r="16" spans="1:27" x14ac:dyDescent="0.35">
      <c r="B16" s="244" t="s">
        <v>346</v>
      </c>
      <c r="C16" s="219"/>
      <c r="D16" s="245">
        <v>1054275</v>
      </c>
      <c r="E16" s="246">
        <v>1115183</v>
      </c>
      <c r="F16" s="246">
        <v>1124230</v>
      </c>
      <c r="G16" s="246">
        <v>1222142</v>
      </c>
      <c r="H16" s="246">
        <v>1313437</v>
      </c>
      <c r="I16" s="246">
        <v>1411866</v>
      </c>
      <c r="J16" s="247">
        <v>1518424</v>
      </c>
      <c r="K16" s="1349">
        <v>1543899</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7.5758863745948313E-2</v>
      </c>
      <c r="AA16" s="250">
        <v>108727</v>
      </c>
    </row>
    <row r="17" spans="2:27" x14ac:dyDescent="0.35">
      <c r="B17" s="252" t="s">
        <v>343</v>
      </c>
      <c r="C17" s="219"/>
      <c r="D17" s="253">
        <v>277636</v>
      </c>
      <c r="E17" s="254">
        <v>310719</v>
      </c>
      <c r="F17" s="254">
        <v>337667</v>
      </c>
      <c r="G17" s="254">
        <v>378893</v>
      </c>
      <c r="H17" s="254">
        <v>419029</v>
      </c>
      <c r="I17" s="254">
        <v>459833</v>
      </c>
      <c r="J17" s="255">
        <v>525352</v>
      </c>
      <c r="K17" s="1347">
        <v>544996</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0.14114496416359734</v>
      </c>
      <c r="AA17" s="257">
        <v>67409</v>
      </c>
    </row>
    <row r="18" spans="2:27" x14ac:dyDescent="0.35">
      <c r="B18" s="252" t="s">
        <v>344</v>
      </c>
      <c r="C18" s="219"/>
      <c r="D18" s="253">
        <v>427294</v>
      </c>
      <c r="E18" s="254">
        <v>442658</v>
      </c>
      <c r="F18" s="254">
        <v>443395</v>
      </c>
      <c r="G18" s="254">
        <v>474372</v>
      </c>
      <c r="H18" s="254">
        <v>508082</v>
      </c>
      <c r="I18" s="254">
        <v>544804</v>
      </c>
      <c r="J18" s="255">
        <v>578248</v>
      </c>
      <c r="K18" s="1347">
        <v>584781</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5.982746434202646E-2</v>
      </c>
      <c r="AA18" s="257">
        <v>33011</v>
      </c>
    </row>
    <row r="19" spans="2:27" x14ac:dyDescent="0.35">
      <c r="B19" s="259" t="s">
        <v>345</v>
      </c>
      <c r="C19" s="219"/>
      <c r="D19" s="260">
        <v>349345</v>
      </c>
      <c r="E19" s="261">
        <v>361806</v>
      </c>
      <c r="F19" s="261">
        <v>343168</v>
      </c>
      <c r="G19" s="261">
        <v>368877</v>
      </c>
      <c r="H19" s="261">
        <v>386326</v>
      </c>
      <c r="I19" s="261">
        <v>407229</v>
      </c>
      <c r="J19" s="262">
        <v>414824</v>
      </c>
      <c r="K19" s="1347">
        <v>414122</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2.0469918558949196E-2</v>
      </c>
      <c r="AA19" s="265">
        <v>8307</v>
      </c>
    </row>
    <row r="20" spans="2:27" ht="15" customHeight="1" x14ac:dyDescent="0.35">
      <c r="B20" s="244" t="s">
        <v>347</v>
      </c>
      <c r="C20" s="219"/>
      <c r="D20" s="245">
        <v>250037</v>
      </c>
      <c r="E20" s="246">
        <v>269854</v>
      </c>
      <c r="F20" s="246">
        <v>232243</v>
      </c>
      <c r="G20" s="246">
        <v>193436</v>
      </c>
      <c r="H20" s="246">
        <v>177423</v>
      </c>
      <c r="I20" s="246">
        <v>155241</v>
      </c>
      <c r="J20" s="247">
        <v>118333</v>
      </c>
      <c r="K20" s="1349">
        <v>126729</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-0.12348616365686149</v>
      </c>
      <c r="AA20" s="250">
        <v>-17854</v>
      </c>
    </row>
    <row r="21" spans="2:27" x14ac:dyDescent="0.35">
      <c r="B21" s="252" t="s">
        <v>343</v>
      </c>
      <c r="C21" s="219"/>
      <c r="D21" s="253">
        <v>151801</v>
      </c>
      <c r="E21" s="254">
        <v>156579</v>
      </c>
      <c r="F21" s="254">
        <v>135892</v>
      </c>
      <c r="G21" s="254">
        <v>108656</v>
      </c>
      <c r="H21" s="254">
        <v>96561</v>
      </c>
      <c r="I21" s="254">
        <v>83465</v>
      </c>
      <c r="J21" s="255">
        <v>66291</v>
      </c>
      <c r="K21" s="1347">
        <v>69337</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-0.11673736640297572</v>
      </c>
      <c r="AA21" s="257">
        <v>-9164</v>
      </c>
    </row>
    <row r="22" spans="2:27" x14ac:dyDescent="0.35">
      <c r="B22" s="252" t="s">
        <v>344</v>
      </c>
      <c r="C22" s="219"/>
      <c r="D22" s="253">
        <v>63386</v>
      </c>
      <c r="E22" s="254">
        <v>72932</v>
      </c>
      <c r="F22" s="254">
        <v>62960</v>
      </c>
      <c r="G22" s="254">
        <v>55260</v>
      </c>
      <c r="H22" s="254">
        <v>52537</v>
      </c>
      <c r="I22" s="254">
        <v>47326</v>
      </c>
      <c r="J22" s="255">
        <v>34622</v>
      </c>
      <c r="K22" s="1347">
        <v>37934</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-0.13337293246824455</v>
      </c>
      <c r="AA22" s="257">
        <v>-5838</v>
      </c>
    </row>
    <row r="23" spans="2:27" x14ac:dyDescent="0.35">
      <c r="B23" s="259" t="s">
        <v>345</v>
      </c>
      <c r="C23" s="219"/>
      <c r="D23" s="260">
        <v>34850</v>
      </c>
      <c r="E23" s="261">
        <v>40343</v>
      </c>
      <c r="F23" s="261">
        <v>33391</v>
      </c>
      <c r="G23" s="261">
        <v>29520</v>
      </c>
      <c r="H23" s="261">
        <v>28325</v>
      </c>
      <c r="I23" s="261">
        <v>24450</v>
      </c>
      <c r="J23" s="262">
        <v>17420</v>
      </c>
      <c r="K23" s="1348">
        <v>19458</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-0.12783505154639174</v>
      </c>
      <c r="AA23" s="265">
        <v>-2852</v>
      </c>
    </row>
    <row r="24" spans="2:27" x14ac:dyDescent="0.35">
      <c r="M24" s="219"/>
    </row>
    <row r="25" spans="2:27" x14ac:dyDescent="0.35">
      <c r="B25" s="219"/>
      <c r="C25" s="219"/>
      <c r="D25" s="1420" t="s">
        <v>338</v>
      </c>
      <c r="E25" s="1420"/>
      <c r="F25" s="1420"/>
      <c r="G25" s="1420"/>
      <c r="H25" s="1420"/>
      <c r="I25" s="1420"/>
      <c r="J25" s="1420"/>
      <c r="K25" s="1420"/>
      <c r="L25" s="1420"/>
      <c r="M25" s="219"/>
      <c r="N25" s="1417" t="s">
        <v>339</v>
      </c>
      <c r="O25" s="1418"/>
      <c r="P25" s="1418"/>
      <c r="Q25" s="1418"/>
      <c r="R25" s="1418"/>
      <c r="S25" s="1418"/>
      <c r="T25" s="1418"/>
      <c r="U25" s="1418"/>
      <c r="V25" s="1418"/>
      <c r="W25" s="1418"/>
      <c r="X25" s="1418"/>
      <c r="Y25" s="1418"/>
      <c r="Z25" s="1418"/>
      <c r="AA25" s="1418"/>
    </row>
    <row r="26" spans="2:27" ht="24" customHeight="1" x14ac:dyDescent="0.35">
      <c r="B26" s="219"/>
      <c r="C26" s="219"/>
      <c r="D26" s="1421"/>
      <c r="E26" s="1421"/>
      <c r="F26" s="1421"/>
      <c r="G26" s="1421"/>
      <c r="H26" s="1421"/>
      <c r="I26" s="1421"/>
      <c r="J26" s="1421"/>
      <c r="K26" s="1421"/>
      <c r="L26" s="1421"/>
      <c r="M26" s="219"/>
      <c r="N26" s="1422">
        <v>43830</v>
      </c>
      <c r="O26" s="1423"/>
      <c r="P26" s="1424">
        <v>44196</v>
      </c>
      <c r="Q26" s="1425"/>
      <c r="R26" s="1424">
        <v>44561</v>
      </c>
      <c r="S26" s="1425"/>
      <c r="T26" s="1427">
        <v>44926</v>
      </c>
      <c r="U26" s="1428"/>
      <c r="V26" s="1415">
        <v>44926</v>
      </c>
      <c r="W26" s="1426"/>
      <c r="X26" s="1415">
        <f>X6</f>
        <v>45657</v>
      </c>
      <c r="Y26" s="1426"/>
      <c r="Z26" s="1415">
        <f>Z6</f>
        <v>45777</v>
      </c>
      <c r="AA26" s="1416"/>
    </row>
    <row r="27" spans="2:27" x14ac:dyDescent="0.35">
      <c r="B27" s="225"/>
      <c r="C27" s="225"/>
      <c r="D27" s="226">
        <v>43465</v>
      </c>
      <c r="E27" s="227">
        <v>43830</v>
      </c>
      <c r="F27" s="228">
        <v>44196</v>
      </c>
      <c r="G27" s="228">
        <v>44561</v>
      </c>
      <c r="H27" s="228">
        <v>44926</v>
      </c>
      <c r="I27" s="228">
        <v>45291</v>
      </c>
      <c r="J27" s="228">
        <v>45657</v>
      </c>
      <c r="K27" s="228">
        <v>45777</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1320659</v>
      </c>
      <c r="E28" s="237">
        <v>1411021</v>
      </c>
      <c r="F28" s="237">
        <v>1427207</v>
      </c>
      <c r="G28" s="237">
        <v>1569205</v>
      </c>
      <c r="H28" s="237">
        <v>1727429</v>
      </c>
      <c r="I28" s="237">
        <v>1906051</v>
      </c>
      <c r="J28" s="238">
        <v>2125145</v>
      </c>
      <c r="K28" s="1350">
        <v>2164077</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9.7693809105461993E-2</v>
      </c>
      <c r="AA28" s="243">
        <v>192601</v>
      </c>
    </row>
    <row r="29" spans="2:27" ht="15" customHeight="1" x14ac:dyDescent="0.35">
      <c r="B29" s="274" t="s">
        <v>348</v>
      </c>
      <c r="C29" s="219"/>
      <c r="D29" s="275">
        <v>52274</v>
      </c>
      <c r="E29" s="276">
        <v>60438</v>
      </c>
      <c r="F29" s="276">
        <v>61411</v>
      </c>
      <c r="G29" s="276">
        <v>62214</v>
      </c>
      <c r="H29" s="276">
        <v>65642</v>
      </c>
      <c r="I29" s="276">
        <v>69697</v>
      </c>
      <c r="J29" s="277">
        <v>78342</v>
      </c>
      <c r="K29" s="1351">
        <v>75800</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6.7259901721977489E-2</v>
      </c>
      <c r="AA29" s="279">
        <v>4777</v>
      </c>
    </row>
    <row r="30" spans="2:27" x14ac:dyDescent="0.35">
      <c r="B30" s="252" t="s">
        <v>349</v>
      </c>
      <c r="C30" s="219"/>
      <c r="D30" s="253">
        <v>224714</v>
      </c>
      <c r="E30" s="254">
        <v>246617</v>
      </c>
      <c r="F30" s="254">
        <v>254644</v>
      </c>
      <c r="G30" s="254">
        <v>292469</v>
      </c>
      <c r="H30" s="254">
        <v>351993</v>
      </c>
      <c r="I30" s="254">
        <v>427677</v>
      </c>
      <c r="J30" s="255">
        <v>524561</v>
      </c>
      <c r="K30" s="255">
        <v>542546</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0.15320244266891114</v>
      </c>
      <c r="AA30" s="257">
        <v>72077</v>
      </c>
    </row>
    <row r="31" spans="2:27" x14ac:dyDescent="0.35">
      <c r="B31" s="252" t="s">
        <v>350</v>
      </c>
      <c r="C31" s="219"/>
      <c r="D31" s="253">
        <v>235924</v>
      </c>
      <c r="E31" s="254">
        <v>250318</v>
      </c>
      <c r="F31" s="254">
        <v>253202</v>
      </c>
      <c r="G31" s="254">
        <v>291129</v>
      </c>
      <c r="H31" s="254">
        <v>322595</v>
      </c>
      <c r="I31" s="254">
        <v>343152</v>
      </c>
      <c r="J31" s="255">
        <v>357497</v>
      </c>
      <c r="K31" s="255">
        <v>360124</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4.7015144511023399E-2</v>
      </c>
      <c r="AA31" s="257">
        <v>16171</v>
      </c>
    </row>
    <row r="32" spans="2:27" x14ac:dyDescent="0.35">
      <c r="B32" s="252" t="s">
        <v>351</v>
      </c>
      <c r="C32" s="219"/>
      <c r="D32" s="253">
        <v>94802</v>
      </c>
      <c r="E32" s="254">
        <v>96748</v>
      </c>
      <c r="F32" s="254">
        <v>88465</v>
      </c>
      <c r="G32" s="254">
        <v>91795</v>
      </c>
      <c r="H32" s="254">
        <v>97929</v>
      </c>
      <c r="I32" s="254">
        <v>104917</v>
      </c>
      <c r="J32" s="255">
        <v>110349</v>
      </c>
      <c r="K32" s="255">
        <v>108464</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2.4085806274961596E-2</v>
      </c>
      <c r="AA32" s="257">
        <v>2551</v>
      </c>
    </row>
    <row r="33" spans="2:31" x14ac:dyDescent="0.35">
      <c r="B33" s="252" t="s">
        <v>352</v>
      </c>
      <c r="C33" s="219"/>
      <c r="D33" s="253">
        <v>166579</v>
      </c>
      <c r="E33" s="254">
        <v>170785</v>
      </c>
      <c r="F33" s="254">
        <v>156437</v>
      </c>
      <c r="G33" s="254">
        <v>169990</v>
      </c>
      <c r="H33" s="254">
        <v>175956</v>
      </c>
      <c r="I33" s="254">
        <v>181817</v>
      </c>
      <c r="J33" s="255">
        <v>184545</v>
      </c>
      <c r="K33" s="255">
        <v>181959</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2.5510204081633514E-3</v>
      </c>
      <c r="AA33" s="257">
        <v>463</v>
      </c>
      <c r="AC33" s="224"/>
    </row>
    <row r="34" spans="2:31" x14ac:dyDescent="0.35">
      <c r="B34" s="252" t="s">
        <v>353</v>
      </c>
      <c r="C34" s="219"/>
      <c r="D34" s="253">
        <v>132491</v>
      </c>
      <c r="E34" s="254">
        <v>151340</v>
      </c>
      <c r="F34" s="254">
        <v>154547</v>
      </c>
      <c r="G34" s="254">
        <v>170517</v>
      </c>
      <c r="H34" s="254">
        <v>187214</v>
      </c>
      <c r="I34" s="254">
        <v>210403</v>
      </c>
      <c r="J34" s="255">
        <v>222787</v>
      </c>
      <c r="K34" s="255">
        <v>221187</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3.828063389537717E-2</v>
      </c>
      <c r="AA34" s="257">
        <v>8155</v>
      </c>
    </row>
    <row r="35" spans="2:31" x14ac:dyDescent="0.35">
      <c r="B35" s="252" t="s">
        <v>354</v>
      </c>
      <c r="C35" s="219"/>
      <c r="D35" s="253">
        <v>7022</v>
      </c>
      <c r="E35" s="254">
        <v>9202</v>
      </c>
      <c r="F35" s="254">
        <v>11820</v>
      </c>
      <c r="G35" s="254">
        <v>15678</v>
      </c>
      <c r="H35" s="254">
        <v>19892</v>
      </c>
      <c r="I35" s="254">
        <v>22322</v>
      </c>
      <c r="J35" s="255">
        <v>24661</v>
      </c>
      <c r="K35" s="255">
        <v>25616</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0.12592853061403897</v>
      </c>
      <c r="AA35" s="257">
        <v>2865</v>
      </c>
    </row>
    <row r="36" spans="2:31" x14ac:dyDescent="0.35">
      <c r="B36" s="252" t="s">
        <v>355</v>
      </c>
      <c r="C36" s="219"/>
      <c r="D36" s="253">
        <v>171</v>
      </c>
      <c r="E36" s="254">
        <v>236</v>
      </c>
      <c r="F36" s="254">
        <v>293</v>
      </c>
      <c r="G36" s="254">
        <v>388</v>
      </c>
      <c r="H36" s="254">
        <v>233</v>
      </c>
      <c r="I36" s="254">
        <v>197</v>
      </c>
      <c r="J36" s="255">
        <v>255</v>
      </c>
      <c r="K36" s="255">
        <v>287</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0.28125</v>
      </c>
      <c r="AA36" s="257">
        <v>63</v>
      </c>
    </row>
    <row r="37" spans="2:31" x14ac:dyDescent="0.35">
      <c r="B37" s="252" t="s">
        <v>356</v>
      </c>
      <c r="C37" s="219"/>
      <c r="D37" s="253">
        <v>29845</v>
      </c>
      <c r="E37" s="254">
        <v>37073</v>
      </c>
      <c r="F37" s="254">
        <v>46805</v>
      </c>
      <c r="G37" s="254">
        <v>56289</v>
      </c>
      <c r="H37" s="254">
        <v>61732</v>
      </c>
      <c r="I37" s="254">
        <v>67194</v>
      </c>
      <c r="J37" s="255">
        <v>67576</v>
      </c>
      <c r="K37" s="255">
        <v>64039</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-6.3948899348086674E-2</v>
      </c>
      <c r="AA37" s="257">
        <v>-4375</v>
      </c>
    </row>
    <row r="38" spans="2:31" x14ac:dyDescent="0.35">
      <c r="B38" s="252" t="s">
        <v>357</v>
      </c>
      <c r="C38" s="219"/>
      <c r="D38" s="253">
        <v>21423</v>
      </c>
      <c r="E38" s="254">
        <v>24365</v>
      </c>
      <c r="F38" s="254">
        <v>24374</v>
      </c>
      <c r="G38" s="254">
        <v>23330</v>
      </c>
      <c r="H38" s="254">
        <v>22270</v>
      </c>
      <c r="I38" s="254">
        <v>27295</v>
      </c>
      <c r="J38" s="255">
        <v>30196</v>
      </c>
      <c r="K38" s="255">
        <v>30879</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8.8745504548339404E-2</v>
      </c>
      <c r="AA38" s="257">
        <v>2517</v>
      </c>
    </row>
    <row r="39" spans="2:31" x14ac:dyDescent="0.35">
      <c r="B39" s="252" t="s">
        <v>358</v>
      </c>
      <c r="C39" s="219"/>
      <c r="D39" s="253">
        <v>73552</v>
      </c>
      <c r="E39" s="254">
        <v>80417</v>
      </c>
      <c r="F39" s="254">
        <v>71239</v>
      </c>
      <c r="G39" s="254">
        <v>74832</v>
      </c>
      <c r="H39" s="254">
        <v>83087</v>
      </c>
      <c r="I39" s="254">
        <v>93395</v>
      </c>
      <c r="J39" s="255">
        <v>100099</v>
      </c>
      <c r="K39" s="255">
        <v>100366</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7.595330238741016E-2</v>
      </c>
      <c r="AA39" s="257">
        <v>7085</v>
      </c>
    </row>
    <row r="40" spans="2:31" x14ac:dyDescent="0.3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406849</v>
      </c>
      <c r="E41" s="254">
        <v>426938</v>
      </c>
      <c r="F41" s="254">
        <v>450517</v>
      </c>
      <c r="G41" s="254">
        <v>482545</v>
      </c>
      <c r="H41" s="254">
        <v>517053</v>
      </c>
      <c r="I41" s="254">
        <v>558234</v>
      </c>
      <c r="J41" s="255">
        <v>636030</v>
      </c>
      <c r="K41" s="255">
        <v>662704</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0.15201379557310912</v>
      </c>
      <c r="AA41" s="257">
        <v>87447</v>
      </c>
    </row>
    <row r="42" spans="2:31" x14ac:dyDescent="0.35">
      <c r="B42" s="259" t="s">
        <v>361</v>
      </c>
      <c r="C42" s="219"/>
      <c r="D42" s="260">
        <v>7026</v>
      </c>
      <c r="E42" s="261">
        <v>7837</v>
      </c>
      <c r="F42" s="254">
        <v>7984</v>
      </c>
      <c r="G42" s="261">
        <v>8546</v>
      </c>
      <c r="H42" s="261">
        <v>9047</v>
      </c>
      <c r="I42" s="261">
        <v>10154</v>
      </c>
      <c r="J42" s="262">
        <v>11034</v>
      </c>
      <c r="K42" s="255">
        <v>11293</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9.2906222781379943E-2</v>
      </c>
      <c r="AA42" s="257">
        <v>960</v>
      </c>
      <c r="AC42" s="224"/>
      <c r="AD42" s="224"/>
      <c r="AE42" s="286"/>
    </row>
    <row r="43" spans="2:31" x14ac:dyDescent="0.3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1.4016959658630519</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2.0390206484688589E-2</v>
      </c>
      <c r="AA43" s="295">
        <v>2.8009745674809627E-2</v>
      </c>
    </row>
  </sheetData>
  <mergeCells count="19">
    <mergeCell ref="R26:S26"/>
    <mergeCell ref="T26:U26"/>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topLeftCell="A3"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418</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247</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248</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132317</v>
      </c>
      <c r="E10" s="633"/>
      <c r="F10" s="675">
        <v>21</v>
      </c>
      <c r="G10" s="676">
        <v>0.10980645769756742</v>
      </c>
      <c r="H10" s="675">
        <v>60762</v>
      </c>
      <c r="I10" s="676">
        <v>28.272131390500057</v>
      </c>
      <c r="J10" s="675">
        <v>70694</v>
      </c>
      <c r="K10" s="676">
        <v>32.258846830096402</v>
      </c>
      <c r="L10" s="675">
        <v>8309</v>
      </c>
      <c r="M10" s="676">
        <v>4.8732510121730224</v>
      </c>
      <c r="N10" s="675">
        <v>15040</v>
      </c>
      <c r="O10" s="676">
        <v>8.4901275236959641</v>
      </c>
      <c r="P10" s="675">
        <v>2173</v>
      </c>
      <c r="Q10" s="676">
        <v>1.0178991262639532</v>
      </c>
      <c r="R10" s="675">
        <v>40136</v>
      </c>
      <c r="S10" s="676">
        <v>24.976590341073678</v>
      </c>
      <c r="T10" s="675">
        <v>4</v>
      </c>
      <c r="U10" s="676">
        <v>1.3473184993566553E-3</v>
      </c>
      <c r="V10" s="831">
        <f>F10+H10+J10+L10+N10+P10+R10+T10</f>
        <v>197139</v>
      </c>
      <c r="W10" s="676">
        <f t="shared" ref="V10:W27" si="0">G10+I10+K10+M10+O10+Q10+S10+U10</f>
        <v>100</v>
      </c>
      <c r="X10" s="678"/>
      <c r="Y10" s="832">
        <f t="shared" ref="Y10:Y27" si="1">V10/D10</f>
        <v>1.4898992570871468</v>
      </c>
    </row>
    <row r="11" spans="2:30" s="633" customFormat="1" ht="18" customHeight="1" x14ac:dyDescent="0.25">
      <c r="B11" s="682" t="s">
        <v>7</v>
      </c>
      <c r="D11" s="833">
        <v>16499</v>
      </c>
      <c r="F11" s="683">
        <v>1368</v>
      </c>
      <c r="G11" s="684">
        <v>6.7192847663616684</v>
      </c>
      <c r="H11" s="683">
        <v>3596</v>
      </c>
      <c r="I11" s="684">
        <v>7.4806174477893412</v>
      </c>
      <c r="J11" s="683">
        <v>1664</v>
      </c>
      <c r="K11" s="684">
        <v>9.4083956136062028</v>
      </c>
      <c r="L11" s="683">
        <v>645</v>
      </c>
      <c r="M11" s="684">
        <v>4.4632255360759938</v>
      </c>
      <c r="N11" s="683">
        <v>1187</v>
      </c>
      <c r="O11" s="684">
        <v>7.9346231752462106</v>
      </c>
      <c r="P11" s="683">
        <v>4110</v>
      </c>
      <c r="Q11" s="684">
        <v>21.121743381993433</v>
      </c>
      <c r="R11" s="683">
        <v>8875</v>
      </c>
      <c r="S11" s="684">
        <v>42.87211007892715</v>
      </c>
      <c r="T11" s="683">
        <v>0</v>
      </c>
      <c r="U11" s="684">
        <v>0</v>
      </c>
      <c r="V11" s="834">
        <f t="shared" si="0"/>
        <v>21445</v>
      </c>
      <c r="W11" s="684">
        <f t="shared" si="0"/>
        <v>100</v>
      </c>
      <c r="X11" s="678"/>
      <c r="Y11" s="835">
        <f t="shared" si="1"/>
        <v>1.2997757439844839</v>
      </c>
    </row>
    <row r="12" spans="2:30" s="633" customFormat="1" ht="22.5" customHeight="1" x14ac:dyDescent="0.25">
      <c r="B12" s="682" t="s">
        <v>37</v>
      </c>
      <c r="D12" s="833">
        <v>11423</v>
      </c>
      <c r="F12" s="685">
        <v>2739</v>
      </c>
      <c r="G12" s="684">
        <v>23.348325837081461</v>
      </c>
      <c r="H12" s="685">
        <v>2302</v>
      </c>
      <c r="I12" s="684">
        <v>3.2783608195902048</v>
      </c>
      <c r="J12" s="685">
        <v>2078</v>
      </c>
      <c r="K12" s="684">
        <v>9.9050474762618688</v>
      </c>
      <c r="L12" s="685">
        <v>862</v>
      </c>
      <c r="M12" s="684">
        <v>9.3253373313343335</v>
      </c>
      <c r="N12" s="685">
        <v>1916</v>
      </c>
      <c r="O12" s="684">
        <v>15.282358820589705</v>
      </c>
      <c r="P12" s="685">
        <v>1940</v>
      </c>
      <c r="Q12" s="684">
        <v>7.6761619190404797</v>
      </c>
      <c r="R12" s="685">
        <v>4560</v>
      </c>
      <c r="S12" s="684">
        <v>31.174412793603199</v>
      </c>
      <c r="T12" s="685">
        <v>6</v>
      </c>
      <c r="U12" s="684">
        <v>9.9950024987506252E-3</v>
      </c>
      <c r="V12" s="834">
        <f t="shared" si="0"/>
        <v>16403</v>
      </c>
      <c r="W12" s="684">
        <f t="shared" si="0"/>
        <v>100</v>
      </c>
      <c r="X12" s="678"/>
      <c r="Y12" s="835">
        <f t="shared" si="1"/>
        <v>1.4359625317342204</v>
      </c>
    </row>
    <row r="13" spans="2:30" s="633" customFormat="1" ht="18" customHeight="1" x14ac:dyDescent="0.25">
      <c r="B13" s="682" t="s">
        <v>38</v>
      </c>
      <c r="D13" s="833">
        <v>10359</v>
      </c>
      <c r="F13" s="683">
        <v>841</v>
      </c>
      <c r="G13" s="684">
        <v>4.3208578637510513</v>
      </c>
      <c r="H13" s="683">
        <v>5398</v>
      </c>
      <c r="I13" s="684">
        <v>17.29394449116905</v>
      </c>
      <c r="J13" s="683">
        <v>887</v>
      </c>
      <c r="K13" s="684">
        <v>2.6913372582001682</v>
      </c>
      <c r="L13" s="683">
        <v>945</v>
      </c>
      <c r="M13" s="684">
        <v>5.1198486122792266</v>
      </c>
      <c r="N13" s="683">
        <v>840</v>
      </c>
      <c r="O13" s="684">
        <v>9.8927670311185878</v>
      </c>
      <c r="P13" s="683">
        <v>367</v>
      </c>
      <c r="Q13" s="684">
        <v>3.4798149705634986</v>
      </c>
      <c r="R13" s="683">
        <v>7822</v>
      </c>
      <c r="S13" s="684">
        <v>57.201429772918416</v>
      </c>
      <c r="T13" s="683">
        <v>0</v>
      </c>
      <c r="U13" s="684">
        <v>0</v>
      </c>
      <c r="V13" s="834">
        <f t="shared" si="0"/>
        <v>17100</v>
      </c>
      <c r="W13" s="684">
        <f t="shared" si="0"/>
        <v>100</v>
      </c>
      <c r="X13" s="678"/>
      <c r="Y13" s="835">
        <f t="shared" si="1"/>
        <v>1.6507384882710687</v>
      </c>
    </row>
    <row r="14" spans="2:30" s="633" customFormat="1" ht="18" customHeight="1" x14ac:dyDescent="0.25">
      <c r="B14" s="682" t="s">
        <v>6</v>
      </c>
      <c r="D14" s="833">
        <v>16509</v>
      </c>
      <c r="F14" s="683">
        <v>560</v>
      </c>
      <c r="G14" s="684">
        <v>0.42908762420957541</v>
      </c>
      <c r="H14" s="683">
        <v>899</v>
      </c>
      <c r="I14" s="684">
        <v>4.9683830171635046</v>
      </c>
      <c r="J14" s="683">
        <v>514</v>
      </c>
      <c r="K14" s="684">
        <v>4.5167118337850046E-2</v>
      </c>
      <c r="L14" s="683">
        <v>1883</v>
      </c>
      <c r="M14" s="684">
        <v>21.081752484191508</v>
      </c>
      <c r="N14" s="683">
        <v>1744</v>
      </c>
      <c r="O14" s="684">
        <v>16.700542005420054</v>
      </c>
      <c r="P14" s="683">
        <v>5388</v>
      </c>
      <c r="Q14" s="684">
        <v>17.626467931345982</v>
      </c>
      <c r="R14" s="683">
        <v>8014</v>
      </c>
      <c r="S14" s="684">
        <v>39.14859981933153</v>
      </c>
      <c r="T14" s="683">
        <v>0</v>
      </c>
      <c r="U14" s="684">
        <v>0</v>
      </c>
      <c r="V14" s="834">
        <f t="shared" si="0"/>
        <v>19002</v>
      </c>
      <c r="W14" s="684">
        <f t="shared" si="0"/>
        <v>100</v>
      </c>
      <c r="X14" s="678"/>
      <c r="Y14" s="835">
        <f t="shared" si="1"/>
        <v>1.1510085407959294</v>
      </c>
    </row>
    <row r="15" spans="2:30" s="633" customFormat="1" ht="18" customHeight="1" x14ac:dyDescent="0.25">
      <c r="B15" s="682" t="s">
        <v>5</v>
      </c>
      <c r="D15" s="833">
        <v>7819</v>
      </c>
      <c r="F15" s="685">
        <v>3408</v>
      </c>
      <c r="G15" s="684">
        <v>0</v>
      </c>
      <c r="H15" s="685">
        <v>1601</v>
      </c>
      <c r="I15" s="684">
        <v>11.413246850442809</v>
      </c>
      <c r="J15" s="685">
        <v>562</v>
      </c>
      <c r="K15" s="684">
        <v>6.1619059498565552</v>
      </c>
      <c r="L15" s="685">
        <v>865</v>
      </c>
      <c r="M15" s="684">
        <v>9.0931769988773858</v>
      </c>
      <c r="N15" s="685">
        <v>2712</v>
      </c>
      <c r="O15" s="684">
        <v>28.888611700137208</v>
      </c>
      <c r="P15" s="685">
        <v>205</v>
      </c>
      <c r="Q15" s="684">
        <v>0</v>
      </c>
      <c r="R15" s="685">
        <v>3567</v>
      </c>
      <c r="S15" s="684">
        <v>44.443058500686043</v>
      </c>
      <c r="T15" s="685">
        <v>0</v>
      </c>
      <c r="U15" s="684">
        <v>0</v>
      </c>
      <c r="V15" s="834">
        <f t="shared" si="0"/>
        <v>12920</v>
      </c>
      <c r="W15" s="684">
        <f t="shared" si="0"/>
        <v>100</v>
      </c>
      <c r="X15" s="678"/>
      <c r="Y15" s="835">
        <f t="shared" si="1"/>
        <v>1.6523852155007035</v>
      </c>
    </row>
    <row r="16" spans="2:30" s="742" customFormat="1" ht="18" customHeight="1" x14ac:dyDescent="0.25">
      <c r="B16" s="836" t="s">
        <v>4</v>
      </c>
      <c r="D16" s="837">
        <v>41731</v>
      </c>
      <c r="E16" s="820"/>
      <c r="F16" s="838">
        <v>4753</v>
      </c>
      <c r="G16" s="839">
        <v>10.020679338261175</v>
      </c>
      <c r="H16" s="838">
        <v>9917</v>
      </c>
      <c r="I16" s="839">
        <v>9.329901443153819</v>
      </c>
      <c r="J16" s="838">
        <v>7493</v>
      </c>
      <c r="K16" s="839">
        <v>17.52243928194298</v>
      </c>
      <c r="L16" s="838">
        <v>2484</v>
      </c>
      <c r="M16" s="839">
        <v>6.0366068285814851</v>
      </c>
      <c r="N16" s="838">
        <v>3531</v>
      </c>
      <c r="O16" s="839">
        <v>6.7053854276663145</v>
      </c>
      <c r="P16" s="838">
        <v>16018</v>
      </c>
      <c r="Q16" s="839">
        <v>27.28132699753608</v>
      </c>
      <c r="R16" s="838">
        <v>13740</v>
      </c>
      <c r="S16" s="839">
        <v>22.32268567405843</v>
      </c>
      <c r="T16" s="838">
        <v>931</v>
      </c>
      <c r="U16" s="839">
        <v>0.78097500879971837</v>
      </c>
      <c r="V16" s="840">
        <f t="shared" si="0"/>
        <v>58867</v>
      </c>
      <c r="W16" s="839">
        <f t="shared" si="0"/>
        <v>100</v>
      </c>
      <c r="X16" s="841"/>
      <c r="Y16" s="835">
        <f t="shared" si="1"/>
        <v>1.4106299872996093</v>
      </c>
    </row>
    <row r="17" spans="2:25" s="742" customFormat="1" ht="18" customHeight="1" x14ac:dyDescent="0.25">
      <c r="B17" s="836" t="s">
        <v>40</v>
      </c>
      <c r="D17" s="837">
        <v>25467</v>
      </c>
      <c r="E17" s="820"/>
      <c r="F17" s="838">
        <v>3193</v>
      </c>
      <c r="G17" s="839">
        <v>6.2973598149477548</v>
      </c>
      <c r="H17" s="838">
        <v>9645</v>
      </c>
      <c r="I17" s="839">
        <v>14.552923346893197</v>
      </c>
      <c r="J17" s="838">
        <v>4560</v>
      </c>
      <c r="K17" s="839">
        <v>18.975831538645608</v>
      </c>
      <c r="L17" s="838">
        <v>1737</v>
      </c>
      <c r="M17" s="839">
        <v>5.4997208263539923</v>
      </c>
      <c r="N17" s="838">
        <v>3790</v>
      </c>
      <c r="O17" s="839">
        <v>17.08542713567839</v>
      </c>
      <c r="P17" s="838">
        <v>4440</v>
      </c>
      <c r="Q17" s="839">
        <v>12.363404323203318</v>
      </c>
      <c r="R17" s="838">
        <v>8177</v>
      </c>
      <c r="S17" s="839">
        <v>25.201403844619925</v>
      </c>
      <c r="T17" s="838">
        <v>3</v>
      </c>
      <c r="U17" s="839">
        <v>2.3929169657812874E-2</v>
      </c>
      <c r="V17" s="840">
        <f t="shared" si="0"/>
        <v>35545</v>
      </c>
      <c r="W17" s="839">
        <f t="shared" si="0"/>
        <v>99.999999999999986</v>
      </c>
      <c r="X17" s="841"/>
      <c r="Y17" s="835">
        <f t="shared" si="1"/>
        <v>1.3957278046098873</v>
      </c>
    </row>
    <row r="18" spans="2:25" s="742" customFormat="1" ht="18" customHeight="1" x14ac:dyDescent="0.25">
      <c r="B18" s="836" t="s">
        <v>41</v>
      </c>
      <c r="D18" s="837">
        <v>92127</v>
      </c>
      <c r="E18" s="820"/>
      <c r="F18" s="838">
        <v>5</v>
      </c>
      <c r="G18" s="839">
        <v>0.42117310443490702</v>
      </c>
      <c r="H18" s="838">
        <v>12909</v>
      </c>
      <c r="I18" s="839">
        <v>9.6183118741058653</v>
      </c>
      <c r="J18" s="838">
        <v>13240</v>
      </c>
      <c r="K18" s="839">
        <v>13.866666666666667</v>
      </c>
      <c r="L18" s="838">
        <v>7309</v>
      </c>
      <c r="M18" s="839">
        <v>8.0606580829756798</v>
      </c>
      <c r="N18" s="838">
        <v>20800</v>
      </c>
      <c r="O18" s="839">
        <v>18.894420600858368</v>
      </c>
      <c r="P18" s="838">
        <v>11500</v>
      </c>
      <c r="Q18" s="839">
        <v>7.6623748211731044</v>
      </c>
      <c r="R18" s="838">
        <v>49938</v>
      </c>
      <c r="S18" s="839">
        <v>41.460371959942776</v>
      </c>
      <c r="T18" s="838">
        <v>16</v>
      </c>
      <c r="U18" s="839">
        <v>1.602288984263233E-2</v>
      </c>
      <c r="V18" s="840">
        <f t="shared" si="0"/>
        <v>115717</v>
      </c>
      <c r="W18" s="839">
        <f t="shared" si="0"/>
        <v>99.999999999999986</v>
      </c>
      <c r="X18" s="841"/>
      <c r="Y18" s="835">
        <f t="shared" si="1"/>
        <v>1.2560595699414938</v>
      </c>
    </row>
    <row r="19" spans="2:25" s="742" customFormat="1" ht="18" customHeight="1" x14ac:dyDescent="0.25">
      <c r="B19" s="836" t="s">
        <v>3</v>
      </c>
      <c r="D19" s="837">
        <v>63135</v>
      </c>
      <c r="E19" s="820"/>
      <c r="F19" s="838">
        <v>326</v>
      </c>
      <c r="G19" s="839">
        <v>0.3575259206292456</v>
      </c>
      <c r="H19" s="838">
        <v>29790</v>
      </c>
      <c r="I19" s="839">
        <v>6.0600643546657134</v>
      </c>
      <c r="J19" s="838">
        <v>2145</v>
      </c>
      <c r="K19" s="839">
        <v>9.8319628173042545E-2</v>
      </c>
      <c r="L19" s="838">
        <v>4237</v>
      </c>
      <c r="M19" s="839">
        <v>10.001787629603147</v>
      </c>
      <c r="N19" s="838">
        <v>6385</v>
      </c>
      <c r="O19" s="839">
        <v>14.864140150160887</v>
      </c>
      <c r="P19" s="838">
        <v>9778</v>
      </c>
      <c r="Q19" s="839">
        <v>14.593016327017041</v>
      </c>
      <c r="R19" s="838">
        <v>43086</v>
      </c>
      <c r="S19" s="839">
        <v>54.019187224407105</v>
      </c>
      <c r="T19" s="838">
        <v>391</v>
      </c>
      <c r="U19" s="839">
        <v>5.9587653438207605E-3</v>
      </c>
      <c r="V19" s="840">
        <f t="shared" si="0"/>
        <v>96138</v>
      </c>
      <c r="W19" s="839">
        <f t="shared" si="0"/>
        <v>100</v>
      </c>
      <c r="X19" s="841"/>
      <c r="Y19" s="835">
        <f t="shared" si="1"/>
        <v>1.5227369921596579</v>
      </c>
    </row>
    <row r="20" spans="2:25" s="633" customFormat="1" ht="18" customHeight="1" x14ac:dyDescent="0.25">
      <c r="B20" s="836" t="s">
        <v>2</v>
      </c>
      <c r="D20" s="833">
        <v>12385</v>
      </c>
      <c r="F20" s="683">
        <v>408</v>
      </c>
      <c r="G20" s="684">
        <v>1.8696778970751573</v>
      </c>
      <c r="H20" s="683">
        <v>2159</v>
      </c>
      <c r="I20" s="684">
        <v>6.5808959644576079</v>
      </c>
      <c r="J20" s="683">
        <v>280</v>
      </c>
      <c r="K20" s="684">
        <v>2.4157719363198815</v>
      </c>
      <c r="L20" s="683">
        <v>940</v>
      </c>
      <c r="M20" s="684">
        <v>7.2102924842650866</v>
      </c>
      <c r="N20" s="683">
        <v>1835</v>
      </c>
      <c r="O20" s="684">
        <v>12.865605331358756</v>
      </c>
      <c r="P20" s="683">
        <v>6625</v>
      </c>
      <c r="Q20" s="684">
        <v>43.169196593854132</v>
      </c>
      <c r="R20" s="683">
        <v>2647</v>
      </c>
      <c r="S20" s="684">
        <v>25.888559792669383</v>
      </c>
      <c r="T20" s="683">
        <v>0</v>
      </c>
      <c r="U20" s="684">
        <v>0</v>
      </c>
      <c r="V20" s="834">
        <f t="shared" si="0"/>
        <v>14894</v>
      </c>
      <c r="W20" s="684">
        <f t="shared" si="0"/>
        <v>100</v>
      </c>
      <c r="X20" s="678"/>
      <c r="Y20" s="835">
        <f t="shared" si="1"/>
        <v>1.2025837706903513</v>
      </c>
    </row>
    <row r="21" spans="2:25" s="633" customFormat="1" ht="18" customHeight="1" x14ac:dyDescent="0.25">
      <c r="B21" s="682" t="s">
        <v>35</v>
      </c>
      <c r="D21" s="833">
        <v>27494</v>
      </c>
      <c r="F21" s="683">
        <v>2270</v>
      </c>
      <c r="G21" s="684">
        <v>6.8877841448142387</v>
      </c>
      <c r="H21" s="683">
        <v>9063</v>
      </c>
      <c r="I21" s="684">
        <v>7.9655421046639594</v>
      </c>
      <c r="J21" s="683">
        <v>8244</v>
      </c>
      <c r="K21" s="684">
        <v>32.791924405145913</v>
      </c>
      <c r="L21" s="683">
        <v>3161</v>
      </c>
      <c r="M21" s="684">
        <v>12.428370839816326</v>
      </c>
      <c r="N21" s="683">
        <v>2616</v>
      </c>
      <c r="O21" s="684">
        <v>10.219726006603166</v>
      </c>
      <c r="P21" s="683">
        <v>5501</v>
      </c>
      <c r="Q21" s="684">
        <v>11.248149975333005</v>
      </c>
      <c r="R21" s="683">
        <v>8350</v>
      </c>
      <c r="S21" s="684">
        <v>18.30670562786991</v>
      </c>
      <c r="T21" s="683">
        <v>55</v>
      </c>
      <c r="U21" s="684">
        <v>0.15179689575348185</v>
      </c>
      <c r="V21" s="834">
        <f t="shared" si="0"/>
        <v>39260</v>
      </c>
      <c r="W21" s="684">
        <f t="shared" si="0"/>
        <v>100</v>
      </c>
      <c r="X21" s="678"/>
      <c r="Y21" s="835">
        <f t="shared" si="1"/>
        <v>1.4279479159089257</v>
      </c>
    </row>
    <row r="22" spans="2:25" s="633" customFormat="1" ht="21" customHeight="1" x14ac:dyDescent="0.25">
      <c r="B22" s="682" t="s">
        <v>42</v>
      </c>
      <c r="D22" s="833">
        <v>73965</v>
      </c>
      <c r="F22" s="683">
        <v>2730</v>
      </c>
      <c r="G22" s="684">
        <v>2.5204128338771832</v>
      </c>
      <c r="H22" s="683">
        <v>32342</v>
      </c>
      <c r="I22" s="684">
        <v>25.114060861990048</v>
      </c>
      <c r="J22" s="683">
        <v>21515</v>
      </c>
      <c r="K22" s="684">
        <v>22.629084412420454</v>
      </c>
      <c r="L22" s="683">
        <v>8152</v>
      </c>
      <c r="M22" s="684">
        <v>9.9753421825859707</v>
      </c>
      <c r="N22" s="683">
        <v>8114</v>
      </c>
      <c r="O22" s="684">
        <v>9.2193659840240976</v>
      </c>
      <c r="P22" s="683">
        <v>10879</v>
      </c>
      <c r="Q22" s="684">
        <v>9.4349373218952568</v>
      </c>
      <c r="R22" s="683">
        <v>21504</v>
      </c>
      <c r="S22" s="684">
        <v>21.083172147001935</v>
      </c>
      <c r="T22" s="683">
        <v>17</v>
      </c>
      <c r="U22" s="684">
        <v>2.3624256205058543E-2</v>
      </c>
      <c r="V22" s="834">
        <f t="shared" si="0"/>
        <v>105253</v>
      </c>
      <c r="W22" s="684">
        <f t="shared" si="0"/>
        <v>100</v>
      </c>
      <c r="X22" s="678"/>
      <c r="Y22" s="835">
        <f t="shared" si="1"/>
        <v>1.423010883525992</v>
      </c>
    </row>
    <row r="23" spans="2:25" s="633" customFormat="1" ht="18" customHeight="1" x14ac:dyDescent="0.25">
      <c r="B23" s="682" t="s">
        <v>43</v>
      </c>
      <c r="D23" s="833">
        <v>17699</v>
      </c>
      <c r="F23" s="683">
        <v>1754</v>
      </c>
      <c r="G23" s="684">
        <v>10.863942058975686</v>
      </c>
      <c r="H23" s="683">
        <v>4824</v>
      </c>
      <c r="I23" s="684">
        <v>12.81945162959131</v>
      </c>
      <c r="J23" s="683">
        <v>1285</v>
      </c>
      <c r="K23" s="684">
        <v>1.5468184169684429</v>
      </c>
      <c r="L23" s="683">
        <v>2039</v>
      </c>
      <c r="M23" s="684">
        <v>10.57941024314537</v>
      </c>
      <c r="N23" s="683">
        <v>2501</v>
      </c>
      <c r="O23" s="684">
        <v>11.810657009829281</v>
      </c>
      <c r="P23" s="683">
        <v>449</v>
      </c>
      <c r="Q23" s="684">
        <v>2.7728918779099843</v>
      </c>
      <c r="R23" s="683">
        <v>10318</v>
      </c>
      <c r="S23" s="684">
        <v>49.606828763579927</v>
      </c>
      <c r="T23" s="683">
        <v>1</v>
      </c>
      <c r="U23" s="684">
        <v>0</v>
      </c>
      <c r="V23" s="834">
        <f>F23+H23+J23+L23+N23+P23+R23+T23</f>
        <v>23171</v>
      </c>
      <c r="W23" s="684">
        <f t="shared" si="0"/>
        <v>100</v>
      </c>
      <c r="X23" s="678"/>
      <c r="Y23" s="835">
        <f t="shared" si="1"/>
        <v>1.3091700096050625</v>
      </c>
    </row>
    <row r="24" spans="2:25" s="633" customFormat="1" ht="22.5" customHeight="1" x14ac:dyDescent="0.25">
      <c r="B24" s="682" t="s">
        <v>44</v>
      </c>
      <c r="D24" s="833">
        <v>6385</v>
      </c>
      <c r="F24" s="685">
        <v>629</v>
      </c>
      <c r="G24" s="686">
        <v>3.1306171360095867</v>
      </c>
      <c r="H24" s="685">
        <v>1200</v>
      </c>
      <c r="I24" s="684">
        <v>11.593768723786699</v>
      </c>
      <c r="J24" s="685">
        <v>335</v>
      </c>
      <c r="K24" s="684">
        <v>5.0179748352306772</v>
      </c>
      <c r="L24" s="685">
        <v>350</v>
      </c>
      <c r="M24" s="684">
        <v>1.6776512881965249</v>
      </c>
      <c r="N24" s="685">
        <v>1505</v>
      </c>
      <c r="O24" s="684">
        <v>14.679448771719592</v>
      </c>
      <c r="P24" s="685">
        <v>1365</v>
      </c>
      <c r="Q24" s="684">
        <v>12.732174955062911</v>
      </c>
      <c r="R24" s="685">
        <v>3176</v>
      </c>
      <c r="S24" s="684">
        <v>51.078490113840623</v>
      </c>
      <c r="T24" s="685">
        <v>17</v>
      </c>
      <c r="U24" s="684">
        <v>8.9874176153385263E-2</v>
      </c>
      <c r="V24" s="842">
        <f t="shared" si="0"/>
        <v>8577</v>
      </c>
      <c r="W24" s="684">
        <f t="shared" si="0"/>
        <v>100</v>
      </c>
      <c r="X24" s="678"/>
      <c r="Y24" s="835">
        <f t="shared" si="1"/>
        <v>1.3433046202036021</v>
      </c>
    </row>
    <row r="25" spans="2:25" s="633" customFormat="1" ht="18" customHeight="1" x14ac:dyDescent="0.25">
      <c r="B25" s="682" t="s">
        <v>45</v>
      </c>
      <c r="D25" s="833">
        <v>23961</v>
      </c>
      <c r="F25" s="685">
        <v>489</v>
      </c>
      <c r="G25" s="686">
        <v>0.32482446354747685</v>
      </c>
      <c r="H25" s="685">
        <v>8656</v>
      </c>
      <c r="I25" s="684">
        <v>17.120545967583176</v>
      </c>
      <c r="J25" s="685">
        <v>1915</v>
      </c>
      <c r="K25" s="684">
        <v>6.9394317212415517</v>
      </c>
      <c r="L25" s="685">
        <v>3242</v>
      </c>
      <c r="M25" s="684">
        <v>10.256578515650633</v>
      </c>
      <c r="N25" s="685">
        <v>5007</v>
      </c>
      <c r="O25" s="684">
        <v>14.54163659032745</v>
      </c>
      <c r="P25" s="685">
        <v>662</v>
      </c>
      <c r="Q25" s="684">
        <v>1.9030120086619857</v>
      </c>
      <c r="R25" s="685">
        <v>12546</v>
      </c>
      <c r="S25" s="684">
        <v>42.788240698208547</v>
      </c>
      <c r="T25" s="685">
        <v>2575</v>
      </c>
      <c r="U25" s="684">
        <v>6.1257300347791848</v>
      </c>
      <c r="V25" s="842">
        <f t="shared" si="0"/>
        <v>35092</v>
      </c>
      <c r="W25" s="684">
        <f t="shared" si="0"/>
        <v>100</v>
      </c>
      <c r="X25" s="678"/>
      <c r="Y25" s="835">
        <f t="shared" si="1"/>
        <v>1.4645465548182464</v>
      </c>
    </row>
    <row r="26" spans="2:25" s="633" customFormat="1" ht="18" customHeight="1" x14ac:dyDescent="0.25">
      <c r="B26" s="682" t="s">
        <v>46</v>
      </c>
      <c r="D26" s="833">
        <v>4112</v>
      </c>
      <c r="F26" s="685">
        <v>569</v>
      </c>
      <c r="G26" s="686">
        <v>7.345642247369466</v>
      </c>
      <c r="H26" s="685">
        <v>1270</v>
      </c>
      <c r="I26" s="684">
        <v>16.100853682747669</v>
      </c>
      <c r="J26" s="685">
        <v>1389</v>
      </c>
      <c r="K26" s="684">
        <v>24.200913242009133</v>
      </c>
      <c r="L26" s="685">
        <v>724</v>
      </c>
      <c r="M26" s="684">
        <v>8.9537423069287279</v>
      </c>
      <c r="N26" s="685">
        <v>1206</v>
      </c>
      <c r="O26" s="684">
        <v>17.272185824895772</v>
      </c>
      <c r="P26" s="685">
        <v>569</v>
      </c>
      <c r="Q26" s="684">
        <v>6.9088743299583086</v>
      </c>
      <c r="R26" s="685">
        <v>736</v>
      </c>
      <c r="S26" s="684">
        <v>19.217788366090929</v>
      </c>
      <c r="T26" s="685">
        <v>0</v>
      </c>
      <c r="U26" s="684">
        <v>0</v>
      </c>
      <c r="V26" s="842">
        <f t="shared" si="0"/>
        <v>6463</v>
      </c>
      <c r="W26" s="684">
        <f t="shared" si="0"/>
        <v>100</v>
      </c>
      <c r="X26" s="678"/>
      <c r="Y26" s="835">
        <f t="shared" si="1"/>
        <v>1.5717412451361867</v>
      </c>
    </row>
    <row r="27" spans="2:25" s="633" customFormat="1" ht="18" customHeight="1" x14ac:dyDescent="0.25">
      <c r="B27" s="682" t="s">
        <v>1</v>
      </c>
      <c r="D27" s="833">
        <v>1394</v>
      </c>
      <c r="F27" s="685">
        <v>242</v>
      </c>
      <c r="G27" s="686">
        <v>8.9026915113871627</v>
      </c>
      <c r="H27" s="685">
        <v>274</v>
      </c>
      <c r="I27" s="684">
        <v>14.699792960662526</v>
      </c>
      <c r="J27" s="685">
        <v>434</v>
      </c>
      <c r="K27" s="684">
        <v>20.496894409937887</v>
      </c>
      <c r="L27" s="685">
        <v>29</v>
      </c>
      <c r="M27" s="684">
        <v>2.8985507246376812</v>
      </c>
      <c r="N27" s="685">
        <v>114</v>
      </c>
      <c r="O27" s="684">
        <v>10.420979986197377</v>
      </c>
      <c r="P27" s="685">
        <v>4</v>
      </c>
      <c r="Q27" s="684">
        <v>0.34506556245686681</v>
      </c>
      <c r="R27" s="685">
        <v>734</v>
      </c>
      <c r="S27" s="684">
        <v>42.236024844720497</v>
      </c>
      <c r="T27" s="685">
        <v>0</v>
      </c>
      <c r="U27" s="684">
        <v>0</v>
      </c>
      <c r="V27" s="834">
        <f t="shared" si="0"/>
        <v>1831</v>
      </c>
      <c r="W27" s="684">
        <f t="shared" si="0"/>
        <v>100</v>
      </c>
      <c r="X27" s="678"/>
      <c r="Y27" s="835">
        <f t="shared" si="1"/>
        <v>1.3134863701578192</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584781</v>
      </c>
      <c r="E30" s="1271"/>
      <c r="F30" s="1250">
        <f>SUM(F10:F27)</f>
        <v>26305</v>
      </c>
      <c r="G30" s="1251">
        <f>F30*100/$V30</f>
        <v>3.1891922693154968</v>
      </c>
      <c r="H30" s="1250">
        <f>SUM(H10:H27)</f>
        <v>196607</v>
      </c>
      <c r="I30" s="1251">
        <f>H30*100/$V30</f>
        <v>23.83643887068283</v>
      </c>
      <c r="J30" s="1250">
        <f>SUM(J10:J27)</f>
        <v>139234</v>
      </c>
      <c r="K30" s="1251">
        <f>J30*100/$V30</f>
        <v>16.88059290727519</v>
      </c>
      <c r="L30" s="1250">
        <f>SUM(L10:L27)</f>
        <v>47913</v>
      </c>
      <c r="M30" s="1251">
        <f>L30*100/$V30</f>
        <v>5.8089248887935145</v>
      </c>
      <c r="N30" s="1250">
        <f>SUM(N10:N27)</f>
        <v>80843</v>
      </c>
      <c r="O30" s="1251">
        <f>N30*100/$V30</f>
        <v>9.8013256273815887</v>
      </c>
      <c r="P30" s="1250">
        <f>SUM(P10:P27)</f>
        <v>81973</v>
      </c>
      <c r="Q30" s="1251">
        <f>P30*100/$V30</f>
        <v>9.938325713461289</v>
      </c>
      <c r="R30" s="1250">
        <f>SUM(R10:R27)</f>
        <v>247926</v>
      </c>
      <c r="S30" s="1251">
        <f>R30*100/$V30</f>
        <v>30.058303841943122</v>
      </c>
      <c r="T30" s="1250">
        <f>SUM(T10:T28)</f>
        <v>4016</v>
      </c>
      <c r="U30" s="1251">
        <f>T30*100/$V30</f>
        <v>0.48689588114696958</v>
      </c>
      <c r="V30" s="1250">
        <f>SUM(V10:V27)</f>
        <v>824817</v>
      </c>
      <c r="W30" s="1251">
        <f>G30+I30+K30+M30+O30+Q30+S30+U30</f>
        <v>99.999999999999986</v>
      </c>
      <c r="X30" s="1267"/>
      <c r="Y30" s="1268">
        <f>(V30/D30)</f>
        <v>1.4104716124497889</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37"/>
      <c r="Q33" s="1337"/>
      <c r="R33" s="1337"/>
      <c r="S33" s="1337"/>
      <c r="T33" s="1337"/>
      <c r="U33" s="1337"/>
      <c r="V33" s="1337"/>
      <c r="W33" s="1337"/>
      <c r="X33" s="1338"/>
      <c r="Y33" s="1338"/>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5">
      <c r="T37" s="918"/>
      <c r="U37" s="918"/>
    </row>
    <row r="38" spans="2:25" s="820" customFormat="1" x14ac:dyDescent="0.25">
      <c r="T38" s="918"/>
      <c r="U38" s="918"/>
    </row>
    <row r="39" spans="2:25" s="820" customFormat="1" x14ac:dyDescent="0.25">
      <c r="T39" s="918"/>
      <c r="U39" s="918"/>
    </row>
    <row r="40" spans="2:25" s="820" customFormat="1" x14ac:dyDescent="0.25">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417</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132317</v>
      </c>
      <c r="F10" s="164">
        <f>'41bbenpreGII'!F10+'41bbenpreGII'!H10+'41bbenpreGII'!J10+'41bbenpreGII'!L10+'41bbenpreGII'!N10</f>
        <v>154826</v>
      </c>
      <c r="G10" s="165">
        <f t="shared" ref="G10:G27" si="0">F10*100/$N10</f>
        <v>78.536464119225528</v>
      </c>
      <c r="H10" s="164">
        <f>'41bbenpreGII'!P10</f>
        <v>2173</v>
      </c>
      <c r="I10" s="165">
        <f t="shared" ref="I10:I27" si="1">H10*100/$N10</f>
        <v>1.1022679429235209</v>
      </c>
      <c r="J10" s="164">
        <f>'41bbenpreGII'!R10</f>
        <v>40136</v>
      </c>
      <c r="K10" s="165">
        <f t="shared" ref="K10:K27" si="2">J10*100/$N10</f>
        <v>20.359238912645392</v>
      </c>
      <c r="L10" s="164">
        <f>'41bbenpreGII'!T10</f>
        <v>4</v>
      </c>
      <c r="M10" s="165">
        <f t="shared" ref="M10:M27" si="3">L10*100/$N10</f>
        <v>2.029025205565616E-3</v>
      </c>
      <c r="N10" s="164">
        <f>F10+H10+J10+L10</f>
        <v>197139</v>
      </c>
      <c r="O10" s="165">
        <f>G10+I10+K10+M10</f>
        <v>100</v>
      </c>
      <c r="P10" s="166"/>
      <c r="Q10" s="166">
        <f t="shared" ref="Q10:Q27" si="4">N10/D10</f>
        <v>1.4898992570871468</v>
      </c>
    </row>
    <row r="11" spans="2:25" s="162" customFormat="1" ht="18" customHeight="1" x14ac:dyDescent="0.25">
      <c r="B11" s="146" t="s">
        <v>7</v>
      </c>
      <c r="C11" s="159"/>
      <c r="D11" s="163">
        <f>'41bbenpreGII'!D11</f>
        <v>16499</v>
      </c>
      <c r="F11" s="164">
        <f>'41bbenpreGII'!F11+'41bbenpreGII'!H11+'41bbenpreGII'!J11+'41bbenpreGII'!L11+'41bbenpreGII'!N11</f>
        <v>8460</v>
      </c>
      <c r="G11" s="165">
        <f t="shared" si="0"/>
        <v>39.449755187689441</v>
      </c>
      <c r="H11" s="164">
        <f>'41bbenpreGII'!P11</f>
        <v>4110</v>
      </c>
      <c r="I11" s="165">
        <f t="shared" si="1"/>
        <v>19.165306598274658</v>
      </c>
      <c r="J11" s="164">
        <f>'41bbenpreGII'!R11</f>
        <v>8875</v>
      </c>
      <c r="K11" s="165">
        <f t="shared" si="2"/>
        <v>41.384938214035905</v>
      </c>
      <c r="L11" s="164">
        <f>'41bbenpreGII'!T11</f>
        <v>0</v>
      </c>
      <c r="M11" s="165">
        <f t="shared" si="3"/>
        <v>0</v>
      </c>
      <c r="N11" s="164">
        <f t="shared" ref="N11:O27" si="5">F11+H11+J11+L11</f>
        <v>21445</v>
      </c>
      <c r="O11" s="165">
        <f t="shared" si="5"/>
        <v>100</v>
      </c>
      <c r="P11" s="166"/>
      <c r="Q11" s="166">
        <f t="shared" si="4"/>
        <v>1.2997757439844839</v>
      </c>
    </row>
    <row r="12" spans="2:25" s="162" customFormat="1" ht="22.5" customHeight="1" x14ac:dyDescent="0.25">
      <c r="B12" s="146" t="s">
        <v>37</v>
      </c>
      <c r="C12" s="159"/>
      <c r="D12" s="163">
        <f>'41bbenpreGII'!D12</f>
        <v>11423</v>
      </c>
      <c r="F12" s="164">
        <f>'41bbenpreGII'!F12+'41bbenpreGII'!H12+'41bbenpreGII'!J12+'41bbenpreGII'!L12+'41bbenpreGII'!N12</f>
        <v>9897</v>
      </c>
      <c r="G12" s="165">
        <f t="shared" si="0"/>
        <v>60.33652380662074</v>
      </c>
      <c r="H12" s="164">
        <f>'41bbenpreGII'!P12</f>
        <v>1940</v>
      </c>
      <c r="I12" s="165">
        <f t="shared" si="1"/>
        <v>11.827104797902823</v>
      </c>
      <c r="J12" s="164">
        <f>'41bbenpreGII'!R12</f>
        <v>4560</v>
      </c>
      <c r="K12" s="165">
        <f t="shared" si="2"/>
        <v>27.799792720843747</v>
      </c>
      <c r="L12" s="164">
        <f>'41bbenpreGII'!T12</f>
        <v>6</v>
      </c>
      <c r="M12" s="165">
        <f t="shared" si="3"/>
        <v>3.6578674632689143E-2</v>
      </c>
      <c r="N12" s="164">
        <f t="shared" si="5"/>
        <v>16403</v>
      </c>
      <c r="O12" s="165">
        <f t="shared" si="5"/>
        <v>100</v>
      </c>
      <c r="P12" s="166"/>
      <c r="Q12" s="166">
        <f t="shared" si="4"/>
        <v>1.4359625317342204</v>
      </c>
    </row>
    <row r="13" spans="2:25" s="162" customFormat="1" ht="18" customHeight="1" x14ac:dyDescent="0.25">
      <c r="B13" s="146" t="s">
        <v>38</v>
      </c>
      <c r="C13" s="159"/>
      <c r="D13" s="163">
        <f>'41bbenpreGII'!D13</f>
        <v>10359</v>
      </c>
      <c r="F13" s="164">
        <f>'41bbenpreGII'!F13+'41bbenpreGII'!H13+'41bbenpreGII'!J13+'41bbenpreGII'!L13+'41bbenpreGII'!N13</f>
        <v>8911</v>
      </c>
      <c r="G13" s="165">
        <f t="shared" si="0"/>
        <v>52.111111111111114</v>
      </c>
      <c r="H13" s="164">
        <f>'41bbenpreGII'!P13</f>
        <v>367</v>
      </c>
      <c r="I13" s="165">
        <f t="shared" si="1"/>
        <v>2.1461988304093569</v>
      </c>
      <c r="J13" s="164">
        <f>'41bbenpreGII'!R13</f>
        <v>7822</v>
      </c>
      <c r="K13" s="165">
        <f t="shared" si="2"/>
        <v>45.742690058479532</v>
      </c>
      <c r="L13" s="164">
        <f>'41bbenpreGII'!T13</f>
        <v>0</v>
      </c>
      <c r="M13" s="165">
        <f t="shared" si="3"/>
        <v>0</v>
      </c>
      <c r="N13" s="164">
        <f t="shared" si="5"/>
        <v>17100</v>
      </c>
      <c r="O13" s="165">
        <f t="shared" si="5"/>
        <v>100</v>
      </c>
      <c r="P13" s="166"/>
      <c r="Q13" s="166">
        <f t="shared" si="4"/>
        <v>1.6507384882710687</v>
      </c>
    </row>
    <row r="14" spans="2:25" s="162" customFormat="1" ht="18" customHeight="1" x14ac:dyDescent="0.25">
      <c r="B14" s="146" t="s">
        <v>6</v>
      </c>
      <c r="C14" s="159"/>
      <c r="D14" s="163">
        <f>'41bbenpreGII'!D14</f>
        <v>16509</v>
      </c>
      <c r="F14" s="164">
        <f>'41bbenpreGII'!F14+'41bbenpreGII'!H14+'41bbenpreGII'!J14+'41bbenpreGII'!L14+'41bbenpreGII'!N14</f>
        <v>5600</v>
      </c>
      <c r="G14" s="165">
        <f t="shared" si="0"/>
        <v>29.470582043995368</v>
      </c>
      <c r="H14" s="164">
        <f>'41bbenpreGII'!P14</f>
        <v>5388</v>
      </c>
      <c r="I14" s="165">
        <f t="shared" si="1"/>
        <v>28.354910009472686</v>
      </c>
      <c r="J14" s="164">
        <f>'41bbenpreGII'!R14</f>
        <v>8014</v>
      </c>
      <c r="K14" s="165">
        <f t="shared" si="2"/>
        <v>42.174507946531946</v>
      </c>
      <c r="L14" s="164">
        <f>'41bbenpreGII'!T14</f>
        <v>0</v>
      </c>
      <c r="M14" s="165">
        <f t="shared" si="3"/>
        <v>0</v>
      </c>
      <c r="N14" s="164">
        <f t="shared" si="5"/>
        <v>19002</v>
      </c>
      <c r="O14" s="165">
        <f t="shared" si="5"/>
        <v>100</v>
      </c>
      <c r="P14" s="166"/>
      <c r="Q14" s="166">
        <f t="shared" si="4"/>
        <v>1.1510085407959294</v>
      </c>
    </row>
    <row r="15" spans="2:25" s="162" customFormat="1" ht="18" customHeight="1" x14ac:dyDescent="0.25">
      <c r="B15" s="146" t="s">
        <v>5</v>
      </c>
      <c r="C15" s="159"/>
      <c r="D15" s="163">
        <f>'41bbenpreGII'!D15</f>
        <v>7819</v>
      </c>
      <c r="F15" s="164">
        <f>'41bbenpreGII'!F15+'41bbenpreGII'!H15+'41bbenpreGII'!J15+'41bbenpreGII'!L15+'41bbenpreGII'!N15</f>
        <v>9148</v>
      </c>
      <c r="G15" s="165">
        <f t="shared" si="0"/>
        <v>70.804953560371516</v>
      </c>
      <c r="H15" s="164">
        <f>'41bbenpreGII'!P15</f>
        <v>205</v>
      </c>
      <c r="I15" s="165">
        <f t="shared" si="1"/>
        <v>1.5866873065015479</v>
      </c>
      <c r="J15" s="164">
        <f>'41bbenpreGII'!R15</f>
        <v>3567</v>
      </c>
      <c r="K15" s="165">
        <f t="shared" si="2"/>
        <v>27.608359133126935</v>
      </c>
      <c r="L15" s="164">
        <f>'41bbenpreGII'!T15</f>
        <v>0</v>
      </c>
      <c r="M15" s="165">
        <f t="shared" si="3"/>
        <v>0</v>
      </c>
      <c r="N15" s="164">
        <f t="shared" si="5"/>
        <v>12920</v>
      </c>
      <c r="O15" s="165">
        <f t="shared" si="5"/>
        <v>100</v>
      </c>
      <c r="P15" s="166"/>
      <c r="Q15" s="166">
        <f t="shared" si="4"/>
        <v>1.6523852155007035</v>
      </c>
    </row>
    <row r="16" spans="2:25" s="162" customFormat="1" ht="18" customHeight="1" x14ac:dyDescent="0.25">
      <c r="B16" s="146" t="s">
        <v>4</v>
      </c>
      <c r="C16" s="159"/>
      <c r="D16" s="163">
        <f>'41bbenpreGII'!D16</f>
        <v>41731</v>
      </c>
      <c r="F16" s="164">
        <f>'41bbenpreGII'!F16+'41bbenpreGII'!H16+'41bbenpreGII'!J16+'41bbenpreGII'!L16+'41bbenpreGII'!N16</f>
        <v>28178</v>
      </c>
      <c r="G16" s="165">
        <f t="shared" si="0"/>
        <v>47.867226119897396</v>
      </c>
      <c r="H16" s="164">
        <f>'41bbenpreGII'!P16</f>
        <v>16018</v>
      </c>
      <c r="I16" s="165">
        <f t="shared" si="1"/>
        <v>27.2104914468208</v>
      </c>
      <c r="J16" s="164">
        <f>'41bbenpreGII'!R16</f>
        <v>13740</v>
      </c>
      <c r="K16" s="165">
        <f t="shared" si="2"/>
        <v>23.340751184874378</v>
      </c>
      <c r="L16" s="164">
        <f>'41bbenpreGII'!T16</f>
        <v>931</v>
      </c>
      <c r="M16" s="165">
        <f t="shared" si="3"/>
        <v>1.5815312484074269</v>
      </c>
      <c r="N16" s="164">
        <f t="shared" si="5"/>
        <v>58867</v>
      </c>
      <c r="O16" s="165">
        <f t="shared" si="5"/>
        <v>100</v>
      </c>
      <c r="P16" s="166"/>
      <c r="Q16" s="166">
        <f t="shared" si="4"/>
        <v>1.4106299872996093</v>
      </c>
    </row>
    <row r="17" spans="2:25" s="162" customFormat="1" ht="18" customHeight="1" x14ac:dyDescent="0.25">
      <c r="B17" s="146" t="s">
        <v>40</v>
      </c>
      <c r="C17" s="159"/>
      <c r="D17" s="163">
        <f>'41bbenpreGII'!D17</f>
        <v>25467</v>
      </c>
      <c r="F17" s="164">
        <f>'41bbenpreGII'!F17+'41bbenpreGII'!H17+'41bbenpreGII'!J17+'41bbenpreGII'!L17+'41bbenpreGII'!N17</f>
        <v>22925</v>
      </c>
      <c r="G17" s="165">
        <f t="shared" si="0"/>
        <v>64.495709663806437</v>
      </c>
      <c r="H17" s="164">
        <f>'41bbenpreGII'!P17</f>
        <v>4440</v>
      </c>
      <c r="I17" s="165">
        <f t="shared" si="1"/>
        <v>12.491208327472219</v>
      </c>
      <c r="J17" s="164">
        <f>'41bbenpreGII'!R17</f>
        <v>8177</v>
      </c>
      <c r="K17" s="165">
        <f t="shared" si="2"/>
        <v>23.00464200309467</v>
      </c>
      <c r="L17" s="164">
        <f>'41bbenpreGII'!T17</f>
        <v>3</v>
      </c>
      <c r="M17" s="165">
        <f t="shared" si="3"/>
        <v>8.4400056266704174E-3</v>
      </c>
      <c r="N17" s="164">
        <f t="shared" si="5"/>
        <v>35545</v>
      </c>
      <c r="O17" s="165">
        <f t="shared" si="5"/>
        <v>100</v>
      </c>
      <c r="P17" s="166"/>
      <c r="Q17" s="166">
        <f t="shared" si="4"/>
        <v>1.3957278046098873</v>
      </c>
    </row>
    <row r="18" spans="2:25" s="162" customFormat="1" ht="18" customHeight="1" x14ac:dyDescent="0.25">
      <c r="B18" s="146" t="s">
        <v>41</v>
      </c>
      <c r="C18" s="159"/>
      <c r="D18" s="163">
        <f>'41bbenpreGII'!D18</f>
        <v>92127</v>
      </c>
      <c r="F18" s="164">
        <f>'41bbenpreGII'!F18+'41bbenpreGII'!H18+'41bbenpreGII'!J18+'41bbenpreGII'!L18+'41bbenpreGII'!N18</f>
        <v>54263</v>
      </c>
      <c r="G18" s="165">
        <f t="shared" si="0"/>
        <v>46.892850661527696</v>
      </c>
      <c r="H18" s="164">
        <f>'41bbenpreGII'!P18</f>
        <v>11500</v>
      </c>
      <c r="I18" s="165">
        <f t="shared" si="1"/>
        <v>9.9380384904551615</v>
      </c>
      <c r="J18" s="164">
        <f>'41bbenpreGII'!R18</f>
        <v>49938</v>
      </c>
      <c r="K18" s="165">
        <f t="shared" si="2"/>
        <v>43.155284011856509</v>
      </c>
      <c r="L18" s="164">
        <f>'41bbenpreGII'!T18</f>
        <v>16</v>
      </c>
      <c r="M18" s="165">
        <f t="shared" si="3"/>
        <v>1.3826836160633269E-2</v>
      </c>
      <c r="N18" s="164">
        <f t="shared" si="5"/>
        <v>115717</v>
      </c>
      <c r="O18" s="165">
        <f t="shared" si="5"/>
        <v>100</v>
      </c>
      <c r="P18" s="166"/>
      <c r="Q18" s="166">
        <f t="shared" si="4"/>
        <v>1.2560595699414938</v>
      </c>
    </row>
    <row r="19" spans="2:25" s="162" customFormat="1" ht="18" customHeight="1" x14ac:dyDescent="0.25">
      <c r="B19" s="146" t="s">
        <v>3</v>
      </c>
      <c r="C19" s="159"/>
      <c r="D19" s="163">
        <f>'41bbenpreGII'!D19</f>
        <v>63135</v>
      </c>
      <c r="F19" s="164">
        <f>'41bbenpreGII'!F19+'41bbenpreGII'!H19+'41bbenpreGII'!J19+'41bbenpreGII'!L19+'41bbenpreGII'!N19</f>
        <v>42883</v>
      </c>
      <c r="G19" s="165">
        <f t="shared" si="0"/>
        <v>44.605671014583201</v>
      </c>
      <c r="H19" s="164">
        <f>'41bbenpreGII'!P19</f>
        <v>9778</v>
      </c>
      <c r="I19" s="165">
        <f>H19*100/$N19</f>
        <v>10.17079614720506</v>
      </c>
      <c r="J19" s="164">
        <f>'41bbenpreGII'!R19</f>
        <v>43086</v>
      </c>
      <c r="K19" s="165">
        <f>J19*100/$N19</f>
        <v>44.816825812893967</v>
      </c>
      <c r="L19" s="164">
        <f>'41bbenpreGII'!T19</f>
        <v>391</v>
      </c>
      <c r="M19" s="165">
        <f t="shared" si="3"/>
        <v>0.40670702531777236</v>
      </c>
      <c r="N19" s="164">
        <f t="shared" si="5"/>
        <v>96138</v>
      </c>
      <c r="O19" s="165">
        <f t="shared" si="5"/>
        <v>100</v>
      </c>
      <c r="P19" s="166"/>
      <c r="Q19" s="166">
        <f t="shared" si="4"/>
        <v>1.5227369921596579</v>
      </c>
    </row>
    <row r="20" spans="2:25" s="162" customFormat="1" ht="18" customHeight="1" x14ac:dyDescent="0.25">
      <c r="B20" s="146" t="s">
        <v>2</v>
      </c>
      <c r="C20" s="159"/>
      <c r="D20" s="163">
        <f>'41bbenpreGII'!D20</f>
        <v>12385</v>
      </c>
      <c r="F20" s="164">
        <f>'41bbenpreGII'!F20+'41bbenpreGII'!H20+'41bbenpreGII'!J20+'41bbenpreGII'!L20+'41bbenpreGII'!N20</f>
        <v>5622</v>
      </c>
      <c r="G20" s="165">
        <f t="shared" si="0"/>
        <v>37.746743655163151</v>
      </c>
      <c r="H20" s="164">
        <f>'41bbenpreGII'!P20</f>
        <v>6625</v>
      </c>
      <c r="I20" s="165">
        <f>H20*100/$N20</f>
        <v>44.480999060024168</v>
      </c>
      <c r="J20" s="164">
        <f>'41bbenpreGII'!R20</f>
        <v>2647</v>
      </c>
      <c r="K20" s="165">
        <f>J20*100/$N20</f>
        <v>17.772257284812675</v>
      </c>
      <c r="L20" s="164">
        <f>'41bbenpreGII'!T20</f>
        <v>0</v>
      </c>
      <c r="M20" s="165">
        <f t="shared" si="3"/>
        <v>0</v>
      </c>
      <c r="N20" s="164">
        <f t="shared" si="5"/>
        <v>14894</v>
      </c>
      <c r="O20" s="165">
        <f t="shared" si="5"/>
        <v>100</v>
      </c>
      <c r="P20" s="166"/>
      <c r="Q20" s="166">
        <f t="shared" si="4"/>
        <v>1.2025837706903513</v>
      </c>
    </row>
    <row r="21" spans="2:25" s="162" customFormat="1" ht="18" customHeight="1" x14ac:dyDescent="0.25">
      <c r="B21" s="146" t="s">
        <v>35</v>
      </c>
      <c r="C21" s="159"/>
      <c r="D21" s="163">
        <f>'41bbenpreGII'!D21</f>
        <v>27494</v>
      </c>
      <c r="F21" s="164">
        <f>'41bbenpreGII'!F21+'41bbenpreGII'!H21+'41bbenpreGII'!J21+'41bbenpreGII'!L21+'41bbenpreGII'!N21</f>
        <v>25354</v>
      </c>
      <c r="G21" s="165">
        <f t="shared" si="0"/>
        <v>64.579724910850743</v>
      </c>
      <c r="H21" s="164">
        <f>'41bbenpreGII'!P21</f>
        <v>5501</v>
      </c>
      <c r="I21" s="165">
        <f>H21*100/$N21</f>
        <v>14.01171676006113</v>
      </c>
      <c r="J21" s="164">
        <f>'41bbenpreGII'!R21</f>
        <v>8350</v>
      </c>
      <c r="K21" s="165">
        <f>J21*100/$N21</f>
        <v>21.268466632705042</v>
      </c>
      <c r="L21" s="164">
        <f>'41bbenpreGII'!T21</f>
        <v>55</v>
      </c>
      <c r="M21" s="165">
        <f t="shared" si="3"/>
        <v>0.14009169638308711</v>
      </c>
      <c r="N21" s="164">
        <f t="shared" si="5"/>
        <v>39260</v>
      </c>
      <c r="O21" s="165">
        <f t="shared" si="5"/>
        <v>100</v>
      </c>
      <c r="P21" s="166"/>
      <c r="Q21" s="166">
        <f t="shared" si="4"/>
        <v>1.4279479159089257</v>
      </c>
    </row>
    <row r="22" spans="2:25" s="162" customFormat="1" ht="21" customHeight="1" x14ac:dyDescent="0.25">
      <c r="B22" s="146" t="s">
        <v>42</v>
      </c>
      <c r="C22" s="159"/>
      <c r="D22" s="163">
        <f>'41bbenpreGII'!D22</f>
        <v>73965</v>
      </c>
      <c r="F22" s="164">
        <f>'41bbenpreGII'!F22+'41bbenpreGII'!H22+'41bbenpreGII'!J22+'41bbenpreGII'!L22+'41bbenpreGII'!N22</f>
        <v>72853</v>
      </c>
      <c r="G22" s="165">
        <f t="shared" si="0"/>
        <v>69.217029443341289</v>
      </c>
      <c r="H22" s="164">
        <f>'41bbenpreGII'!P22</f>
        <v>10879</v>
      </c>
      <c r="I22" s="165">
        <f>H22*100/$N22</f>
        <v>10.336047428576858</v>
      </c>
      <c r="J22" s="164">
        <f>'41bbenpreGII'!R22</f>
        <v>21504</v>
      </c>
      <c r="K22" s="165">
        <f>J22*100/$N22</f>
        <v>20.430771569456454</v>
      </c>
      <c r="L22" s="164">
        <f>'41bbenpreGII'!T22</f>
        <v>17</v>
      </c>
      <c r="M22" s="165">
        <f t="shared" si="3"/>
        <v>1.6151558625407351E-2</v>
      </c>
      <c r="N22" s="164">
        <f t="shared" si="5"/>
        <v>105253</v>
      </c>
      <c r="O22" s="165">
        <f t="shared" si="5"/>
        <v>100.00000000000001</v>
      </c>
      <c r="P22" s="166"/>
      <c r="Q22" s="166">
        <f t="shared" si="4"/>
        <v>1.423010883525992</v>
      </c>
    </row>
    <row r="23" spans="2:25" s="162" customFormat="1" ht="18" customHeight="1" x14ac:dyDescent="0.25">
      <c r="B23" s="146" t="s">
        <v>43</v>
      </c>
      <c r="C23" s="159"/>
      <c r="D23" s="163">
        <f>'41bbenpreGII'!D23</f>
        <v>17699</v>
      </c>
      <c r="F23" s="164">
        <f>'41bbenpreGII'!F23+'41bbenpreGII'!H23+'41bbenpreGII'!J23+'41bbenpreGII'!L23+'41bbenpreGII'!N23</f>
        <v>12403</v>
      </c>
      <c r="G23" s="165">
        <f t="shared" si="0"/>
        <v>53.528117042855293</v>
      </c>
      <c r="H23" s="164">
        <f>'41bbenpreGII'!P23</f>
        <v>449</v>
      </c>
      <c r="I23" s="165">
        <f>H23*100/$N23</f>
        <v>1.9377670363816839</v>
      </c>
      <c r="J23" s="164">
        <f>'41bbenpreGII'!R23</f>
        <v>10318</v>
      </c>
      <c r="K23" s="165">
        <f>J23*100/$N23</f>
        <v>44.529800181261059</v>
      </c>
      <c r="L23" s="164">
        <f>'41bbenpreGII'!T23</f>
        <v>1</v>
      </c>
      <c r="M23" s="165">
        <f t="shared" si="3"/>
        <v>4.3157395019636615E-3</v>
      </c>
      <c r="N23" s="164">
        <f t="shared" si="5"/>
        <v>23171</v>
      </c>
      <c r="O23" s="165">
        <f t="shared" si="5"/>
        <v>100</v>
      </c>
      <c r="P23" s="166"/>
      <c r="Q23" s="166">
        <f t="shared" si="4"/>
        <v>1.3091700096050625</v>
      </c>
    </row>
    <row r="24" spans="2:25" s="162" customFormat="1" ht="22.5" customHeight="1" x14ac:dyDescent="0.25">
      <c r="B24" s="146" t="s">
        <v>44</v>
      </c>
      <c r="C24" s="159"/>
      <c r="D24" s="163">
        <f>'41bbenpreGII'!D24</f>
        <v>6385</v>
      </c>
      <c r="F24" s="164">
        <f>'41bbenpreGII'!F24+'41bbenpreGII'!H24+'41bbenpreGII'!J24+'41bbenpreGII'!L24+'41bbenpreGII'!N24</f>
        <v>4019</v>
      </c>
      <c r="G24" s="167">
        <f t="shared" si="0"/>
        <v>46.857875714119153</v>
      </c>
      <c r="H24" s="164">
        <f>'41bbenpreGII'!P24</f>
        <v>1365</v>
      </c>
      <c r="I24" s="165">
        <f t="shared" si="1"/>
        <v>15.914655473941938</v>
      </c>
      <c r="J24" s="164">
        <f>'41bbenpreGII'!R24</f>
        <v>3176</v>
      </c>
      <c r="K24" s="165">
        <f t="shared" si="2"/>
        <v>37.029264311530838</v>
      </c>
      <c r="L24" s="164">
        <f>'41bbenpreGII'!T24</f>
        <v>17</v>
      </c>
      <c r="M24" s="165">
        <f t="shared" si="3"/>
        <v>0.19820450040806809</v>
      </c>
      <c r="N24" s="163">
        <f t="shared" si="5"/>
        <v>8577</v>
      </c>
      <c r="O24" s="165">
        <f t="shared" si="5"/>
        <v>100</v>
      </c>
      <c r="P24" s="166"/>
      <c r="Q24" s="166">
        <f t="shared" si="4"/>
        <v>1.3433046202036021</v>
      </c>
    </row>
    <row r="25" spans="2:25" s="162" customFormat="1" ht="18" customHeight="1" x14ac:dyDescent="0.25">
      <c r="B25" s="146" t="s">
        <v>45</v>
      </c>
      <c r="C25" s="159"/>
      <c r="D25" s="163">
        <f>'41bbenpreGII'!D25</f>
        <v>23961</v>
      </c>
      <c r="F25" s="164">
        <f>'41bbenpreGII'!F25+'41bbenpreGII'!H25+'41bbenpreGII'!J25+'41bbenpreGII'!L25+'41bbenpreGII'!N25</f>
        <v>19309</v>
      </c>
      <c r="G25" s="167">
        <f t="shared" si="0"/>
        <v>55.02393707967628</v>
      </c>
      <c r="H25" s="164">
        <f>'41bbenpreGII'!P25</f>
        <v>662</v>
      </c>
      <c r="I25" s="165">
        <f t="shared" si="1"/>
        <v>1.8864698506782172</v>
      </c>
      <c r="J25" s="164">
        <f>'41bbenpreGII'!R25</f>
        <v>12546</v>
      </c>
      <c r="K25" s="165">
        <f t="shared" si="2"/>
        <v>35.751738287928873</v>
      </c>
      <c r="L25" s="164">
        <f>'41bbenpreGII'!T25</f>
        <v>2575</v>
      </c>
      <c r="M25" s="165">
        <f t="shared" si="3"/>
        <v>7.3378547817166302</v>
      </c>
      <c r="N25" s="163">
        <f t="shared" si="5"/>
        <v>35092</v>
      </c>
      <c r="O25" s="165">
        <f t="shared" si="5"/>
        <v>100</v>
      </c>
      <c r="P25" s="166"/>
      <c r="Q25" s="166">
        <f t="shared" si="4"/>
        <v>1.4645465548182464</v>
      </c>
    </row>
    <row r="26" spans="2:25" s="162" customFormat="1" ht="18" customHeight="1" x14ac:dyDescent="0.25">
      <c r="B26" s="146" t="s">
        <v>46</v>
      </c>
      <c r="C26" s="159"/>
      <c r="D26" s="163">
        <f>'41bbenpreGII'!D26</f>
        <v>4112</v>
      </c>
      <c r="F26" s="164">
        <f>'41bbenpreGII'!F26+'41bbenpreGII'!H26+'41bbenpreGII'!J26+'41bbenpreGII'!L26+'41bbenpreGII'!N26</f>
        <v>5158</v>
      </c>
      <c r="G26" s="167">
        <f t="shared" si="0"/>
        <v>79.80813863530868</v>
      </c>
      <c r="H26" s="164">
        <f>'41bbenpreGII'!P26</f>
        <v>569</v>
      </c>
      <c r="I26" s="165">
        <f t="shared" si="1"/>
        <v>8.8039610088194333</v>
      </c>
      <c r="J26" s="164">
        <f>'41bbenpreGII'!R26</f>
        <v>736</v>
      </c>
      <c r="K26" s="165">
        <f t="shared" si="2"/>
        <v>11.387900355871887</v>
      </c>
      <c r="L26" s="164">
        <f>'41bbenpreGII'!T26</f>
        <v>0</v>
      </c>
      <c r="M26" s="165">
        <f t="shared" si="3"/>
        <v>0</v>
      </c>
      <c r="N26" s="163">
        <f t="shared" si="5"/>
        <v>6463</v>
      </c>
      <c r="O26" s="165">
        <f t="shared" si="5"/>
        <v>100</v>
      </c>
      <c r="P26" s="166"/>
      <c r="Q26" s="166">
        <f t="shared" si="4"/>
        <v>1.5717412451361867</v>
      </c>
    </row>
    <row r="27" spans="2:25" s="162" customFormat="1" ht="18" customHeight="1" x14ac:dyDescent="0.25">
      <c r="B27" s="146" t="s">
        <v>1</v>
      </c>
      <c r="C27" s="159"/>
      <c r="D27" s="163">
        <f>'41bbenpreGII'!D27</f>
        <v>1394</v>
      </c>
      <c r="F27" s="164">
        <f>'41bbenpreGII'!F27+'41bbenpreGII'!H27+'41bbenpreGII'!J27+'41bbenpreGII'!L27+'41bbenpreGII'!N27</f>
        <v>1093</v>
      </c>
      <c r="G27" s="167">
        <f t="shared" si="0"/>
        <v>59.694156198798474</v>
      </c>
      <c r="H27" s="164">
        <f>'41bbenpreGII'!P27</f>
        <v>4</v>
      </c>
      <c r="I27" s="165">
        <f t="shared" si="1"/>
        <v>0.2184598580010923</v>
      </c>
      <c r="J27" s="164">
        <f>'41bbenpreGII'!R27</f>
        <v>734</v>
      </c>
      <c r="K27" s="165">
        <f t="shared" si="2"/>
        <v>40.087383943200436</v>
      </c>
      <c r="L27" s="164">
        <f>'41bbenpreGII'!T27</f>
        <v>0</v>
      </c>
      <c r="M27" s="165">
        <f t="shared" si="3"/>
        <v>0</v>
      </c>
      <c r="N27" s="164">
        <f t="shared" si="5"/>
        <v>1831</v>
      </c>
      <c r="O27" s="165">
        <f t="shared" si="5"/>
        <v>100</v>
      </c>
      <c r="P27" s="166"/>
      <c r="Q27" s="166">
        <f t="shared" si="4"/>
        <v>1.3134863701578192</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584781</v>
      </c>
      <c r="E30" s="174"/>
      <c r="F30" s="147">
        <f>SUM(F10:F27)</f>
        <v>490902</v>
      </c>
      <c r="G30" s="175">
        <f>F30*100/$N30</f>
        <v>59.516474563448618</v>
      </c>
      <c r="H30" s="147">
        <f>SUM(H10:H27)</f>
        <v>81973</v>
      </c>
      <c r="I30" s="175">
        <f>H30*100/$N30</f>
        <v>9.938325713461289</v>
      </c>
      <c r="J30" s="147">
        <f>SUM(J10:J27)</f>
        <v>247926</v>
      </c>
      <c r="K30" s="175">
        <f>J30*100/$N30</f>
        <v>30.058303841943122</v>
      </c>
      <c r="L30" s="147">
        <f>SUM(L10:L28)</f>
        <v>4016</v>
      </c>
      <c r="M30" s="175">
        <f>L30*100/$N30</f>
        <v>0.48689588114696958</v>
      </c>
      <c r="N30" s="147">
        <f>F30+H30+J30+L30</f>
        <v>824817</v>
      </c>
      <c r="O30" s="175">
        <f>G30+I30+K30+M30</f>
        <v>99.999999999999986</v>
      </c>
      <c r="P30" s="176"/>
      <c r="Q30" s="176">
        <f>(N30/D30)</f>
        <v>1.4104716124497889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topLeftCell="A7"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416</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249</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479</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94804</v>
      </c>
      <c r="E10" s="633"/>
      <c r="F10" s="675">
        <v>563</v>
      </c>
      <c r="G10" s="676">
        <v>4.012173471975653</v>
      </c>
      <c r="H10" s="675">
        <v>60578</v>
      </c>
      <c r="I10" s="676">
        <v>61.699213796601569</v>
      </c>
      <c r="J10" s="675">
        <v>67565</v>
      </c>
      <c r="K10" s="676">
        <v>18.062389043875221</v>
      </c>
      <c r="L10" s="675">
        <v>731</v>
      </c>
      <c r="M10" s="676">
        <v>0.90540197818919599</v>
      </c>
      <c r="N10" s="675">
        <v>93</v>
      </c>
      <c r="O10" s="676">
        <v>0.39817397920365205</v>
      </c>
      <c r="P10" s="675">
        <v>121</v>
      </c>
      <c r="Q10" s="676">
        <v>2.5361399949277198E-3</v>
      </c>
      <c r="R10" s="675">
        <v>20972</v>
      </c>
      <c r="S10" s="676">
        <v>14.920111590159777</v>
      </c>
      <c r="T10" s="675">
        <v>0</v>
      </c>
      <c r="U10" s="676">
        <v>0</v>
      </c>
      <c r="V10" s="831">
        <f>F10+H10+J10+L10+N10+P10+R10+T10</f>
        <v>150623</v>
      </c>
      <c r="W10" s="676">
        <f t="shared" ref="V10:W27" si="0">G10+I10+K10+M10+O10+Q10+S10+U10</f>
        <v>99.999999999999986</v>
      </c>
      <c r="X10" s="678"/>
      <c r="Y10" s="832">
        <f t="shared" ref="Y10:Y27" si="1">V10/D10</f>
        <v>1.5887831737057507</v>
      </c>
    </row>
    <row r="11" spans="2:30" s="633" customFormat="1" ht="18" customHeight="1" x14ac:dyDescent="0.25">
      <c r="B11" s="682" t="s">
        <v>7</v>
      </c>
      <c r="D11" s="833">
        <v>16142</v>
      </c>
      <c r="F11" s="683">
        <v>1087</v>
      </c>
      <c r="G11" s="684">
        <v>9.5502617241747672</v>
      </c>
      <c r="H11" s="683">
        <v>5109</v>
      </c>
      <c r="I11" s="684">
        <v>13.652387565431043</v>
      </c>
      <c r="J11" s="683">
        <v>3235</v>
      </c>
      <c r="K11" s="684">
        <v>21.664352099134707</v>
      </c>
      <c r="L11" s="683">
        <v>622</v>
      </c>
      <c r="M11" s="684">
        <v>5.0849268240572592</v>
      </c>
      <c r="N11" s="683">
        <v>98</v>
      </c>
      <c r="O11" s="684">
        <v>1.6023929067407328</v>
      </c>
      <c r="P11" s="683">
        <v>1778</v>
      </c>
      <c r="Q11" s="684">
        <v>2.4676850763807288</v>
      </c>
      <c r="R11" s="683">
        <v>10050</v>
      </c>
      <c r="S11" s="684">
        <v>45.977993804080761</v>
      </c>
      <c r="T11" s="683">
        <v>0</v>
      </c>
      <c r="U11" s="684">
        <v>0</v>
      </c>
      <c r="V11" s="834">
        <f t="shared" si="0"/>
        <v>21979</v>
      </c>
      <c r="W11" s="684">
        <f t="shared" si="0"/>
        <v>100</v>
      </c>
      <c r="X11" s="678"/>
      <c r="Y11" s="835">
        <f t="shared" si="1"/>
        <v>1.36160327097014</v>
      </c>
    </row>
    <row r="12" spans="2:30" s="633" customFormat="1" ht="22.5" customHeight="1" x14ac:dyDescent="0.25">
      <c r="B12" s="682" t="s">
        <v>37</v>
      </c>
      <c r="D12" s="833">
        <v>15238</v>
      </c>
      <c r="F12" s="685">
        <v>2558</v>
      </c>
      <c r="G12" s="684">
        <v>22.562277580071175</v>
      </c>
      <c r="H12" s="685">
        <v>5068</v>
      </c>
      <c r="I12" s="684">
        <v>8.1748856126080334</v>
      </c>
      <c r="J12" s="685">
        <v>5115</v>
      </c>
      <c r="K12" s="684">
        <v>24.789018810371125</v>
      </c>
      <c r="L12" s="685">
        <v>797</v>
      </c>
      <c r="M12" s="684">
        <v>8.8764616166751402</v>
      </c>
      <c r="N12" s="685">
        <v>66</v>
      </c>
      <c r="O12" s="684">
        <v>1.4234875444839858</v>
      </c>
      <c r="P12" s="685">
        <v>1663</v>
      </c>
      <c r="Q12" s="684">
        <v>5.2567361464158617</v>
      </c>
      <c r="R12" s="685">
        <v>5860</v>
      </c>
      <c r="S12" s="684">
        <v>28.917132689374682</v>
      </c>
      <c r="T12" s="685">
        <v>12</v>
      </c>
      <c r="U12" s="684">
        <v>0</v>
      </c>
      <c r="V12" s="834">
        <f t="shared" si="0"/>
        <v>21139</v>
      </c>
      <c r="W12" s="684">
        <f t="shared" si="0"/>
        <v>100.00000000000001</v>
      </c>
      <c r="X12" s="678"/>
      <c r="Y12" s="835">
        <f t="shared" si="1"/>
        <v>1.3872555453471584</v>
      </c>
    </row>
    <row r="13" spans="2:30" s="633" customFormat="1" ht="18" customHeight="1" x14ac:dyDescent="0.25">
      <c r="B13" s="682" t="s">
        <v>38</v>
      </c>
      <c r="D13" s="833">
        <v>13368</v>
      </c>
      <c r="F13" s="683">
        <v>2401</v>
      </c>
      <c r="G13" s="684">
        <v>21.067835441777071</v>
      </c>
      <c r="H13" s="683">
        <v>8885</v>
      </c>
      <c r="I13" s="684">
        <v>23.637812531128599</v>
      </c>
      <c r="J13" s="683">
        <v>855</v>
      </c>
      <c r="K13" s="684">
        <v>3.117840422352824</v>
      </c>
      <c r="L13" s="683">
        <v>214</v>
      </c>
      <c r="M13" s="684">
        <v>1.8926187867317461</v>
      </c>
      <c r="N13" s="683">
        <v>4</v>
      </c>
      <c r="O13" s="684">
        <v>0.28887339376431914</v>
      </c>
      <c r="P13" s="683">
        <v>46</v>
      </c>
      <c r="Q13" s="684">
        <v>0.29883454527343362</v>
      </c>
      <c r="R13" s="683">
        <v>11435</v>
      </c>
      <c r="S13" s="684">
        <v>49.696184878972012</v>
      </c>
      <c r="T13" s="683">
        <v>0</v>
      </c>
      <c r="U13" s="684">
        <v>0</v>
      </c>
      <c r="V13" s="834">
        <f t="shared" si="0"/>
        <v>23840</v>
      </c>
      <c r="W13" s="684">
        <f t="shared" si="0"/>
        <v>100</v>
      </c>
      <c r="X13" s="678"/>
      <c r="Y13" s="835">
        <f t="shared" si="1"/>
        <v>1.7833632555356074</v>
      </c>
    </row>
    <row r="14" spans="2:30" s="633" customFormat="1" ht="18" customHeight="1" x14ac:dyDescent="0.25">
      <c r="B14" s="682" t="s">
        <v>6</v>
      </c>
      <c r="D14" s="833">
        <v>13621</v>
      </c>
      <c r="F14" s="683">
        <v>534</v>
      </c>
      <c r="G14" s="684">
        <v>1.1223131063344112</v>
      </c>
      <c r="H14" s="683">
        <v>809</v>
      </c>
      <c r="I14" s="684">
        <v>5.0218755944455014</v>
      </c>
      <c r="J14" s="683">
        <v>597</v>
      </c>
      <c r="K14" s="684">
        <v>0</v>
      </c>
      <c r="L14" s="683">
        <v>2003</v>
      </c>
      <c r="M14" s="684">
        <v>29.922008750237779</v>
      </c>
      <c r="N14" s="683">
        <v>76</v>
      </c>
      <c r="O14" s="684">
        <v>2.4538710291040515</v>
      </c>
      <c r="P14" s="683">
        <v>5762</v>
      </c>
      <c r="Q14" s="684">
        <v>21.742438653224273</v>
      </c>
      <c r="R14" s="683">
        <v>5925</v>
      </c>
      <c r="S14" s="684">
        <v>39.737492866653987</v>
      </c>
      <c r="T14" s="683">
        <v>0</v>
      </c>
      <c r="U14" s="684">
        <v>0</v>
      </c>
      <c r="V14" s="834">
        <f t="shared" si="0"/>
        <v>15706</v>
      </c>
      <c r="W14" s="684">
        <f t="shared" si="0"/>
        <v>100</v>
      </c>
      <c r="X14" s="678"/>
      <c r="Y14" s="835">
        <f t="shared" si="1"/>
        <v>1.1530724616401145</v>
      </c>
    </row>
    <row r="15" spans="2:30" s="633" customFormat="1" ht="18" customHeight="1" x14ac:dyDescent="0.25">
      <c r="B15" s="682" t="s">
        <v>5</v>
      </c>
      <c r="D15" s="833">
        <v>5058</v>
      </c>
      <c r="F15" s="685">
        <v>735</v>
      </c>
      <c r="G15" s="684">
        <v>0</v>
      </c>
      <c r="H15" s="685">
        <v>1850</v>
      </c>
      <c r="I15" s="684">
        <v>19.530493707647629</v>
      </c>
      <c r="J15" s="685">
        <v>421</v>
      </c>
      <c r="K15" s="684">
        <v>7.5750242013552755</v>
      </c>
      <c r="L15" s="685">
        <v>604</v>
      </c>
      <c r="M15" s="684">
        <v>11.302032913843176</v>
      </c>
      <c r="N15" s="685">
        <v>46</v>
      </c>
      <c r="O15" s="684">
        <v>2.1539206195546949</v>
      </c>
      <c r="P15" s="685">
        <v>0</v>
      </c>
      <c r="Q15" s="684">
        <v>0</v>
      </c>
      <c r="R15" s="685">
        <v>3621</v>
      </c>
      <c r="S15" s="684">
        <v>59.438528557599227</v>
      </c>
      <c r="T15" s="685">
        <v>0</v>
      </c>
      <c r="U15" s="684">
        <v>0</v>
      </c>
      <c r="V15" s="834">
        <f t="shared" si="0"/>
        <v>7277</v>
      </c>
      <c r="W15" s="684">
        <f t="shared" si="0"/>
        <v>100</v>
      </c>
      <c r="X15" s="678"/>
      <c r="Y15" s="835">
        <f t="shared" si="1"/>
        <v>1.4387109529458284</v>
      </c>
    </row>
    <row r="16" spans="2:30" s="742" customFormat="1" ht="18" customHeight="1" x14ac:dyDescent="0.25">
      <c r="B16" s="836" t="s">
        <v>4</v>
      </c>
      <c r="D16" s="837">
        <v>50113</v>
      </c>
      <c r="E16" s="820"/>
      <c r="F16" s="838">
        <v>3660</v>
      </c>
      <c r="G16" s="839">
        <v>7.7071171283070425</v>
      </c>
      <c r="H16" s="838">
        <v>18445</v>
      </c>
      <c r="I16" s="839">
        <v>15.824121227176748</v>
      </c>
      <c r="J16" s="838">
        <v>13093</v>
      </c>
      <c r="K16" s="839">
        <v>26.553637229329691</v>
      </c>
      <c r="L16" s="838">
        <v>3692</v>
      </c>
      <c r="M16" s="839">
        <v>6.8666418250320875</v>
      </c>
      <c r="N16" s="838">
        <v>3</v>
      </c>
      <c r="O16" s="839">
        <v>1.1427151906595454</v>
      </c>
      <c r="P16" s="838">
        <v>17315</v>
      </c>
      <c r="Q16" s="839">
        <v>25.539270483997846</v>
      </c>
      <c r="R16" s="838">
        <v>14323</v>
      </c>
      <c r="S16" s="839">
        <v>15.629528422970232</v>
      </c>
      <c r="T16" s="838">
        <v>1257</v>
      </c>
      <c r="U16" s="839">
        <v>0.73696849252680829</v>
      </c>
      <c r="V16" s="840">
        <f t="shared" si="0"/>
        <v>71788</v>
      </c>
      <c r="W16" s="839">
        <f t="shared" si="0"/>
        <v>100</v>
      </c>
      <c r="X16" s="841"/>
      <c r="Y16" s="835">
        <f t="shared" si="1"/>
        <v>1.4325224991519168</v>
      </c>
    </row>
    <row r="17" spans="2:25" s="742" customFormat="1" ht="18" customHeight="1" x14ac:dyDescent="0.25">
      <c r="B17" s="836" t="s">
        <v>40</v>
      </c>
      <c r="D17" s="837">
        <v>28889</v>
      </c>
      <c r="E17" s="820"/>
      <c r="F17" s="838">
        <v>5099</v>
      </c>
      <c r="G17" s="839">
        <v>13.305587605076644</v>
      </c>
      <c r="H17" s="838">
        <v>16912</v>
      </c>
      <c r="I17" s="839">
        <v>29.339047305093128</v>
      </c>
      <c r="J17" s="838">
        <v>7933</v>
      </c>
      <c r="K17" s="839">
        <v>36.084555793637712</v>
      </c>
      <c r="L17" s="838">
        <v>1126</v>
      </c>
      <c r="M17" s="839">
        <v>3.7127080929619254</v>
      </c>
      <c r="N17" s="838">
        <v>1589</v>
      </c>
      <c r="O17" s="839">
        <v>5.6576561727377612</v>
      </c>
      <c r="P17" s="838">
        <v>3383</v>
      </c>
      <c r="Q17" s="839">
        <v>8.2330641173561894</v>
      </c>
      <c r="R17" s="838">
        <v>3886</v>
      </c>
      <c r="S17" s="839">
        <v>3.6302950387341353</v>
      </c>
      <c r="T17" s="838">
        <v>1</v>
      </c>
      <c r="U17" s="839">
        <v>3.708587440250536E-2</v>
      </c>
      <c r="V17" s="840">
        <f t="shared" si="0"/>
        <v>39929</v>
      </c>
      <c r="W17" s="839">
        <f t="shared" si="0"/>
        <v>100</v>
      </c>
      <c r="X17" s="841"/>
      <c r="Y17" s="835">
        <f t="shared" si="1"/>
        <v>1.382152376337014</v>
      </c>
    </row>
    <row r="18" spans="2:25" s="742" customFormat="1" ht="18" customHeight="1" x14ac:dyDescent="0.25">
      <c r="B18" s="836" t="s">
        <v>41</v>
      </c>
      <c r="D18" s="837">
        <v>96518</v>
      </c>
      <c r="E18" s="820"/>
      <c r="F18" s="838">
        <v>1</v>
      </c>
      <c r="G18" s="839">
        <v>0.11792867955081494</v>
      </c>
      <c r="H18" s="838">
        <v>20421</v>
      </c>
      <c r="I18" s="839">
        <v>17.203506178054706</v>
      </c>
      <c r="J18" s="838">
        <v>13928</v>
      </c>
      <c r="K18" s="839">
        <v>23.951842855634176</v>
      </c>
      <c r="L18" s="838">
        <v>3222</v>
      </c>
      <c r="M18" s="839">
        <v>4.6309008343014044</v>
      </c>
      <c r="N18" s="838">
        <v>3161</v>
      </c>
      <c r="O18" s="839">
        <v>4.7998732706727214</v>
      </c>
      <c r="P18" s="838">
        <v>5196</v>
      </c>
      <c r="Q18" s="839">
        <v>6.3575879184707995</v>
      </c>
      <c r="R18" s="838">
        <v>71070</v>
      </c>
      <c r="S18" s="839">
        <v>42.934840004224313</v>
      </c>
      <c r="T18" s="838">
        <v>8</v>
      </c>
      <c r="U18" s="839">
        <v>3.5202590910691028E-3</v>
      </c>
      <c r="V18" s="840">
        <f t="shared" si="0"/>
        <v>117007</v>
      </c>
      <c r="W18" s="839">
        <f t="shared" si="0"/>
        <v>100.00000000000001</v>
      </c>
      <c r="X18" s="841"/>
      <c r="Y18" s="835">
        <f t="shared" si="1"/>
        <v>1.2122816469466835</v>
      </c>
    </row>
    <row r="19" spans="2:25" s="742" customFormat="1" ht="18" customHeight="1" x14ac:dyDescent="0.25">
      <c r="B19" s="836" t="s">
        <v>3</v>
      </c>
      <c r="D19" s="837">
        <v>59359</v>
      </c>
      <c r="E19" s="820"/>
      <c r="F19" s="838">
        <v>1335</v>
      </c>
      <c r="G19" s="839">
        <v>2.6363906960921888</v>
      </c>
      <c r="H19" s="838">
        <v>32149</v>
      </c>
      <c r="I19" s="839">
        <v>2.1814006888633752</v>
      </c>
      <c r="J19" s="838">
        <v>3029</v>
      </c>
      <c r="K19" s="839">
        <v>0.29340477101671131</v>
      </c>
      <c r="L19" s="838">
        <v>2261</v>
      </c>
      <c r="M19" s="839">
        <v>6.7525619764425731</v>
      </c>
      <c r="N19" s="838">
        <v>912</v>
      </c>
      <c r="O19" s="839">
        <v>4.8262958710719905</v>
      </c>
      <c r="P19" s="838">
        <v>8259</v>
      </c>
      <c r="Q19" s="839">
        <v>19.628353956712164</v>
      </c>
      <c r="R19" s="838">
        <v>44039</v>
      </c>
      <c r="S19" s="839">
        <v>63.673087553684567</v>
      </c>
      <c r="T19" s="838">
        <v>163</v>
      </c>
      <c r="U19" s="839">
        <v>8.5044861164264157E-3</v>
      </c>
      <c r="V19" s="840">
        <f t="shared" si="0"/>
        <v>92147</v>
      </c>
      <c r="W19" s="839">
        <f t="shared" si="0"/>
        <v>99.999999999999986</v>
      </c>
      <c r="X19" s="841"/>
      <c r="Y19" s="835">
        <f t="shared" si="1"/>
        <v>1.5523677959534359</v>
      </c>
    </row>
    <row r="20" spans="2:25" s="633" customFormat="1" ht="18" customHeight="1" x14ac:dyDescent="0.25">
      <c r="B20" s="836" t="s">
        <v>2</v>
      </c>
      <c r="D20" s="833">
        <v>11907</v>
      </c>
      <c r="F20" s="683">
        <v>946</v>
      </c>
      <c r="G20" s="684">
        <v>8.8888888888888893</v>
      </c>
      <c r="H20" s="683">
        <v>3525</v>
      </c>
      <c r="I20" s="684">
        <v>7.0230607966457024</v>
      </c>
      <c r="J20" s="683">
        <v>404</v>
      </c>
      <c r="K20" s="684">
        <v>5.2725366876310273</v>
      </c>
      <c r="L20" s="683">
        <v>732</v>
      </c>
      <c r="M20" s="684">
        <v>6.6876310272536692</v>
      </c>
      <c r="N20" s="683">
        <v>36</v>
      </c>
      <c r="O20" s="684">
        <v>1.519916142557652</v>
      </c>
      <c r="P20" s="683">
        <v>7159</v>
      </c>
      <c r="Q20" s="684">
        <v>53.574423480083858</v>
      </c>
      <c r="R20" s="683">
        <v>2308</v>
      </c>
      <c r="S20" s="684">
        <v>17.033542976939202</v>
      </c>
      <c r="T20" s="683">
        <v>0</v>
      </c>
      <c r="U20" s="684">
        <v>0</v>
      </c>
      <c r="V20" s="834">
        <f t="shared" si="0"/>
        <v>15110</v>
      </c>
      <c r="W20" s="684">
        <f t="shared" si="0"/>
        <v>100</v>
      </c>
      <c r="X20" s="678"/>
      <c r="Y20" s="835">
        <f t="shared" si="1"/>
        <v>1.2690014277315864</v>
      </c>
    </row>
    <row r="21" spans="2:25" s="633" customFormat="1" ht="18" customHeight="1" x14ac:dyDescent="0.25">
      <c r="B21" s="682" t="s">
        <v>35</v>
      </c>
      <c r="D21" s="833">
        <v>26066</v>
      </c>
      <c r="F21" s="683">
        <v>2403</v>
      </c>
      <c r="G21" s="684">
        <v>9.48509485094851</v>
      </c>
      <c r="H21" s="683">
        <v>10293</v>
      </c>
      <c r="I21" s="684">
        <v>13.467175488081411</v>
      </c>
      <c r="J21" s="683">
        <v>6900</v>
      </c>
      <c r="K21" s="684">
        <v>37.735744704385816</v>
      </c>
      <c r="L21" s="683">
        <v>3864</v>
      </c>
      <c r="M21" s="684">
        <v>10.646535036778939</v>
      </c>
      <c r="N21" s="683">
        <v>199</v>
      </c>
      <c r="O21" s="684">
        <v>5.0992754825507438</v>
      </c>
      <c r="P21" s="683">
        <v>5421</v>
      </c>
      <c r="Q21" s="684">
        <v>7.2838891654222664</v>
      </c>
      <c r="R21" s="683">
        <v>9648</v>
      </c>
      <c r="S21" s="684">
        <v>16.276754604280736</v>
      </c>
      <c r="T21" s="683">
        <v>2</v>
      </c>
      <c r="U21" s="684">
        <v>5.5306675515734748E-3</v>
      </c>
      <c r="V21" s="834">
        <f t="shared" si="0"/>
        <v>38730</v>
      </c>
      <c r="W21" s="684">
        <f t="shared" si="0"/>
        <v>99.999999999999986</v>
      </c>
      <c r="X21" s="678"/>
      <c r="Y21" s="835">
        <f t="shared" si="1"/>
        <v>1.4858436277142637</v>
      </c>
    </row>
    <row r="22" spans="2:25" s="633" customFormat="1" ht="21" customHeight="1" x14ac:dyDescent="0.25">
      <c r="B22" s="682" t="s">
        <v>42</v>
      </c>
      <c r="D22" s="833">
        <v>57963</v>
      </c>
      <c r="F22" s="683">
        <v>1020</v>
      </c>
      <c r="G22" s="684">
        <v>0.68948988809615985</v>
      </c>
      <c r="H22" s="683">
        <v>35279</v>
      </c>
      <c r="I22" s="684">
        <v>38.969083568386701</v>
      </c>
      <c r="J22" s="683">
        <v>17091</v>
      </c>
      <c r="K22" s="684">
        <v>31.722065519974926</v>
      </c>
      <c r="L22" s="683">
        <v>3505</v>
      </c>
      <c r="M22" s="684">
        <v>6.2533414449790756</v>
      </c>
      <c r="N22" s="683">
        <v>1263</v>
      </c>
      <c r="O22" s="684">
        <v>2.9736555868960051</v>
      </c>
      <c r="P22" s="683">
        <v>5374</v>
      </c>
      <c r="Q22" s="684">
        <v>4.5664878417491659</v>
      </c>
      <c r="R22" s="683">
        <v>15760</v>
      </c>
      <c r="S22" s="684">
        <v>14.824032594067438</v>
      </c>
      <c r="T22" s="683">
        <v>1</v>
      </c>
      <c r="U22" s="684">
        <v>1.8435558505244917E-3</v>
      </c>
      <c r="V22" s="834">
        <f t="shared" si="0"/>
        <v>79293</v>
      </c>
      <c r="W22" s="684">
        <f t="shared" si="0"/>
        <v>99.999999999999986</v>
      </c>
      <c r="X22" s="678"/>
      <c r="Y22" s="835">
        <f t="shared" si="1"/>
        <v>1.3679933750841053</v>
      </c>
    </row>
    <row r="23" spans="2:25" s="633" customFormat="1" ht="18" customHeight="1" x14ac:dyDescent="0.25">
      <c r="B23" s="682" t="s">
        <v>43</v>
      </c>
      <c r="D23" s="833">
        <v>14643</v>
      </c>
      <c r="F23" s="683">
        <v>470</v>
      </c>
      <c r="G23" s="684">
        <v>5.7716568544995797</v>
      </c>
      <c r="H23" s="683">
        <v>7073</v>
      </c>
      <c r="I23" s="684">
        <v>26.377207737594617</v>
      </c>
      <c r="J23" s="683">
        <v>2193</v>
      </c>
      <c r="K23" s="684">
        <v>6.8544995794785537</v>
      </c>
      <c r="L23" s="683">
        <v>671</v>
      </c>
      <c r="M23" s="684">
        <v>5.6244743481917574</v>
      </c>
      <c r="N23" s="683">
        <v>23</v>
      </c>
      <c r="O23" s="684">
        <v>0.48359966358284273</v>
      </c>
      <c r="P23" s="683">
        <v>192</v>
      </c>
      <c r="Q23" s="684">
        <v>7.0962994112699747</v>
      </c>
      <c r="R23" s="683">
        <v>9834</v>
      </c>
      <c r="S23" s="684">
        <v>47.792262405382672</v>
      </c>
      <c r="T23" s="683">
        <v>1</v>
      </c>
      <c r="U23" s="684">
        <v>0</v>
      </c>
      <c r="V23" s="834">
        <f>F23+H23+J23+L23+N23+P23+R23+T23</f>
        <v>20457</v>
      </c>
      <c r="W23" s="684">
        <f t="shared" si="0"/>
        <v>100</v>
      </c>
      <c r="X23" s="678"/>
      <c r="Y23" s="835">
        <f t="shared" si="1"/>
        <v>1.3970497848801475</v>
      </c>
    </row>
    <row r="24" spans="2:25" s="633" customFormat="1" ht="22.5" customHeight="1" x14ac:dyDescent="0.25">
      <c r="B24" s="682" t="s">
        <v>44</v>
      </c>
      <c r="D24" s="833">
        <v>6302</v>
      </c>
      <c r="F24" s="685">
        <v>1257</v>
      </c>
      <c r="G24" s="686">
        <v>7.9028995279838163</v>
      </c>
      <c r="H24" s="685">
        <v>1894</v>
      </c>
      <c r="I24" s="684">
        <v>17.80175320296696</v>
      </c>
      <c r="J24" s="685">
        <v>586</v>
      </c>
      <c r="K24" s="684">
        <v>7.026298044504383</v>
      </c>
      <c r="L24" s="685">
        <v>240</v>
      </c>
      <c r="M24" s="684">
        <v>1.2946729602157789</v>
      </c>
      <c r="N24" s="685">
        <v>78</v>
      </c>
      <c r="O24" s="684">
        <v>2.4679703304113283</v>
      </c>
      <c r="P24" s="685">
        <v>695</v>
      </c>
      <c r="Q24" s="684">
        <v>3.236682400539447</v>
      </c>
      <c r="R24" s="685">
        <v>4938</v>
      </c>
      <c r="S24" s="684">
        <v>60.229265003371545</v>
      </c>
      <c r="T24" s="685">
        <v>12</v>
      </c>
      <c r="U24" s="684">
        <v>4.0458530006743092E-2</v>
      </c>
      <c r="V24" s="842">
        <f t="shared" si="0"/>
        <v>9700</v>
      </c>
      <c r="W24" s="684">
        <f t="shared" si="0"/>
        <v>99.999999999999986</v>
      </c>
      <c r="X24" s="678"/>
      <c r="Y24" s="835">
        <f t="shared" si="1"/>
        <v>1.539193906696287</v>
      </c>
    </row>
    <row r="25" spans="2:25" s="633" customFormat="1" ht="18" customHeight="1" x14ac:dyDescent="0.25">
      <c r="B25" s="682" t="s">
        <v>45</v>
      </c>
      <c r="D25" s="833">
        <v>30913</v>
      </c>
      <c r="F25" s="685">
        <v>404</v>
      </c>
      <c r="G25" s="686">
        <v>0.14814347853495555</v>
      </c>
      <c r="H25" s="685">
        <v>14058</v>
      </c>
      <c r="I25" s="684">
        <v>26.640610225052008</v>
      </c>
      <c r="J25" s="685">
        <v>2843</v>
      </c>
      <c r="K25" s="684">
        <v>10.29754775263191</v>
      </c>
      <c r="L25" s="685">
        <v>2538</v>
      </c>
      <c r="M25" s="684">
        <v>7.0888230473428733</v>
      </c>
      <c r="N25" s="685">
        <v>2389</v>
      </c>
      <c r="O25" s="684">
        <v>6.2819138876631158</v>
      </c>
      <c r="P25" s="685">
        <v>34</v>
      </c>
      <c r="Q25" s="684">
        <v>0.15444745634495366</v>
      </c>
      <c r="R25" s="685">
        <v>18706</v>
      </c>
      <c r="S25" s="684">
        <v>42.274475193847316</v>
      </c>
      <c r="T25" s="685">
        <v>2651</v>
      </c>
      <c r="U25" s="684">
        <v>7.1140389585828654</v>
      </c>
      <c r="V25" s="842">
        <f t="shared" si="0"/>
        <v>43623</v>
      </c>
      <c r="W25" s="684">
        <f t="shared" si="0"/>
        <v>100</v>
      </c>
      <c r="X25" s="678"/>
      <c r="Y25" s="835">
        <f t="shared" si="1"/>
        <v>1.4111538834794424</v>
      </c>
    </row>
    <row r="26" spans="2:25" s="633" customFormat="1" ht="18" customHeight="1" x14ac:dyDescent="0.25">
      <c r="B26" s="682" t="s">
        <v>46</v>
      </c>
      <c r="D26" s="833">
        <v>2934</v>
      </c>
      <c r="F26" s="685">
        <v>187</v>
      </c>
      <c r="G26" s="686">
        <v>4.0505508749189891</v>
      </c>
      <c r="H26" s="685">
        <v>1982</v>
      </c>
      <c r="I26" s="684">
        <v>34.348671419313028</v>
      </c>
      <c r="J26" s="685">
        <v>1631</v>
      </c>
      <c r="K26" s="684">
        <v>46.953985742060922</v>
      </c>
      <c r="L26" s="685">
        <v>273</v>
      </c>
      <c r="M26" s="684">
        <v>6.675307841866494</v>
      </c>
      <c r="N26" s="685">
        <v>122</v>
      </c>
      <c r="O26" s="684">
        <v>3.6292935839274141</v>
      </c>
      <c r="P26" s="685">
        <v>38</v>
      </c>
      <c r="Q26" s="684">
        <v>4.2125729099157487</v>
      </c>
      <c r="R26" s="685">
        <v>3</v>
      </c>
      <c r="S26" s="684">
        <v>0.12961762799740764</v>
      </c>
      <c r="T26" s="685">
        <v>0</v>
      </c>
      <c r="U26" s="684">
        <v>0</v>
      </c>
      <c r="V26" s="842">
        <f t="shared" si="0"/>
        <v>4236</v>
      </c>
      <c r="W26" s="684">
        <f t="shared" si="0"/>
        <v>100.00000000000001</v>
      </c>
      <c r="X26" s="678"/>
      <c r="Y26" s="835">
        <f t="shared" si="1"/>
        <v>1.443762781186094</v>
      </c>
    </row>
    <row r="27" spans="2:25" s="633" customFormat="1" ht="18" customHeight="1" x14ac:dyDescent="0.25">
      <c r="B27" s="682" t="s">
        <v>1</v>
      </c>
      <c r="D27" s="833">
        <v>1158</v>
      </c>
      <c r="F27" s="685">
        <v>282</v>
      </c>
      <c r="G27" s="686">
        <v>16.482582837723026</v>
      </c>
      <c r="H27" s="685">
        <v>333</v>
      </c>
      <c r="I27" s="684">
        <v>25.06372132540357</v>
      </c>
      <c r="J27" s="685">
        <v>481</v>
      </c>
      <c r="K27" s="684">
        <v>33.389974511469838</v>
      </c>
      <c r="L27" s="685">
        <v>17</v>
      </c>
      <c r="M27" s="684">
        <v>2.2090059473237043</v>
      </c>
      <c r="N27" s="685">
        <v>0</v>
      </c>
      <c r="O27" s="684">
        <v>0.16992353440951571</v>
      </c>
      <c r="P27" s="685">
        <v>1</v>
      </c>
      <c r="Q27" s="684">
        <v>8.4961767204757857E-2</v>
      </c>
      <c r="R27" s="685">
        <v>503</v>
      </c>
      <c r="S27" s="684">
        <v>22.59983007646559</v>
      </c>
      <c r="T27" s="685">
        <v>0</v>
      </c>
      <c r="U27" s="684">
        <v>0</v>
      </c>
      <c r="V27" s="834">
        <f t="shared" si="0"/>
        <v>1617</v>
      </c>
      <c r="W27" s="684">
        <f t="shared" si="0"/>
        <v>100</v>
      </c>
      <c r="X27" s="678"/>
      <c r="Y27" s="835">
        <f t="shared" si="1"/>
        <v>1.3963730569948187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544996</v>
      </c>
      <c r="E30" s="1225"/>
      <c r="F30" s="1250">
        <f>SUM(F10:F27)</f>
        <v>24942</v>
      </c>
      <c r="G30" s="1251">
        <f>F30*100/$V30</f>
        <v>3.2216439916765802</v>
      </c>
      <c r="H30" s="1250">
        <f>SUM(H10:H27)</f>
        <v>244663</v>
      </c>
      <c r="I30" s="1251">
        <f>H30*100/$V30</f>
        <v>31.601999997416691</v>
      </c>
      <c r="J30" s="1250">
        <f>SUM(J10:J27)</f>
        <v>147900</v>
      </c>
      <c r="K30" s="1251">
        <f>J30*100/$V30</f>
        <v>19.103566128176016</v>
      </c>
      <c r="L30" s="1250">
        <f>SUM(L10:L27)</f>
        <v>27112</v>
      </c>
      <c r="M30" s="1251">
        <f>L30*100/$V30</f>
        <v>3.5019329605619212</v>
      </c>
      <c r="N30" s="1250">
        <f>SUM(N10:N27)</f>
        <v>10158</v>
      </c>
      <c r="O30" s="1251">
        <f>N30*100/$V30</f>
        <v>1.3120623713996753</v>
      </c>
      <c r="P30" s="1250">
        <f>SUM(P10:P27)</f>
        <v>62437</v>
      </c>
      <c r="Q30" s="1251">
        <f>P30*100/$V30</f>
        <v>8.0647015439143068</v>
      </c>
      <c r="R30" s="1250">
        <f>SUM(R10:R27)</f>
        <v>252881</v>
      </c>
      <c r="S30" s="1251">
        <f>R30*100/$V30</f>
        <v>32.663481447324401</v>
      </c>
      <c r="T30" s="1250">
        <f>SUM(T10:T28)</f>
        <v>4108</v>
      </c>
      <c r="U30" s="1251">
        <f>T30*100/$V30</f>
        <v>0.53061155953040617</v>
      </c>
      <c r="V30" s="1250">
        <f>SUM(V10:V27)</f>
        <v>774201</v>
      </c>
      <c r="W30" s="1251">
        <f>G30+I30+K30+M30+O30+Q30+S30+U30</f>
        <v>99.999999999999986</v>
      </c>
      <c r="X30" s="1267"/>
      <c r="Y30" s="1268">
        <f>(V30/D30)</f>
        <v>1.4205627197263833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415</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94804</v>
      </c>
      <c r="F10" s="164">
        <f>'41cbenpreGI'!F10+'41cbenpreGI'!H10+'41cbenpreGI'!J10+'41cbenpreGI'!L10+'41cbenpreGI'!N10</f>
        <v>129530</v>
      </c>
      <c r="G10" s="165">
        <f t="shared" ref="G10:G27" si="0">F10*100/$N10</f>
        <v>85.996162604648688</v>
      </c>
      <c r="H10" s="164">
        <f>'41cbenpreGI'!P10</f>
        <v>121</v>
      </c>
      <c r="I10" s="165">
        <f t="shared" ref="I10:I27" si="1">H10*100/$N10</f>
        <v>8.0333016869933549E-2</v>
      </c>
      <c r="J10" s="164">
        <f>'41cbenpreGI'!R10</f>
        <v>20972</v>
      </c>
      <c r="K10" s="165">
        <f t="shared" ref="K10:K27" si="2">J10*100/$N10</f>
        <v>13.923504378481374</v>
      </c>
      <c r="L10" s="164">
        <f>'41cbenpreGI'!T10</f>
        <v>0</v>
      </c>
      <c r="M10" s="165">
        <f t="shared" ref="M10:M27" si="3">L10*100/$N10</f>
        <v>0</v>
      </c>
      <c r="N10" s="164">
        <f>F10+H10+J10+L10</f>
        <v>150623</v>
      </c>
      <c r="O10" s="165">
        <f>G10+I10+K10+M10</f>
        <v>99.999999999999986</v>
      </c>
      <c r="P10" s="166"/>
      <c r="Q10" s="166">
        <f t="shared" ref="Q10:Q27" si="4">N10/D10</f>
        <v>1.5887831737057507</v>
      </c>
    </row>
    <row r="11" spans="2:25" s="162" customFormat="1" ht="18" customHeight="1" x14ac:dyDescent="0.25">
      <c r="B11" s="146" t="s">
        <v>7</v>
      </c>
      <c r="C11" s="159"/>
      <c r="D11" s="163">
        <f>'41cbenpreGI'!D11</f>
        <v>16142</v>
      </c>
      <c r="F11" s="164">
        <f>'41cbenpreGI'!F11+'41cbenpreGI'!H11+'41cbenpreGI'!J11+'41cbenpreGI'!L11+'41cbenpreGI'!N11</f>
        <v>10151</v>
      </c>
      <c r="G11" s="165">
        <f t="shared" si="0"/>
        <v>46.184994767732839</v>
      </c>
      <c r="H11" s="164">
        <f>'41cbenpreGI'!P11</f>
        <v>1778</v>
      </c>
      <c r="I11" s="165">
        <f t="shared" si="1"/>
        <v>8.0895400154693125</v>
      </c>
      <c r="J11" s="164">
        <f>'41cbenpreGI'!R11</f>
        <v>10050</v>
      </c>
      <c r="K11" s="165">
        <f t="shared" si="2"/>
        <v>45.725465216797851</v>
      </c>
      <c r="L11" s="164">
        <f>'41cbenpreGI'!T11</f>
        <v>0</v>
      </c>
      <c r="M11" s="165">
        <f t="shared" si="3"/>
        <v>0</v>
      </c>
      <c r="N11" s="164">
        <f t="shared" ref="N11:O27" si="5">F11+H11+J11+L11</f>
        <v>21979</v>
      </c>
      <c r="O11" s="165">
        <f t="shared" si="5"/>
        <v>100</v>
      </c>
      <c r="P11" s="166"/>
      <c r="Q11" s="166">
        <f t="shared" si="4"/>
        <v>1.36160327097014</v>
      </c>
    </row>
    <row r="12" spans="2:25" s="162" customFormat="1" ht="22.5" customHeight="1" x14ac:dyDescent="0.25">
      <c r="B12" s="146" t="s">
        <v>37</v>
      </c>
      <c r="C12" s="159"/>
      <c r="D12" s="163">
        <f>'41cbenpreGI'!D12</f>
        <v>15238</v>
      </c>
      <c r="F12" s="164">
        <f>'41cbenpreGI'!F12+'41cbenpreGI'!H12+'41cbenpreGI'!J12+'41cbenpreGI'!L12+'41cbenpreGI'!N12</f>
        <v>13604</v>
      </c>
      <c r="G12" s="165">
        <f t="shared" si="0"/>
        <v>64.354983679455032</v>
      </c>
      <c r="H12" s="164">
        <f>'41cbenpreGI'!P12</f>
        <v>1663</v>
      </c>
      <c r="I12" s="165">
        <f t="shared" si="1"/>
        <v>7.8669757320592266</v>
      </c>
      <c r="J12" s="164">
        <f>'41cbenpreGI'!R12</f>
        <v>5860</v>
      </c>
      <c r="K12" s="165">
        <f t="shared" si="2"/>
        <v>27.721273475566488</v>
      </c>
      <c r="L12" s="164">
        <f>'41cbenpreGI'!T12</f>
        <v>12</v>
      </c>
      <c r="M12" s="165">
        <f t="shared" si="3"/>
        <v>5.6767112919248783E-2</v>
      </c>
      <c r="N12" s="164">
        <f t="shared" si="5"/>
        <v>21139</v>
      </c>
      <c r="O12" s="165">
        <f t="shared" si="5"/>
        <v>100</v>
      </c>
      <c r="P12" s="166"/>
      <c r="Q12" s="166">
        <f t="shared" si="4"/>
        <v>1.3872555453471584</v>
      </c>
    </row>
    <row r="13" spans="2:25" s="162" customFormat="1" ht="18" customHeight="1" x14ac:dyDescent="0.25">
      <c r="B13" s="146" t="s">
        <v>38</v>
      </c>
      <c r="C13" s="159"/>
      <c r="D13" s="163">
        <f>'41cbenpreGI'!D13</f>
        <v>13368</v>
      </c>
      <c r="F13" s="164">
        <f>'41cbenpreGI'!F13+'41cbenpreGI'!H13+'41cbenpreGI'!J13+'41cbenpreGI'!L13+'41cbenpreGI'!N13</f>
        <v>12359</v>
      </c>
      <c r="G13" s="165">
        <f t="shared" si="0"/>
        <v>51.841442953020135</v>
      </c>
      <c r="H13" s="164">
        <f>'41cbenpreGI'!P13</f>
        <v>46</v>
      </c>
      <c r="I13" s="165">
        <f t="shared" si="1"/>
        <v>0.19295302013422819</v>
      </c>
      <c r="J13" s="164">
        <f>'41cbenpreGI'!R13</f>
        <v>11435</v>
      </c>
      <c r="K13" s="165">
        <f t="shared" si="2"/>
        <v>47.965604026845639</v>
      </c>
      <c r="L13" s="164">
        <f>'41cbenpreGI'!T13</f>
        <v>0</v>
      </c>
      <c r="M13" s="165">
        <f t="shared" si="3"/>
        <v>0</v>
      </c>
      <c r="N13" s="164">
        <f t="shared" si="5"/>
        <v>23840</v>
      </c>
      <c r="O13" s="165">
        <f t="shared" si="5"/>
        <v>100</v>
      </c>
      <c r="P13" s="166"/>
      <c r="Q13" s="166">
        <f t="shared" si="4"/>
        <v>1.7833632555356074</v>
      </c>
    </row>
    <row r="14" spans="2:25" s="162" customFormat="1" ht="18" customHeight="1" x14ac:dyDescent="0.25">
      <c r="B14" s="146" t="s">
        <v>6</v>
      </c>
      <c r="C14" s="159"/>
      <c r="D14" s="163">
        <f>'41cbenpreGI'!D14</f>
        <v>13621</v>
      </c>
      <c r="F14" s="164">
        <f>'41cbenpreGI'!F14+'41cbenpreGI'!H14+'41cbenpreGI'!J14+'41cbenpreGI'!L14+'41cbenpreGI'!N14</f>
        <v>4019</v>
      </c>
      <c r="G14" s="165">
        <f t="shared" si="0"/>
        <v>25.588946899274163</v>
      </c>
      <c r="H14" s="164">
        <f>'41cbenpreGI'!P14</f>
        <v>5762</v>
      </c>
      <c r="I14" s="165">
        <f t="shared" si="1"/>
        <v>36.686616579651087</v>
      </c>
      <c r="J14" s="164">
        <f>'41cbenpreGI'!R14</f>
        <v>5925</v>
      </c>
      <c r="K14" s="165">
        <f t="shared" si="2"/>
        <v>37.72443652107475</v>
      </c>
      <c r="L14" s="164">
        <f>'41cbenpreGI'!T14</f>
        <v>0</v>
      </c>
      <c r="M14" s="165">
        <f t="shared" si="3"/>
        <v>0</v>
      </c>
      <c r="N14" s="164">
        <f t="shared" si="5"/>
        <v>15706</v>
      </c>
      <c r="O14" s="165">
        <f t="shared" si="5"/>
        <v>100</v>
      </c>
      <c r="P14" s="166"/>
      <c r="Q14" s="166">
        <f t="shared" si="4"/>
        <v>1.1530724616401145</v>
      </c>
    </row>
    <row r="15" spans="2:25" s="162" customFormat="1" ht="18" customHeight="1" x14ac:dyDescent="0.25">
      <c r="B15" s="146" t="s">
        <v>5</v>
      </c>
      <c r="C15" s="159"/>
      <c r="D15" s="163">
        <f>'41cbenpreGI'!D15</f>
        <v>5058</v>
      </c>
      <c r="F15" s="164">
        <f>'41cbenpreGI'!F15+'41cbenpreGI'!H15+'41cbenpreGI'!J15+'41cbenpreGI'!L15+'41cbenpreGI'!N15</f>
        <v>3656</v>
      </c>
      <c r="G15" s="165">
        <f t="shared" si="0"/>
        <v>50.240483715816957</v>
      </c>
      <c r="H15" s="164">
        <f>'41cbenpreGI'!P15</f>
        <v>0</v>
      </c>
      <c r="I15" s="165">
        <f t="shared" si="1"/>
        <v>0</v>
      </c>
      <c r="J15" s="164">
        <f>'41cbenpreGI'!R15</f>
        <v>3621</v>
      </c>
      <c r="K15" s="165">
        <f t="shared" si="2"/>
        <v>49.759516284183043</v>
      </c>
      <c r="L15" s="164">
        <f>'41cbenpreGI'!T15</f>
        <v>0</v>
      </c>
      <c r="M15" s="165">
        <f t="shared" si="3"/>
        <v>0</v>
      </c>
      <c r="N15" s="164">
        <f t="shared" si="5"/>
        <v>7277</v>
      </c>
      <c r="O15" s="165">
        <f t="shared" si="5"/>
        <v>100</v>
      </c>
      <c r="P15" s="166"/>
      <c r="Q15" s="166">
        <f t="shared" si="4"/>
        <v>1.4387109529458284</v>
      </c>
    </row>
    <row r="16" spans="2:25" s="162" customFormat="1" ht="18" customHeight="1" x14ac:dyDescent="0.25">
      <c r="B16" s="146" t="s">
        <v>4</v>
      </c>
      <c r="C16" s="159"/>
      <c r="D16" s="163">
        <f>'41cbenpreGI'!D16</f>
        <v>50113</v>
      </c>
      <c r="F16" s="164">
        <f>'41cbenpreGI'!F16+'41cbenpreGI'!H16+'41cbenpreGI'!J16+'41cbenpreGI'!L16+'41cbenpreGI'!N16</f>
        <v>38893</v>
      </c>
      <c r="G16" s="165">
        <f t="shared" si="0"/>
        <v>54.177578425363571</v>
      </c>
      <c r="H16" s="164">
        <f>'41cbenpreGI'!P16</f>
        <v>17315</v>
      </c>
      <c r="I16" s="165">
        <f t="shared" si="1"/>
        <v>24.11963002173065</v>
      </c>
      <c r="J16" s="164">
        <f>'41cbenpreGI'!R16</f>
        <v>14323</v>
      </c>
      <c r="K16" s="165">
        <f t="shared" si="2"/>
        <v>19.951802529670697</v>
      </c>
      <c r="L16" s="164">
        <f>'41cbenpreGI'!T16</f>
        <v>1257</v>
      </c>
      <c r="M16" s="165">
        <f t="shared" si="3"/>
        <v>1.7509890232350811</v>
      </c>
      <c r="N16" s="164">
        <f t="shared" si="5"/>
        <v>71788</v>
      </c>
      <c r="O16" s="165">
        <f t="shared" si="5"/>
        <v>100</v>
      </c>
      <c r="P16" s="166"/>
      <c r="Q16" s="166">
        <f t="shared" si="4"/>
        <v>1.4325224991519168</v>
      </c>
    </row>
    <row r="17" spans="2:25" s="162" customFormat="1" ht="18" customHeight="1" x14ac:dyDescent="0.25">
      <c r="B17" s="146" t="s">
        <v>40</v>
      </c>
      <c r="C17" s="159"/>
      <c r="D17" s="163">
        <f>'41cbenpreGI'!D17</f>
        <v>28889</v>
      </c>
      <c r="F17" s="164">
        <f>'41cbenpreGI'!F17+'41cbenpreGI'!H17+'41cbenpreGI'!J17+'41cbenpreGI'!L17+'41cbenpreGI'!N17</f>
        <v>32659</v>
      </c>
      <c r="G17" s="165">
        <f t="shared" si="0"/>
        <v>81.792682010568754</v>
      </c>
      <c r="H17" s="164">
        <f>'41cbenpreGI'!P17</f>
        <v>3383</v>
      </c>
      <c r="I17" s="165">
        <f t="shared" si="1"/>
        <v>8.472538756292419</v>
      </c>
      <c r="J17" s="164">
        <f>'41cbenpreGI'!R17</f>
        <v>3886</v>
      </c>
      <c r="K17" s="165">
        <f t="shared" si="2"/>
        <v>9.7322747877482527</v>
      </c>
      <c r="L17" s="164">
        <f>'41cbenpreGI'!T17</f>
        <v>1</v>
      </c>
      <c r="M17" s="165">
        <f t="shared" si="3"/>
        <v>2.5044453905682588E-3</v>
      </c>
      <c r="N17" s="164">
        <f t="shared" si="5"/>
        <v>39929</v>
      </c>
      <c r="O17" s="165">
        <f t="shared" si="5"/>
        <v>100</v>
      </c>
      <c r="P17" s="166"/>
      <c r="Q17" s="166">
        <f t="shared" si="4"/>
        <v>1.382152376337014</v>
      </c>
    </row>
    <row r="18" spans="2:25" s="162" customFormat="1" ht="18" customHeight="1" x14ac:dyDescent="0.25">
      <c r="B18" s="146" t="s">
        <v>41</v>
      </c>
      <c r="C18" s="159"/>
      <c r="D18" s="163">
        <f>'41cbenpreGI'!D18</f>
        <v>96518</v>
      </c>
      <c r="F18" s="164">
        <f>'41cbenpreGI'!F18+'41cbenpreGI'!H18+'41cbenpreGI'!J18+'41cbenpreGI'!L18+'41cbenpreGI'!N18</f>
        <v>40733</v>
      </c>
      <c r="G18" s="165">
        <f t="shared" si="0"/>
        <v>34.812447118548462</v>
      </c>
      <c r="H18" s="164">
        <f>'41cbenpreGI'!P18</f>
        <v>5196</v>
      </c>
      <c r="I18" s="165">
        <f t="shared" si="1"/>
        <v>4.4407599545326351</v>
      </c>
      <c r="J18" s="164">
        <f>'41cbenpreGI'!R18</f>
        <v>71070</v>
      </c>
      <c r="K18" s="165">
        <f t="shared" si="2"/>
        <v>60.739955729144413</v>
      </c>
      <c r="L18" s="164">
        <f>'41cbenpreGI'!T18</f>
        <v>8</v>
      </c>
      <c r="M18" s="165">
        <f t="shared" si="3"/>
        <v>6.8371977744921247E-3</v>
      </c>
      <c r="N18" s="164">
        <f t="shared" si="5"/>
        <v>117007</v>
      </c>
      <c r="O18" s="165">
        <f t="shared" si="5"/>
        <v>100</v>
      </c>
      <c r="P18" s="166"/>
      <c r="Q18" s="166">
        <f t="shared" si="4"/>
        <v>1.2122816469466835</v>
      </c>
    </row>
    <row r="19" spans="2:25" s="162" customFormat="1" ht="18" customHeight="1" x14ac:dyDescent="0.25">
      <c r="B19" s="146" t="s">
        <v>3</v>
      </c>
      <c r="C19" s="159"/>
      <c r="D19" s="163">
        <f>'41cbenpreGI'!D19</f>
        <v>59359</v>
      </c>
      <c r="F19" s="164">
        <f>'41cbenpreGI'!F19+'41cbenpreGI'!H19+'41cbenpreGI'!J19+'41cbenpreGI'!L19+'41cbenpreGI'!N19</f>
        <v>39686</v>
      </c>
      <c r="G19" s="165">
        <f t="shared" si="0"/>
        <v>43.068141122337138</v>
      </c>
      <c r="H19" s="164">
        <f>'41cbenpreGI'!P19</f>
        <v>8259</v>
      </c>
      <c r="I19" s="165">
        <f>H19*100/$N19</f>
        <v>8.9628528329734021</v>
      </c>
      <c r="J19" s="164">
        <f>'41cbenpreGI'!R19</f>
        <v>44039</v>
      </c>
      <c r="K19" s="165">
        <f>J19*100/$N19</f>
        <v>47.79211477313423</v>
      </c>
      <c r="L19" s="164">
        <f>'41cbenpreGI'!T19</f>
        <v>163</v>
      </c>
      <c r="M19" s="165">
        <f t="shared" si="3"/>
        <v>0.1768912715552324</v>
      </c>
      <c r="N19" s="164">
        <f t="shared" si="5"/>
        <v>92147</v>
      </c>
      <c r="O19" s="165">
        <f t="shared" si="5"/>
        <v>100</v>
      </c>
      <c r="P19" s="166"/>
      <c r="Q19" s="166">
        <f t="shared" si="4"/>
        <v>1.5523677959534359</v>
      </c>
    </row>
    <row r="20" spans="2:25" s="162" customFormat="1" ht="18" customHeight="1" x14ac:dyDescent="0.25">
      <c r="B20" s="146" t="s">
        <v>2</v>
      </c>
      <c r="C20" s="159"/>
      <c r="D20" s="163">
        <f>'41cbenpreGI'!D20</f>
        <v>11907</v>
      </c>
      <c r="F20" s="164">
        <f>'41cbenpreGI'!F20+'41cbenpreGI'!H20+'41cbenpreGI'!J20+'41cbenpreGI'!L20+'41cbenpreGI'!N20</f>
        <v>5643</v>
      </c>
      <c r="G20" s="165">
        <f t="shared" si="0"/>
        <v>37.346128391793513</v>
      </c>
      <c r="H20" s="164">
        <f>'41cbenpreGI'!P20</f>
        <v>7159</v>
      </c>
      <c r="I20" s="165">
        <f>H20*100/$N20</f>
        <v>47.379219060225019</v>
      </c>
      <c r="J20" s="164">
        <f>'41cbenpreGI'!R20</f>
        <v>2308</v>
      </c>
      <c r="K20" s="165">
        <f>J20*100/$N20</f>
        <v>15.27465254798147</v>
      </c>
      <c r="L20" s="164">
        <f>'41cbenpreGI'!T20</f>
        <v>0</v>
      </c>
      <c r="M20" s="165">
        <f t="shared" si="3"/>
        <v>0</v>
      </c>
      <c r="N20" s="164">
        <f t="shared" si="5"/>
        <v>15110</v>
      </c>
      <c r="O20" s="165">
        <f t="shared" si="5"/>
        <v>100</v>
      </c>
      <c r="P20" s="166"/>
      <c r="Q20" s="166">
        <f t="shared" si="4"/>
        <v>1.2690014277315864</v>
      </c>
    </row>
    <row r="21" spans="2:25" s="162" customFormat="1" ht="18" customHeight="1" x14ac:dyDescent="0.25">
      <c r="B21" s="146" t="s">
        <v>35</v>
      </c>
      <c r="C21" s="159"/>
      <c r="D21" s="163">
        <f>'41cbenpreGI'!D21</f>
        <v>26066</v>
      </c>
      <c r="F21" s="164">
        <f>'41cbenpreGI'!F21+'41cbenpreGI'!H21+'41cbenpreGI'!J21+'41cbenpreGI'!L21+'41cbenpreGI'!N21</f>
        <v>23659</v>
      </c>
      <c r="G21" s="165">
        <f t="shared" si="0"/>
        <v>61.087012651691197</v>
      </c>
      <c r="H21" s="164">
        <f>'41cbenpreGI'!P21</f>
        <v>5421</v>
      </c>
      <c r="I21" s="165">
        <f>H21*100/$N21</f>
        <v>13.996901626646011</v>
      </c>
      <c r="J21" s="164">
        <f>'41cbenpreGI'!R21</f>
        <v>9648</v>
      </c>
      <c r="K21" s="165">
        <f>J21*100/$N21</f>
        <v>24.910921766072811</v>
      </c>
      <c r="L21" s="164">
        <f>'41cbenpreGI'!T21</f>
        <v>2</v>
      </c>
      <c r="M21" s="165">
        <f t="shared" si="3"/>
        <v>5.1639555899819257E-3</v>
      </c>
      <c r="N21" s="164">
        <f t="shared" si="5"/>
        <v>38730</v>
      </c>
      <c r="O21" s="165">
        <f t="shared" si="5"/>
        <v>100</v>
      </c>
      <c r="P21" s="166"/>
      <c r="Q21" s="166">
        <f t="shared" si="4"/>
        <v>1.4858436277142637</v>
      </c>
    </row>
    <row r="22" spans="2:25" s="162" customFormat="1" ht="21" customHeight="1" x14ac:dyDescent="0.25">
      <c r="B22" s="146" t="s">
        <v>42</v>
      </c>
      <c r="C22" s="159"/>
      <c r="D22" s="163">
        <f>'41cbenpreGI'!D22</f>
        <v>57963</v>
      </c>
      <c r="F22" s="164">
        <f>'41cbenpreGI'!F22+'41cbenpreGI'!H22+'41cbenpreGI'!J22+'41cbenpreGI'!L22+'41cbenpreGI'!N22</f>
        <v>58158</v>
      </c>
      <c r="G22" s="165">
        <f t="shared" si="0"/>
        <v>73.345692557981153</v>
      </c>
      <c r="H22" s="164">
        <f>'41cbenpreGI'!P22</f>
        <v>5374</v>
      </c>
      <c r="I22" s="165">
        <f>H22*100/$N22</f>
        <v>6.7773952303482021</v>
      </c>
      <c r="J22" s="164">
        <f>'41cbenpreGI'!R22</f>
        <v>15760</v>
      </c>
      <c r="K22" s="165">
        <f>J22*100/$N22</f>
        <v>19.875651066298413</v>
      </c>
      <c r="L22" s="164">
        <f>'41cbenpreGI'!T22</f>
        <v>1</v>
      </c>
      <c r="M22" s="165">
        <f t="shared" si="3"/>
        <v>1.2611453722270567E-3</v>
      </c>
      <c r="N22" s="164">
        <f t="shared" si="5"/>
        <v>79293</v>
      </c>
      <c r="O22" s="165">
        <f t="shared" si="5"/>
        <v>100</v>
      </c>
      <c r="P22" s="166"/>
      <c r="Q22" s="166">
        <f t="shared" si="4"/>
        <v>1.3679933750841053</v>
      </c>
    </row>
    <row r="23" spans="2:25" s="162" customFormat="1" ht="18" customHeight="1" x14ac:dyDescent="0.25">
      <c r="B23" s="146" t="s">
        <v>43</v>
      </c>
      <c r="C23" s="159"/>
      <c r="D23" s="163">
        <f>'41cbenpreGI'!D23</f>
        <v>14643</v>
      </c>
      <c r="F23" s="164">
        <f>'41cbenpreGI'!F23+'41cbenpreGI'!H23+'41cbenpreGI'!J23+'41cbenpreGI'!L23+'41cbenpreGI'!N23</f>
        <v>10430</v>
      </c>
      <c r="G23" s="165">
        <f t="shared" si="0"/>
        <v>50.984992911961676</v>
      </c>
      <c r="H23" s="164">
        <f>'41cbenpreGI'!P23</f>
        <v>192</v>
      </c>
      <c r="I23" s="165">
        <f>H23*100/$N23</f>
        <v>0.93855404018184485</v>
      </c>
      <c r="J23" s="164">
        <f>'41cbenpreGI'!R23</f>
        <v>9834</v>
      </c>
      <c r="K23" s="165">
        <f>J23*100/$N23</f>
        <v>48.071564745563869</v>
      </c>
      <c r="L23" s="164">
        <f>'41cbenpreGI'!T23</f>
        <v>1</v>
      </c>
      <c r="M23" s="165">
        <f t="shared" si="3"/>
        <v>4.888302292613775E-3</v>
      </c>
      <c r="N23" s="164">
        <f t="shared" si="5"/>
        <v>20457</v>
      </c>
      <c r="O23" s="165">
        <f t="shared" si="5"/>
        <v>100</v>
      </c>
      <c r="P23" s="166"/>
      <c r="Q23" s="166">
        <f t="shared" si="4"/>
        <v>1.3970497848801475</v>
      </c>
    </row>
    <row r="24" spans="2:25" s="162" customFormat="1" ht="22.5" customHeight="1" x14ac:dyDescent="0.25">
      <c r="B24" s="146" t="s">
        <v>44</v>
      </c>
      <c r="C24" s="159"/>
      <c r="D24" s="163">
        <f>'41cbenpreGI'!D24</f>
        <v>6302</v>
      </c>
      <c r="F24" s="164">
        <f>'41cbenpreGI'!F24+'41cbenpreGI'!H24+'41cbenpreGI'!J24+'41cbenpreGI'!L24+'41cbenpreGI'!N24</f>
        <v>4055</v>
      </c>
      <c r="G24" s="167">
        <f t="shared" si="0"/>
        <v>41.804123711340203</v>
      </c>
      <c r="H24" s="164">
        <f>'41cbenpreGI'!P24</f>
        <v>695</v>
      </c>
      <c r="I24" s="165">
        <f t="shared" si="1"/>
        <v>7.1649484536082477</v>
      </c>
      <c r="J24" s="164">
        <f>'41cbenpreGI'!R24</f>
        <v>4938</v>
      </c>
      <c r="K24" s="165">
        <f t="shared" si="2"/>
        <v>50.907216494845358</v>
      </c>
      <c r="L24" s="164">
        <f>'41cbenpreGI'!T24</f>
        <v>12</v>
      </c>
      <c r="M24" s="165">
        <f t="shared" si="3"/>
        <v>0.12371134020618557</v>
      </c>
      <c r="N24" s="163">
        <f t="shared" si="5"/>
        <v>9700</v>
      </c>
      <c r="O24" s="165">
        <f t="shared" si="5"/>
        <v>99.999999999999986</v>
      </c>
      <c r="P24" s="166"/>
      <c r="Q24" s="166">
        <f t="shared" si="4"/>
        <v>1.539193906696287</v>
      </c>
    </row>
    <row r="25" spans="2:25" s="162" customFormat="1" ht="18" customHeight="1" x14ac:dyDescent="0.25">
      <c r="B25" s="146" t="s">
        <v>45</v>
      </c>
      <c r="C25" s="159"/>
      <c r="D25" s="163">
        <f>'41cbenpreGI'!D25</f>
        <v>30913</v>
      </c>
      <c r="F25" s="164">
        <f>'41cbenpreGI'!F25+'41cbenpreGI'!H25+'41cbenpreGI'!J25+'41cbenpreGI'!L25+'41cbenpreGI'!N25</f>
        <v>22232</v>
      </c>
      <c r="G25" s="167">
        <f t="shared" si="0"/>
        <v>50.963941040276922</v>
      </c>
      <c r="H25" s="164">
        <f>'41cbenpreGI'!P25</f>
        <v>34</v>
      </c>
      <c r="I25" s="165">
        <f t="shared" si="1"/>
        <v>7.7940535955803136E-2</v>
      </c>
      <c r="J25" s="164">
        <f>'41cbenpreGI'!R25</f>
        <v>18706</v>
      </c>
      <c r="K25" s="165">
        <f t="shared" si="2"/>
        <v>42.881048987919215</v>
      </c>
      <c r="L25" s="164">
        <f>'41cbenpreGI'!T25</f>
        <v>2651</v>
      </c>
      <c r="M25" s="165">
        <f t="shared" si="3"/>
        <v>6.0770694358480615</v>
      </c>
      <c r="N25" s="163">
        <f t="shared" si="5"/>
        <v>43623</v>
      </c>
      <c r="O25" s="165">
        <f t="shared" si="5"/>
        <v>100</v>
      </c>
      <c r="P25" s="166"/>
      <c r="Q25" s="166">
        <f t="shared" si="4"/>
        <v>1.4111538834794424</v>
      </c>
    </row>
    <row r="26" spans="2:25" s="162" customFormat="1" ht="18" customHeight="1" x14ac:dyDescent="0.25">
      <c r="B26" s="146" t="s">
        <v>46</v>
      </c>
      <c r="C26" s="159"/>
      <c r="D26" s="163">
        <f>'41cbenpreGI'!D26</f>
        <v>2934</v>
      </c>
      <c r="F26" s="164">
        <f>'41cbenpreGI'!F26+'41cbenpreGI'!H26+'41cbenpreGI'!J26+'41cbenpreGI'!L26+'41cbenpreGI'!N26</f>
        <v>4195</v>
      </c>
      <c r="G26" s="167">
        <f t="shared" si="0"/>
        <v>99.032105760151083</v>
      </c>
      <c r="H26" s="164">
        <f>'41cbenpreGI'!P26</f>
        <v>38</v>
      </c>
      <c r="I26" s="165">
        <f t="shared" si="1"/>
        <v>0.89707271010387157</v>
      </c>
      <c r="J26" s="164">
        <f>'41cbenpreGI'!R26</f>
        <v>3</v>
      </c>
      <c r="K26" s="165">
        <f t="shared" si="2"/>
        <v>7.0821529745042494E-2</v>
      </c>
      <c r="L26" s="164">
        <f>'41cbenpreGI'!T26</f>
        <v>0</v>
      </c>
      <c r="M26" s="165">
        <f t="shared" si="3"/>
        <v>0</v>
      </c>
      <c r="N26" s="163">
        <f t="shared" si="5"/>
        <v>4236</v>
      </c>
      <c r="O26" s="165">
        <f t="shared" si="5"/>
        <v>100</v>
      </c>
      <c r="P26" s="166"/>
      <c r="Q26" s="166">
        <f t="shared" si="4"/>
        <v>1.443762781186094</v>
      </c>
    </row>
    <row r="27" spans="2:25" s="162" customFormat="1" ht="18" customHeight="1" x14ac:dyDescent="0.25">
      <c r="B27" s="146" t="s">
        <v>1</v>
      </c>
      <c r="C27" s="159"/>
      <c r="D27" s="163">
        <f>'41cbenpreGI'!D27</f>
        <v>1158</v>
      </c>
      <c r="F27" s="164">
        <f>'41cbenpreGI'!F27+'41cbenpreGI'!H27+'41cbenpreGI'!J27+'41cbenpreGI'!L27+'41cbenpreGI'!N27</f>
        <v>1113</v>
      </c>
      <c r="G27" s="167">
        <f t="shared" si="0"/>
        <v>68.831168831168824</v>
      </c>
      <c r="H27" s="164">
        <f>'41cbenpreGI'!P27</f>
        <v>1</v>
      </c>
      <c r="I27" s="165">
        <f t="shared" si="1"/>
        <v>6.1842918985776131E-2</v>
      </c>
      <c r="J27" s="164">
        <f>'41cbenpreGI'!R27</f>
        <v>503</v>
      </c>
      <c r="K27" s="165">
        <f t="shared" si="2"/>
        <v>31.106988249845394</v>
      </c>
      <c r="L27" s="164">
        <f>'41cbenpreGI'!T27</f>
        <v>0</v>
      </c>
      <c r="M27" s="165">
        <f t="shared" si="3"/>
        <v>0</v>
      </c>
      <c r="N27" s="164">
        <f t="shared" si="5"/>
        <v>1617</v>
      </c>
      <c r="O27" s="165">
        <f t="shared" si="5"/>
        <v>100</v>
      </c>
      <c r="P27" s="166"/>
      <c r="Q27" s="166">
        <f t="shared" si="4"/>
        <v>1.3963730569948187</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544996</v>
      </c>
      <c r="E30" s="174"/>
      <c r="F30" s="147">
        <f>SUM(F10:F27)</f>
        <v>454775</v>
      </c>
      <c r="G30" s="175">
        <f>F30*100/$N30</f>
        <v>58.741205449230883</v>
      </c>
      <c r="H30" s="147">
        <f>SUM(H10:H27)</f>
        <v>62437</v>
      </c>
      <c r="I30" s="175">
        <f>H30*100/$N30</f>
        <v>8.0647015439143068</v>
      </c>
      <c r="J30" s="147">
        <f>SUM(J10:J27)</f>
        <v>252881</v>
      </c>
      <c r="K30" s="175">
        <f>J30*100/$N30</f>
        <v>32.663481447324401</v>
      </c>
      <c r="L30" s="147">
        <f>SUM(L10:L28)</f>
        <v>4108</v>
      </c>
      <c r="M30" s="175">
        <f>L30*100/$N30</f>
        <v>0.53061155953040617</v>
      </c>
      <c r="N30" s="147">
        <f>F30+H30+J30+L30</f>
        <v>774201</v>
      </c>
      <c r="O30" s="175">
        <f>G30+I30+K30+M30</f>
        <v>99.999999999999986</v>
      </c>
      <c r="P30" s="176"/>
      <c r="Q30" s="176">
        <f>(N30/D30)</f>
        <v>1.4205627197263833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6"/>
      <c r="C3" s="1446"/>
      <c r="D3" s="1446"/>
      <c r="E3" s="1446"/>
      <c r="F3" s="1446"/>
      <c r="G3" s="1446"/>
      <c r="H3" s="1446"/>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17" t="s">
        <v>420</v>
      </c>
      <c r="B4" s="1517"/>
      <c r="C4" s="1517"/>
      <c r="D4" s="1517"/>
      <c r="E4" s="1517"/>
      <c r="F4" s="1517"/>
      <c r="G4" s="1517"/>
      <c r="H4" s="1517"/>
      <c r="I4" s="1517"/>
      <c r="J4" s="1517"/>
      <c r="K4" s="1517"/>
      <c r="L4" s="1517"/>
      <c r="M4" s="1517"/>
      <c r="N4" s="1517"/>
      <c r="O4" s="1517"/>
      <c r="P4" s="1517"/>
      <c r="Q4" s="1517"/>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73" t="str">
        <f>porsaad!$B$6</f>
        <v>Situación a 30 de abril de 2025</v>
      </c>
      <c r="C5" s="1473"/>
      <c r="D5" s="1473"/>
      <c r="E5" s="1473"/>
      <c r="F5" s="1473"/>
      <c r="G5" s="1473"/>
      <c r="H5" s="1473"/>
      <c r="I5" s="1473"/>
      <c r="J5" s="1473"/>
      <c r="K5" s="1473"/>
      <c r="L5" s="1473"/>
      <c r="M5" s="1473"/>
      <c r="N5" s="1473"/>
      <c r="O5" s="1473"/>
      <c r="P5" s="1473"/>
      <c r="Q5" s="1473"/>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03" t="s">
        <v>12</v>
      </c>
      <c r="C8" s="1600" t="s">
        <v>473</v>
      </c>
      <c r="D8" s="1602"/>
      <c r="E8" s="437"/>
      <c r="F8" s="1562" t="s">
        <v>480</v>
      </c>
      <c r="G8" s="1599"/>
      <c r="H8" s="437"/>
      <c r="I8" s="1600" t="s">
        <v>250</v>
      </c>
      <c r="J8" s="1601"/>
      <c r="K8" s="1602"/>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04"/>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299894</v>
      </c>
      <c r="J11" s="761">
        <f>I11*100/C11</f>
        <v>3.4742677767554673</v>
      </c>
      <c r="K11" s="759">
        <f>I11*100/F11</f>
        <v>28.294742959902557</v>
      </c>
      <c r="L11" s="396"/>
      <c r="M11" s="396">
        <f>_xlfn.RANK.EQ(K11,K$11:K$31,0)</f>
        <v>2</v>
      </c>
      <c r="N11" s="396">
        <v>1</v>
      </c>
      <c r="O11" s="396">
        <f>MATCH(N11,M$11:M$31,0)</f>
        <v>7</v>
      </c>
      <c r="P11" s="568" t="str">
        <f t="shared" ref="P11:P29" si="0">INDEX(B$11:B$31,O11,1)</f>
        <v>Castilla y León</v>
      </c>
      <c r="Q11" s="762">
        <f>INDEX(K$11:K$31,O11,1)</f>
        <v>30.332691792102342</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46129</v>
      </c>
      <c r="J12" s="448">
        <f t="shared" ref="J12:J28" si="1">I12*100/C12</f>
        <v>3.4129407490875567</v>
      </c>
      <c r="K12" s="766">
        <f t="shared" ref="K12:K28" si="2">I12*100/F12</f>
        <v>24.819352304704104</v>
      </c>
      <c r="L12" s="396"/>
      <c r="M12" s="396">
        <f t="shared" ref="M12:M31" si="3">_xlfn.RANK.EQ(K12,K$11:K$31,0)</f>
        <v>6</v>
      </c>
      <c r="N12" s="396">
        <v>2</v>
      </c>
      <c r="O12" s="396">
        <f t="shared" ref="O12:O29" si="4">MATCH(N12,M$11:M$31,0)</f>
        <v>1</v>
      </c>
      <c r="P12" s="568" t="str">
        <f t="shared" si="0"/>
        <v>Andalucía</v>
      </c>
      <c r="Q12" s="762">
        <f t="shared" ref="Q12:Q29" si="5">INDEX(K$11:K$31,O12,1)</f>
        <v>28.294742959902557</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34812</v>
      </c>
      <c r="J13" s="448">
        <f t="shared" si="1"/>
        <v>3.448101672049992</v>
      </c>
      <c r="K13" s="766">
        <f t="shared" si="2"/>
        <v>18.535359451372102</v>
      </c>
      <c r="L13" s="396"/>
      <c r="M13" s="396">
        <f t="shared" si="3"/>
        <v>15</v>
      </c>
      <c r="N13" s="396">
        <v>3</v>
      </c>
      <c r="O13" s="396">
        <f>MATCH(N13,M$11:M$31,0)</f>
        <v>8</v>
      </c>
      <c r="P13" s="568" t="str">
        <f t="shared" si="0"/>
        <v>Castilla - La Mancha</v>
      </c>
      <c r="Q13" s="762">
        <f t="shared" si="5"/>
        <v>27.129550104391424</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31451</v>
      </c>
      <c r="J14" s="448">
        <f t="shared" si="1"/>
        <v>2.5533217294165786</v>
      </c>
      <c r="K14" s="766">
        <f t="shared" si="2"/>
        <v>25.527373077391339</v>
      </c>
      <c r="L14" s="396"/>
      <c r="M14" s="396">
        <f t="shared" si="3"/>
        <v>5</v>
      </c>
      <c r="N14" s="396">
        <v>4</v>
      </c>
      <c r="O14" s="396">
        <f t="shared" si="4"/>
        <v>10</v>
      </c>
      <c r="P14" s="568" t="str">
        <f t="shared" si="0"/>
        <v>Comunitat Valenciana</v>
      </c>
      <c r="Q14" s="762">
        <f t="shared" si="5"/>
        <v>25.683989053125881</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46446</v>
      </c>
      <c r="J15" s="448">
        <f t="shared" si="1"/>
        <v>2.0746361592207094</v>
      </c>
      <c r="K15" s="766">
        <f t="shared" si="2"/>
        <v>17.725924823393367</v>
      </c>
      <c r="L15" s="396"/>
      <c r="M15" s="396">
        <f t="shared" si="3"/>
        <v>16</v>
      </c>
      <c r="N15" s="396">
        <v>5</v>
      </c>
      <c r="O15" s="396">
        <f t="shared" si="4"/>
        <v>4</v>
      </c>
      <c r="P15" s="568" t="str">
        <f t="shared" si="0"/>
        <v>Balears, Illes</v>
      </c>
      <c r="Q15" s="762">
        <f t="shared" si="5"/>
        <v>25.527373077391339</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18099</v>
      </c>
      <c r="J16" s="448">
        <f t="shared" si="1"/>
        <v>3.0632088292987572</v>
      </c>
      <c r="K16" s="766">
        <f t="shared" si="2"/>
        <v>17.68758673259973</v>
      </c>
      <c r="L16" s="396"/>
      <c r="M16" s="396">
        <f t="shared" si="3"/>
        <v>17</v>
      </c>
      <c r="N16" s="396">
        <v>6</v>
      </c>
      <c r="O16" s="396">
        <f t="shared" si="4"/>
        <v>2</v>
      </c>
      <c r="P16" s="568" t="str">
        <f t="shared" si="0"/>
        <v>Aragón</v>
      </c>
      <c r="Q16" s="770">
        <f t="shared" si="5"/>
        <v>24.819352304704104</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126713</v>
      </c>
      <c r="J17" s="587">
        <f t="shared" si="1"/>
        <v>5.2980705628925584</v>
      </c>
      <c r="K17" s="773">
        <f t="shared" si="2"/>
        <v>30.332691792102342</v>
      </c>
      <c r="L17" s="396"/>
      <c r="M17" s="396">
        <f t="shared" si="3"/>
        <v>1</v>
      </c>
      <c r="N17" s="396">
        <v>7</v>
      </c>
      <c r="O17" s="396">
        <f t="shared" si="4"/>
        <v>11</v>
      </c>
      <c r="P17" s="568" t="str">
        <f t="shared" si="0"/>
        <v>Extremadura</v>
      </c>
      <c r="Q17" s="762">
        <f t="shared" si="5"/>
        <v>24.150753967991861</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77705</v>
      </c>
      <c r="J18" s="587">
        <f t="shared" si="1"/>
        <v>3.6924435227921251</v>
      </c>
      <c r="K18" s="773">
        <f t="shared" si="2"/>
        <v>27.129550104391424</v>
      </c>
      <c r="L18" s="396"/>
      <c r="M18" s="396">
        <f t="shared" si="3"/>
        <v>3</v>
      </c>
      <c r="N18" s="396">
        <v>8</v>
      </c>
      <c r="O18" s="396">
        <f t="shared" si="4"/>
        <v>21</v>
      </c>
      <c r="P18" s="568" t="str">
        <f t="shared" si="0"/>
        <v>TOTAL</v>
      </c>
      <c r="Q18" s="762">
        <f t="shared" si="5"/>
        <v>23.665077395536908</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234486</v>
      </c>
      <c r="J19" s="587">
        <f t="shared" si="1"/>
        <v>2.9266005935175858</v>
      </c>
      <c r="K19" s="773">
        <f t="shared" si="2"/>
        <v>21.55439938228481</v>
      </c>
      <c r="L19" s="396"/>
      <c r="M19" s="396">
        <f t="shared" si="3"/>
        <v>11</v>
      </c>
      <c r="N19" s="396">
        <v>9</v>
      </c>
      <c r="O19" s="396">
        <f>MATCH(N19,M$11:M$31,0)</f>
        <v>13</v>
      </c>
      <c r="P19" s="568" t="str">
        <f t="shared" si="0"/>
        <v>Madrid, Comunidad de</v>
      </c>
      <c r="Q19" s="762">
        <f t="shared" si="5"/>
        <v>23.499744293309348</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168460</v>
      </c>
      <c r="J20" s="587">
        <f t="shared" si="1"/>
        <v>3.1669669889844219</v>
      </c>
      <c r="K20" s="773">
        <f>I20*100/F20</f>
        <v>25.683989053125881</v>
      </c>
      <c r="L20" s="396"/>
      <c r="M20" s="396">
        <f t="shared" si="3"/>
        <v>4</v>
      </c>
      <c r="N20" s="396">
        <v>10</v>
      </c>
      <c r="O20" s="396">
        <f t="shared" si="4"/>
        <v>14</v>
      </c>
      <c r="P20" s="568" t="str">
        <f t="shared" si="0"/>
        <v>Murcia, Región de</v>
      </c>
      <c r="Q20" s="762">
        <f t="shared" si="5"/>
        <v>23.158586243556055</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36564</v>
      </c>
      <c r="J21" s="448">
        <f t="shared" si="1"/>
        <v>3.4668302548353482</v>
      </c>
      <c r="K21" s="766">
        <f t="shared" si="2"/>
        <v>24.150753967991861</v>
      </c>
      <c r="L21" s="396"/>
      <c r="M21" s="396">
        <f t="shared" si="3"/>
        <v>7</v>
      </c>
      <c r="N21" s="396">
        <v>11</v>
      </c>
      <c r="O21" s="396">
        <f t="shared" si="4"/>
        <v>9</v>
      </c>
      <c r="P21" s="568" t="str">
        <f t="shared" si="0"/>
        <v>Cataluña</v>
      </c>
      <c r="Q21" s="762">
        <f t="shared" si="5"/>
        <v>21.55439938228481</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79688</v>
      </c>
      <c r="J22" s="448">
        <f t="shared" si="1"/>
        <v>2.9450450194080715</v>
      </c>
      <c r="K22" s="766">
        <f t="shared" si="2"/>
        <v>16.518112547364581</v>
      </c>
      <c r="L22" s="396"/>
      <c r="M22" s="396">
        <f t="shared" si="3"/>
        <v>19</v>
      </c>
      <c r="N22" s="396">
        <v>12</v>
      </c>
      <c r="O22" s="396">
        <f t="shared" si="4"/>
        <v>16</v>
      </c>
      <c r="P22" s="568" t="str">
        <f t="shared" si="0"/>
        <v>País Vasco</v>
      </c>
      <c r="Q22" s="762">
        <f t="shared" si="5"/>
        <v>21.384244811751724</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196209</v>
      </c>
      <c r="J23" s="448">
        <f t="shared" si="1"/>
        <v>2.7992794682697251</v>
      </c>
      <c r="K23" s="766">
        <f t="shared" si="2"/>
        <v>23.499744293309348</v>
      </c>
      <c r="L23" s="396"/>
      <c r="M23" s="396">
        <f t="shared" si="3"/>
        <v>9</v>
      </c>
      <c r="N23" s="396">
        <v>13</v>
      </c>
      <c r="O23" s="396">
        <f t="shared" si="4"/>
        <v>17</v>
      </c>
      <c r="P23" s="568" t="str">
        <f t="shared" si="0"/>
        <v>Rioja, La</v>
      </c>
      <c r="Q23" s="762">
        <f t="shared" si="5"/>
        <v>21.223464962337367</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46181</v>
      </c>
      <c r="J24" s="448">
        <f t="shared" si="1"/>
        <v>2.9442929896996604</v>
      </c>
      <c r="K24" s="766">
        <f>I24*100/F24</f>
        <v>23.158586243556055</v>
      </c>
      <c r="L24" s="396"/>
      <c r="M24" s="396">
        <f t="shared" si="3"/>
        <v>10</v>
      </c>
      <c r="N24" s="396">
        <v>14</v>
      </c>
      <c r="O24" s="396">
        <f t="shared" si="4"/>
        <v>15</v>
      </c>
      <c r="P24" s="568" t="str">
        <f t="shared" si="0"/>
        <v>Navarra, Comunidad Foral de</v>
      </c>
      <c r="Q24" s="762">
        <f t="shared" si="5"/>
        <v>18.90415180211679</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15950</v>
      </c>
      <c r="J25" s="448">
        <f t="shared" si="1"/>
        <v>2.3513525068071286</v>
      </c>
      <c r="K25" s="766">
        <f t="shared" si="2"/>
        <v>18.90415180211679</v>
      </c>
      <c r="L25" s="396"/>
      <c r="M25" s="396">
        <f t="shared" si="3"/>
        <v>14</v>
      </c>
      <c r="N25" s="396">
        <v>15</v>
      </c>
      <c r="O25" s="396">
        <f t="shared" si="4"/>
        <v>3</v>
      </c>
      <c r="P25" s="568" t="str">
        <f t="shared" si="0"/>
        <v>Asturias, Principado de</v>
      </c>
      <c r="Q25" s="770">
        <f t="shared" si="5"/>
        <v>18.535359451372102</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72088</v>
      </c>
      <c r="J26" s="448">
        <f t="shared" si="1"/>
        <v>3.2360065431183238</v>
      </c>
      <c r="K26" s="766">
        <f t="shared" si="2"/>
        <v>21.384244811751724</v>
      </c>
      <c r="L26" s="396"/>
      <c r="M26" s="396">
        <f t="shared" si="3"/>
        <v>12</v>
      </c>
      <c r="N26" s="396">
        <v>16</v>
      </c>
      <c r="O26" s="396">
        <f t="shared" si="4"/>
        <v>5</v>
      </c>
      <c r="P26" s="568" t="str">
        <f t="shared" si="0"/>
        <v>Canarias</v>
      </c>
      <c r="Q26" s="762">
        <f t="shared" si="5"/>
        <v>17.725924823393367</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9298</v>
      </c>
      <c r="J27" s="448">
        <f t="shared" si="1"/>
        <v>2.8681242751030278</v>
      </c>
      <c r="K27" s="775">
        <f t="shared" si="2"/>
        <v>21.223464962337367</v>
      </c>
      <c r="L27" s="396"/>
      <c r="M27" s="396">
        <f t="shared" si="3"/>
        <v>13</v>
      </c>
      <c r="N27" s="396">
        <v>17</v>
      </c>
      <c r="O27" s="396">
        <f t="shared" si="4"/>
        <v>6</v>
      </c>
      <c r="P27" s="568" t="str">
        <f t="shared" si="0"/>
        <v>Cantabria</v>
      </c>
      <c r="Q27" s="762">
        <f t="shared" si="5"/>
        <v>17.68758673259973</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3726</v>
      </c>
      <c r="J28" s="448">
        <f t="shared" si="1"/>
        <v>2.2025962970844861</v>
      </c>
      <c r="K28" s="775">
        <f t="shared" si="2"/>
        <v>17.392522055734492</v>
      </c>
      <c r="L28" s="396"/>
      <c r="M28" s="396">
        <f t="shared" si="3"/>
        <v>18</v>
      </c>
      <c r="N28" s="396">
        <v>18</v>
      </c>
      <c r="O28" s="396">
        <f t="shared" si="4"/>
        <v>18</v>
      </c>
      <c r="P28" s="568" t="str">
        <f t="shared" si="0"/>
        <v>Ceuta y Melilla</v>
      </c>
      <c r="Q28" s="762">
        <f t="shared" si="5"/>
        <v>17.392522055734492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16.518112547364581</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1543899</v>
      </c>
      <c r="J31" s="1259">
        <f>I31*100/C31</f>
        <v>3.1754600681884164</v>
      </c>
      <c r="K31" s="1258">
        <f>I31*100/F31</f>
        <v>23.665077395536908</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77" t="str">
        <f>'22solcasaadpot'!B32:M32</f>
        <v>(1) Cifras INE de población referidas al 01/01/2024. Real Decreto 1210/2024, de 28 de noviembre BOE 12.12.24.</v>
      </c>
      <c r="C33" s="1477"/>
      <c r="D33" s="1477"/>
      <c r="E33" s="1477"/>
      <c r="F33" s="1477"/>
      <c r="G33" s="1477"/>
      <c r="H33" s="1477"/>
      <c r="I33" s="1477"/>
      <c r="J33" s="1477"/>
      <c r="K33" s="1477"/>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78" t="str">
        <f>'22solcasaadpot'!B33:Q33</f>
        <v>(2) Cifras de Población Potencialmente Dependiente calculadas según lo explicado en la metodología</v>
      </c>
      <c r="C34" s="1478"/>
      <c r="D34" s="1478"/>
      <c r="E34" s="1478"/>
      <c r="F34" s="1478"/>
      <c r="G34" s="1478"/>
      <c r="H34" s="1478"/>
      <c r="I34" s="1478"/>
      <c r="J34" s="1478"/>
      <c r="K34" s="1478"/>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250</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251</v>
      </c>
      <c r="K8" s="1459"/>
      <c r="L8" s="1459"/>
      <c r="M8" s="1459"/>
      <c r="N8" s="1459"/>
      <c r="O8" s="1460"/>
      <c r="P8" s="317"/>
      <c r="Q8" s="1458" t="s">
        <v>252</v>
      </c>
      <c r="R8" s="1459"/>
      <c r="S8" s="1459"/>
      <c r="T8" s="1459"/>
      <c r="U8" s="1459"/>
      <c r="V8" s="1460"/>
      <c r="W8" s="317"/>
      <c r="X8" s="1458" t="s">
        <v>253</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222</v>
      </c>
      <c r="L9" s="1437" t="s">
        <v>24</v>
      </c>
      <c r="M9" s="1438"/>
      <c r="N9" s="1439" t="s">
        <v>23</v>
      </c>
      <c r="O9" s="1440"/>
      <c r="P9" s="317"/>
      <c r="Q9" s="1441" t="s">
        <v>9</v>
      </c>
      <c r="R9" s="1435" t="s">
        <v>222</v>
      </c>
      <c r="S9" s="1437" t="s">
        <v>24</v>
      </c>
      <c r="T9" s="1438"/>
      <c r="U9" s="1439" t="s">
        <v>23</v>
      </c>
      <c r="V9" s="1440"/>
      <c r="W9" s="317"/>
      <c r="X9" s="1441" t="s">
        <v>9</v>
      </c>
      <c r="Y9" s="1435" t="s">
        <v>222</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222</v>
      </c>
      <c r="G10" s="406" t="s">
        <v>9</v>
      </c>
      <c r="H10" s="886" t="s">
        <v>222</v>
      </c>
      <c r="I10" s="346"/>
      <c r="J10" s="1442"/>
      <c r="K10" s="1436"/>
      <c r="L10" s="404" t="s">
        <v>9</v>
      </c>
      <c r="M10" s="403" t="s">
        <v>222</v>
      </c>
      <c r="N10" s="407" t="s">
        <v>9</v>
      </c>
      <c r="O10" s="402" t="s">
        <v>222</v>
      </c>
      <c r="P10" s="347"/>
      <c r="Q10" s="1442"/>
      <c r="R10" s="1436"/>
      <c r="S10" s="404" t="s">
        <v>9</v>
      </c>
      <c r="T10" s="403" t="s">
        <v>222</v>
      </c>
      <c r="U10" s="407" t="s">
        <v>9</v>
      </c>
      <c r="V10" s="402" t="s">
        <v>222</v>
      </c>
      <c r="W10" s="347"/>
      <c r="X10" s="1442"/>
      <c r="Y10" s="1436"/>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299894</v>
      </c>
      <c r="E12" s="352">
        <f>L12+S12+Z12</f>
        <v>188032</v>
      </c>
      <c r="F12" s="353">
        <f>E12/$D12*100</f>
        <v>62.699487152127084</v>
      </c>
      <c r="G12" s="352">
        <f>N12+U12+AB12</f>
        <v>111862</v>
      </c>
      <c r="H12" s="354">
        <f>G12/$D12*100</f>
        <v>37.300512847872916</v>
      </c>
      <c r="I12" s="350"/>
      <c r="J12" s="355">
        <v>90097</v>
      </c>
      <c r="K12" s="356">
        <v>30.042948508472993</v>
      </c>
      <c r="L12" s="357">
        <v>36592</v>
      </c>
      <c r="M12" s="353">
        <v>40.614004905823727</v>
      </c>
      <c r="N12" s="357">
        <v>53505</v>
      </c>
      <c r="O12" s="358">
        <v>59.38599509417628</v>
      </c>
      <c r="P12" s="350"/>
      <c r="Q12" s="355">
        <v>62678</v>
      </c>
      <c r="R12" s="356">
        <v>20.900051351477522</v>
      </c>
      <c r="S12" s="357">
        <v>41144</v>
      </c>
      <c r="T12" s="353">
        <v>65.643447461629279</v>
      </c>
      <c r="U12" s="357">
        <v>21534</v>
      </c>
      <c r="V12" s="358">
        <v>34.356552538370721</v>
      </c>
      <c r="W12" s="350"/>
      <c r="X12" s="355">
        <v>147119</v>
      </c>
      <c r="Y12" s="356">
        <v>49.057000140049482</v>
      </c>
      <c r="Z12" s="357">
        <v>110296</v>
      </c>
      <c r="AA12" s="353">
        <v>74.97060202964947</v>
      </c>
      <c r="AB12" s="357">
        <v>36823</v>
      </c>
      <c r="AC12" s="358">
        <f t="shared" ref="AC12:AC29" si="0">AB12/$X12*100</f>
        <v>25.02939797035053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46129</v>
      </c>
      <c r="E13" s="365">
        <f t="shared" ref="E13:E29" si="2">L13+S13+Z13</f>
        <v>29694</v>
      </c>
      <c r="F13" s="366">
        <f t="shared" ref="F13:H29" si="3">E13/$D13*100</f>
        <v>64.371653406750639</v>
      </c>
      <c r="G13" s="365">
        <f t="shared" ref="G13:G29" si="4">N13+U13+AB13</f>
        <v>16435</v>
      </c>
      <c r="H13" s="367">
        <f t="shared" si="3"/>
        <v>35.628346593249368</v>
      </c>
      <c r="I13" s="350"/>
      <c r="J13" s="368">
        <v>9057</v>
      </c>
      <c r="K13" s="369">
        <v>19.634069674174597</v>
      </c>
      <c r="L13" s="370">
        <v>3788</v>
      </c>
      <c r="M13" s="371">
        <v>41.824003533178754</v>
      </c>
      <c r="N13" s="370">
        <v>5269</v>
      </c>
      <c r="O13" s="372">
        <v>58.175996466821246</v>
      </c>
      <c r="P13" s="350"/>
      <c r="Q13" s="368">
        <v>8496</v>
      </c>
      <c r="R13" s="369">
        <v>18.417914977562923</v>
      </c>
      <c r="S13" s="370">
        <v>5142</v>
      </c>
      <c r="T13" s="371">
        <v>60.522598870056498</v>
      </c>
      <c r="U13" s="370">
        <v>3354</v>
      </c>
      <c r="V13" s="372">
        <v>39.477401129943502</v>
      </c>
      <c r="W13" s="350"/>
      <c r="X13" s="368">
        <v>28576</v>
      </c>
      <c r="Y13" s="369">
        <v>61.948015348262487</v>
      </c>
      <c r="Z13" s="370">
        <v>20764</v>
      </c>
      <c r="AA13" s="371">
        <v>72.662374020156776</v>
      </c>
      <c r="AB13" s="370">
        <v>7812</v>
      </c>
      <c r="AC13" s="372">
        <f t="shared" si="0"/>
        <v>27.337625979843228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34812</v>
      </c>
      <c r="E14" s="365">
        <f t="shared" si="2"/>
        <v>22489</v>
      </c>
      <c r="F14" s="366">
        <f t="shared" si="3"/>
        <v>64.601286912558891</v>
      </c>
      <c r="G14" s="365">
        <f t="shared" si="4"/>
        <v>12323</v>
      </c>
      <c r="H14" s="367">
        <f t="shared" si="3"/>
        <v>35.398713087441116</v>
      </c>
      <c r="I14" s="350"/>
      <c r="J14" s="368">
        <v>8149</v>
      </c>
      <c r="K14" s="369">
        <v>23.408594737446858</v>
      </c>
      <c r="L14" s="370">
        <v>3342</v>
      </c>
      <c r="M14" s="371">
        <v>41.011167014357589</v>
      </c>
      <c r="N14" s="370">
        <v>4807</v>
      </c>
      <c r="O14" s="372">
        <v>58.988832985642418</v>
      </c>
      <c r="P14" s="350"/>
      <c r="Q14" s="368">
        <v>7319</v>
      </c>
      <c r="R14" s="369">
        <v>21.02435941629323</v>
      </c>
      <c r="S14" s="370">
        <v>4319</v>
      </c>
      <c r="T14" s="371">
        <v>59.010793824292939</v>
      </c>
      <c r="U14" s="370">
        <v>3000</v>
      </c>
      <c r="V14" s="372">
        <v>40.989206175707068</v>
      </c>
      <c r="W14" s="350"/>
      <c r="X14" s="368">
        <v>19344</v>
      </c>
      <c r="Y14" s="369">
        <v>55.567045846259909</v>
      </c>
      <c r="Z14" s="370">
        <v>14828</v>
      </c>
      <c r="AA14" s="371">
        <v>76.654259718775847</v>
      </c>
      <c r="AB14" s="370">
        <v>4516</v>
      </c>
      <c r="AC14" s="372">
        <f t="shared" si="0"/>
        <v>23.345740281224153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31451</v>
      </c>
      <c r="E15" s="365">
        <f t="shared" si="2"/>
        <v>19395</v>
      </c>
      <c r="F15" s="366">
        <f t="shared" si="3"/>
        <v>61.667355568980319</v>
      </c>
      <c r="G15" s="365">
        <f t="shared" si="4"/>
        <v>12056</v>
      </c>
      <c r="H15" s="367">
        <f t="shared" si="3"/>
        <v>38.332644431019681</v>
      </c>
      <c r="I15" s="350"/>
      <c r="J15" s="368">
        <v>8681</v>
      </c>
      <c r="K15" s="369">
        <v>27.601666083749326</v>
      </c>
      <c r="L15" s="370">
        <v>3628</v>
      </c>
      <c r="M15" s="371">
        <v>41.792420228084318</v>
      </c>
      <c r="N15" s="370">
        <v>5053</v>
      </c>
      <c r="O15" s="372">
        <v>58.207579771915675</v>
      </c>
      <c r="P15" s="350"/>
      <c r="Q15" s="368">
        <v>6752</v>
      </c>
      <c r="R15" s="369">
        <v>21.468315792820576</v>
      </c>
      <c r="S15" s="370">
        <v>4027</v>
      </c>
      <c r="T15" s="371">
        <v>59.641587677725113</v>
      </c>
      <c r="U15" s="370">
        <v>2725</v>
      </c>
      <c r="V15" s="372">
        <v>40.358412322274887</v>
      </c>
      <c r="W15" s="350"/>
      <c r="X15" s="368">
        <v>16018</v>
      </c>
      <c r="Y15" s="369">
        <v>50.930018123430102</v>
      </c>
      <c r="Z15" s="370">
        <v>11740</v>
      </c>
      <c r="AA15" s="371">
        <v>73.292545885878397</v>
      </c>
      <c r="AB15" s="370">
        <v>4278</v>
      </c>
      <c r="AC15" s="372">
        <f t="shared" si="0"/>
        <v>26.707454114121614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46446</v>
      </c>
      <c r="E16" s="365">
        <f t="shared" si="2"/>
        <v>27098</v>
      </c>
      <c r="F16" s="366">
        <f t="shared" si="3"/>
        <v>58.343022004047704</v>
      </c>
      <c r="G16" s="365">
        <f t="shared" si="4"/>
        <v>19348</v>
      </c>
      <c r="H16" s="367">
        <f t="shared" si="3"/>
        <v>41.656977995952289</v>
      </c>
      <c r="I16" s="350"/>
      <c r="J16" s="368">
        <v>18559</v>
      </c>
      <c r="K16" s="369">
        <v>39.958231064031345</v>
      </c>
      <c r="L16" s="370">
        <v>7512</v>
      </c>
      <c r="M16" s="371">
        <v>40.476318767174959</v>
      </c>
      <c r="N16" s="370">
        <v>11047</v>
      </c>
      <c r="O16" s="372">
        <v>59.523681232825041</v>
      </c>
      <c r="P16" s="350"/>
      <c r="Q16" s="368">
        <v>9254</v>
      </c>
      <c r="R16" s="369">
        <v>19.924213064634198</v>
      </c>
      <c r="S16" s="370">
        <v>5627</v>
      </c>
      <c r="T16" s="371">
        <v>60.806137886319434</v>
      </c>
      <c r="U16" s="370">
        <v>3627</v>
      </c>
      <c r="V16" s="372">
        <v>39.193862113680574</v>
      </c>
      <c r="W16" s="350"/>
      <c r="X16" s="368">
        <v>18633</v>
      </c>
      <c r="Y16" s="369">
        <v>40.117555871334453</v>
      </c>
      <c r="Z16" s="370">
        <v>13959</v>
      </c>
      <c r="AA16" s="371">
        <v>74.915472548703903</v>
      </c>
      <c r="AB16" s="370">
        <v>4674</v>
      </c>
      <c r="AC16" s="372">
        <f t="shared" si="0"/>
        <v>25.08452745129609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18099</v>
      </c>
      <c r="E17" s="375">
        <f t="shared" si="2"/>
        <v>11333</v>
      </c>
      <c r="F17" s="376">
        <f t="shared" si="3"/>
        <v>62.616719155754467</v>
      </c>
      <c r="G17" s="375">
        <f t="shared" si="4"/>
        <v>6766</v>
      </c>
      <c r="H17" s="367">
        <f t="shared" si="3"/>
        <v>37.383280844245533</v>
      </c>
      <c r="I17" s="350"/>
      <c r="J17" s="377">
        <v>4664</v>
      </c>
      <c r="K17" s="378">
        <v>25.769379523730596</v>
      </c>
      <c r="L17" s="375">
        <v>1930</v>
      </c>
      <c r="M17" s="376">
        <v>41.380789022298458</v>
      </c>
      <c r="N17" s="375">
        <v>2734</v>
      </c>
      <c r="O17" s="372">
        <v>58.619210977701542</v>
      </c>
      <c r="P17" s="350"/>
      <c r="Q17" s="377">
        <v>3872</v>
      </c>
      <c r="R17" s="378">
        <v>21.393447151776339</v>
      </c>
      <c r="S17" s="375">
        <v>2179</v>
      </c>
      <c r="T17" s="376">
        <v>56.275826446280995</v>
      </c>
      <c r="U17" s="375">
        <v>1693</v>
      </c>
      <c r="V17" s="372">
        <v>43.724173553719012</v>
      </c>
      <c r="W17" s="350"/>
      <c r="X17" s="377">
        <v>9563</v>
      </c>
      <c r="Y17" s="378">
        <v>52.837173324493072</v>
      </c>
      <c r="Z17" s="375">
        <v>7224</v>
      </c>
      <c r="AA17" s="376">
        <v>75.541148175258812</v>
      </c>
      <c r="AB17" s="375">
        <v>2339</v>
      </c>
      <c r="AC17" s="372">
        <f t="shared" si="0"/>
        <v>24.458851824741188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126713</v>
      </c>
      <c r="E18" s="365">
        <f t="shared" si="2"/>
        <v>80298</v>
      </c>
      <c r="F18" s="366">
        <f t="shared" si="3"/>
        <v>63.369977823901259</v>
      </c>
      <c r="G18" s="365">
        <f t="shared" si="4"/>
        <v>46415</v>
      </c>
      <c r="H18" s="367">
        <f t="shared" si="3"/>
        <v>36.630022176098741</v>
      </c>
      <c r="I18" s="350"/>
      <c r="J18" s="368">
        <v>26390</v>
      </c>
      <c r="K18" s="369">
        <v>20.826592378051188</v>
      </c>
      <c r="L18" s="370">
        <v>11027</v>
      </c>
      <c r="M18" s="371">
        <v>41.78476695718075</v>
      </c>
      <c r="N18" s="370">
        <v>15363</v>
      </c>
      <c r="O18" s="372">
        <v>58.21523304281925</v>
      </c>
      <c r="P18" s="350"/>
      <c r="Q18" s="368">
        <v>21808</v>
      </c>
      <c r="R18" s="369">
        <v>17.210546668455486</v>
      </c>
      <c r="S18" s="370">
        <v>12403</v>
      </c>
      <c r="T18" s="371">
        <v>56.873624358033744</v>
      </c>
      <c r="U18" s="370">
        <v>9405</v>
      </c>
      <c r="V18" s="372">
        <v>43.126375641966256</v>
      </c>
      <c r="W18" s="350"/>
      <c r="X18" s="368">
        <v>78515</v>
      </c>
      <c r="Y18" s="369">
        <v>61.962860953493326</v>
      </c>
      <c r="Z18" s="370">
        <v>56868</v>
      </c>
      <c r="AA18" s="371">
        <v>72.429472075399602</v>
      </c>
      <c r="AB18" s="370">
        <v>21647</v>
      </c>
      <c r="AC18" s="372">
        <f t="shared" si="0"/>
        <v>27.570527924600398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77705</v>
      </c>
      <c r="E19" s="365">
        <f t="shared" si="2"/>
        <v>49240</v>
      </c>
      <c r="F19" s="366">
        <f t="shared" si="3"/>
        <v>63.367865645711341</v>
      </c>
      <c r="G19" s="365">
        <f t="shared" si="4"/>
        <v>28465</v>
      </c>
      <c r="H19" s="367">
        <f t="shared" si="3"/>
        <v>36.632134354288652</v>
      </c>
      <c r="I19" s="350"/>
      <c r="J19" s="368">
        <v>17741</v>
      </c>
      <c r="K19" s="369">
        <v>22.831220642172319</v>
      </c>
      <c r="L19" s="370">
        <v>7218</v>
      </c>
      <c r="M19" s="371">
        <v>40.685417958401445</v>
      </c>
      <c r="N19" s="370">
        <v>10523</v>
      </c>
      <c r="O19" s="372">
        <v>59.314582041598563</v>
      </c>
      <c r="P19" s="350"/>
      <c r="Q19" s="368">
        <v>13912</v>
      </c>
      <c r="R19" s="369">
        <v>17.903609806318769</v>
      </c>
      <c r="S19" s="370">
        <v>8547</v>
      </c>
      <c r="T19" s="371">
        <v>61.436170212765958</v>
      </c>
      <c r="U19" s="370">
        <v>5365</v>
      </c>
      <c r="V19" s="372">
        <v>38.563829787234042</v>
      </c>
      <c r="W19" s="350"/>
      <c r="X19" s="368">
        <v>46052</v>
      </c>
      <c r="Y19" s="369">
        <v>59.265169551508912</v>
      </c>
      <c r="Z19" s="370">
        <v>33475</v>
      </c>
      <c r="AA19" s="371">
        <v>72.689568314079736</v>
      </c>
      <c r="AB19" s="370">
        <v>12577</v>
      </c>
      <c r="AC19" s="372">
        <f t="shared" si="0"/>
        <v>27.310431685920268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234486</v>
      </c>
      <c r="E20" s="365">
        <f t="shared" si="2"/>
        <v>148188</v>
      </c>
      <c r="F20" s="366">
        <f t="shared" si="3"/>
        <v>63.196949924515742</v>
      </c>
      <c r="G20" s="365">
        <f t="shared" si="4"/>
        <v>86298</v>
      </c>
      <c r="H20" s="367">
        <f t="shared" si="3"/>
        <v>36.803050075484251</v>
      </c>
      <c r="I20" s="350"/>
      <c r="J20" s="368">
        <v>61234</v>
      </c>
      <c r="K20" s="369">
        <v>26.114139010431327</v>
      </c>
      <c r="L20" s="370">
        <v>25905</v>
      </c>
      <c r="M20" s="371">
        <v>42.304928634418786</v>
      </c>
      <c r="N20" s="370">
        <v>35329</v>
      </c>
      <c r="O20" s="372">
        <v>57.695071365581207</v>
      </c>
      <c r="P20" s="350"/>
      <c r="Q20" s="368">
        <v>46913</v>
      </c>
      <c r="R20" s="369">
        <v>20.00673814214921</v>
      </c>
      <c r="S20" s="370">
        <v>28655</v>
      </c>
      <c r="T20" s="371">
        <v>61.081150214226334</v>
      </c>
      <c r="U20" s="370">
        <v>18258</v>
      </c>
      <c r="V20" s="372">
        <v>38.918849785773666</v>
      </c>
      <c r="W20" s="350"/>
      <c r="X20" s="368">
        <v>126339</v>
      </c>
      <c r="Y20" s="369">
        <v>53.87912284741946</v>
      </c>
      <c r="Z20" s="370">
        <v>93628</v>
      </c>
      <c r="AA20" s="371">
        <v>74.108549220747349</v>
      </c>
      <c r="AB20" s="370">
        <v>32711</v>
      </c>
      <c r="AC20" s="372">
        <f t="shared" si="0"/>
        <v>25.891450779252644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168460</v>
      </c>
      <c r="E21" s="365">
        <f t="shared" si="2"/>
        <v>105146</v>
      </c>
      <c r="F21" s="366">
        <f t="shared" si="3"/>
        <v>62.416003799121455</v>
      </c>
      <c r="G21" s="365">
        <f t="shared" si="4"/>
        <v>63314</v>
      </c>
      <c r="H21" s="367">
        <f t="shared" si="3"/>
        <v>37.583996200878545</v>
      </c>
      <c r="I21" s="350"/>
      <c r="J21" s="368">
        <v>44221</v>
      </c>
      <c r="K21" s="369">
        <v>26.250148403181768</v>
      </c>
      <c r="L21" s="370">
        <v>17790</v>
      </c>
      <c r="M21" s="371">
        <v>40.22975509373375</v>
      </c>
      <c r="N21" s="370">
        <v>26431</v>
      </c>
      <c r="O21" s="372">
        <v>59.770244906266257</v>
      </c>
      <c r="P21" s="350"/>
      <c r="Q21" s="368">
        <v>34468</v>
      </c>
      <c r="R21" s="369">
        <v>20.460643476196129</v>
      </c>
      <c r="S21" s="370">
        <v>21006</v>
      </c>
      <c r="T21" s="371">
        <v>60.94348381107114</v>
      </c>
      <c r="U21" s="370">
        <v>13462</v>
      </c>
      <c r="V21" s="372">
        <v>39.05651618892886</v>
      </c>
      <c r="W21" s="350"/>
      <c r="X21" s="368">
        <v>89771</v>
      </c>
      <c r="Y21" s="369">
        <v>53.289208120622114</v>
      </c>
      <c r="Z21" s="370">
        <v>66350</v>
      </c>
      <c r="AA21" s="371">
        <v>73.910282830758263</v>
      </c>
      <c r="AB21" s="370">
        <v>23421</v>
      </c>
      <c r="AC21" s="372">
        <f t="shared" si="0"/>
        <v>26.089717169241737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36564</v>
      </c>
      <c r="E22" s="365">
        <f t="shared" si="2"/>
        <v>23468</v>
      </c>
      <c r="F22" s="366">
        <f t="shared" si="3"/>
        <v>64.183349742916533</v>
      </c>
      <c r="G22" s="365">
        <f t="shared" si="4"/>
        <v>13096</v>
      </c>
      <c r="H22" s="367">
        <f t="shared" si="3"/>
        <v>35.816650257083474</v>
      </c>
      <c r="I22" s="350"/>
      <c r="J22" s="368">
        <v>9087</v>
      </c>
      <c r="K22" s="369">
        <v>24.852313751230717</v>
      </c>
      <c r="L22" s="370">
        <v>3822</v>
      </c>
      <c r="M22" s="371">
        <v>42.06008583690987</v>
      </c>
      <c r="N22" s="370">
        <v>5265</v>
      </c>
      <c r="O22" s="372">
        <v>57.939914163090137</v>
      </c>
      <c r="P22" s="350"/>
      <c r="Q22" s="368">
        <v>6656</v>
      </c>
      <c r="R22" s="369">
        <v>18.203697626080299</v>
      </c>
      <c r="S22" s="370">
        <v>4075</v>
      </c>
      <c r="T22" s="371">
        <v>61.222956730769226</v>
      </c>
      <c r="U22" s="370">
        <v>2581</v>
      </c>
      <c r="V22" s="372">
        <v>38.777043269230774</v>
      </c>
      <c r="W22" s="350"/>
      <c r="X22" s="368">
        <v>20821</v>
      </c>
      <c r="Y22" s="369">
        <v>56.943988622688977</v>
      </c>
      <c r="Z22" s="370">
        <v>15571</v>
      </c>
      <c r="AA22" s="371">
        <v>74.785072763075746</v>
      </c>
      <c r="AB22" s="370">
        <v>5250</v>
      </c>
      <c r="AC22" s="372">
        <f t="shared" si="0"/>
        <v>25.214927236924261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79688</v>
      </c>
      <c r="E23" s="365">
        <f t="shared" si="2"/>
        <v>49335</v>
      </c>
      <c r="F23" s="366">
        <f t="shared" si="3"/>
        <v>61.910199779138644</v>
      </c>
      <c r="G23" s="365">
        <f t="shared" si="4"/>
        <v>30353</v>
      </c>
      <c r="H23" s="367">
        <f t="shared" si="3"/>
        <v>38.089800220861356</v>
      </c>
      <c r="I23" s="350"/>
      <c r="J23" s="368">
        <v>22646</v>
      </c>
      <c r="K23" s="369">
        <v>28.418331492822009</v>
      </c>
      <c r="L23" s="370">
        <v>8718</v>
      </c>
      <c r="M23" s="371">
        <v>38.49686478848362</v>
      </c>
      <c r="N23" s="370">
        <v>13928</v>
      </c>
      <c r="O23" s="372">
        <v>61.50313521151638</v>
      </c>
      <c r="P23" s="350"/>
      <c r="Q23" s="368">
        <v>13846</v>
      </c>
      <c r="R23" s="369">
        <v>17.375263527758257</v>
      </c>
      <c r="S23" s="370">
        <v>8015</v>
      </c>
      <c r="T23" s="371">
        <v>57.886754297269974</v>
      </c>
      <c r="U23" s="370">
        <v>5831</v>
      </c>
      <c r="V23" s="372">
        <v>42.113245702730026</v>
      </c>
      <c r="W23" s="350"/>
      <c r="X23" s="368">
        <v>43196</v>
      </c>
      <c r="Y23" s="369">
        <v>54.206404979419744</v>
      </c>
      <c r="Z23" s="370">
        <v>32602</v>
      </c>
      <c r="AA23" s="371">
        <v>75.474580979720344</v>
      </c>
      <c r="AB23" s="370">
        <v>10594</v>
      </c>
      <c r="AC23" s="372">
        <f t="shared" si="0"/>
        <v>24.525419020279656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196209</v>
      </c>
      <c r="E24" s="365">
        <f t="shared" si="2"/>
        <v>128003</v>
      </c>
      <c r="F24" s="366">
        <f t="shared" si="3"/>
        <v>65.238087957229283</v>
      </c>
      <c r="G24" s="365">
        <f t="shared" si="4"/>
        <v>68206</v>
      </c>
      <c r="H24" s="367">
        <f t="shared" si="3"/>
        <v>34.761912042770717</v>
      </c>
      <c r="I24" s="350"/>
      <c r="J24" s="368">
        <v>51371</v>
      </c>
      <c r="K24" s="369">
        <v>26.181775555657488</v>
      </c>
      <c r="L24" s="370">
        <v>23558</v>
      </c>
      <c r="M24" s="371">
        <v>45.858558330575619</v>
      </c>
      <c r="N24" s="370">
        <v>27813</v>
      </c>
      <c r="O24" s="372">
        <v>54.141441669424381</v>
      </c>
      <c r="P24" s="350"/>
      <c r="Q24" s="368">
        <v>34789</v>
      </c>
      <c r="R24" s="369">
        <v>17.730583204644027</v>
      </c>
      <c r="S24" s="370">
        <v>21956</v>
      </c>
      <c r="T24" s="371">
        <v>63.111903187789245</v>
      </c>
      <c r="U24" s="370">
        <v>12833</v>
      </c>
      <c r="V24" s="372">
        <v>36.888096812210755</v>
      </c>
      <c r="W24" s="350"/>
      <c r="X24" s="368">
        <v>110049</v>
      </c>
      <c r="Y24" s="369">
        <v>56.087641239698485</v>
      </c>
      <c r="Z24" s="370">
        <v>82489</v>
      </c>
      <c r="AA24" s="371">
        <v>74.956610237257948</v>
      </c>
      <c r="AB24" s="370">
        <v>27560</v>
      </c>
      <c r="AC24" s="372">
        <f t="shared" si="0"/>
        <v>25.043389762742052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46181</v>
      </c>
      <c r="E25" s="365">
        <f t="shared" si="2"/>
        <v>26721</v>
      </c>
      <c r="F25" s="366">
        <f t="shared" si="3"/>
        <v>57.86145817544012</v>
      </c>
      <c r="G25" s="365">
        <f t="shared" si="4"/>
        <v>19460</v>
      </c>
      <c r="H25" s="367">
        <f t="shared" si="3"/>
        <v>42.13854182455988</v>
      </c>
      <c r="I25" s="350"/>
      <c r="J25" s="368">
        <v>16691</v>
      </c>
      <c r="K25" s="369">
        <v>36.142569454970655</v>
      </c>
      <c r="L25" s="370">
        <v>6184</v>
      </c>
      <c r="M25" s="371">
        <v>37.049907135582046</v>
      </c>
      <c r="N25" s="370">
        <v>10507</v>
      </c>
      <c r="O25" s="372">
        <v>62.950092864417954</v>
      </c>
      <c r="P25" s="350"/>
      <c r="Q25" s="368">
        <v>9091</v>
      </c>
      <c r="R25" s="369">
        <v>19.685584980836275</v>
      </c>
      <c r="S25" s="370">
        <v>5569</v>
      </c>
      <c r="T25" s="371">
        <v>61.258387416125835</v>
      </c>
      <c r="U25" s="370">
        <v>3522</v>
      </c>
      <c r="V25" s="372">
        <v>38.741612583874165</v>
      </c>
      <c r="W25" s="350"/>
      <c r="X25" s="368">
        <v>20399</v>
      </c>
      <c r="Y25" s="369">
        <v>44.17184556419307</v>
      </c>
      <c r="Z25" s="370">
        <v>14968</v>
      </c>
      <c r="AA25" s="371">
        <v>73.376145889504386</v>
      </c>
      <c r="AB25" s="370">
        <v>5431</v>
      </c>
      <c r="AC25" s="372">
        <f t="shared" si="0"/>
        <v>26.623854110495614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15950</v>
      </c>
      <c r="E26" s="380">
        <f t="shared" si="2"/>
        <v>10139</v>
      </c>
      <c r="F26" s="381">
        <f t="shared" si="3"/>
        <v>63.567398119122252</v>
      </c>
      <c r="G26" s="380">
        <f t="shared" si="4"/>
        <v>5811</v>
      </c>
      <c r="H26" s="367">
        <f t="shared" si="3"/>
        <v>36.432601880877741</v>
      </c>
      <c r="I26" s="350"/>
      <c r="J26" s="377">
        <v>3419</v>
      </c>
      <c r="K26" s="378">
        <v>21.435736677115987</v>
      </c>
      <c r="L26" s="375">
        <v>1416</v>
      </c>
      <c r="M26" s="376">
        <v>41.41561860193039</v>
      </c>
      <c r="N26" s="375">
        <v>2003</v>
      </c>
      <c r="O26" s="372">
        <v>58.58438139806961</v>
      </c>
      <c r="P26" s="350"/>
      <c r="Q26" s="377">
        <v>2654</v>
      </c>
      <c r="R26" s="378">
        <v>16.639498432601883</v>
      </c>
      <c r="S26" s="375">
        <v>1474</v>
      </c>
      <c r="T26" s="376">
        <v>55.538809344385832</v>
      </c>
      <c r="U26" s="375">
        <v>1180</v>
      </c>
      <c r="V26" s="372">
        <v>44.461190655614168</v>
      </c>
      <c r="W26" s="350"/>
      <c r="X26" s="377">
        <v>9877</v>
      </c>
      <c r="Y26" s="378">
        <v>61.924764890282134</v>
      </c>
      <c r="Z26" s="375">
        <v>7249</v>
      </c>
      <c r="AA26" s="376">
        <v>73.392730586210391</v>
      </c>
      <c r="AB26" s="375">
        <v>2628</v>
      </c>
      <c r="AC26" s="372">
        <f t="shared" si="0"/>
        <v>26.607269413789613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72088</v>
      </c>
      <c r="E27" s="380">
        <f t="shared" si="2"/>
        <v>44513</v>
      </c>
      <c r="F27" s="381">
        <f t="shared" si="3"/>
        <v>61.748141160803463</v>
      </c>
      <c r="G27" s="380">
        <f t="shared" si="4"/>
        <v>27575</v>
      </c>
      <c r="H27" s="367">
        <f t="shared" si="3"/>
        <v>38.251858839196537</v>
      </c>
      <c r="I27" s="350"/>
      <c r="J27" s="377">
        <v>18013</v>
      </c>
      <c r="K27" s="378">
        <v>24.987515259127733</v>
      </c>
      <c r="L27" s="375">
        <v>7099</v>
      </c>
      <c r="M27" s="376">
        <v>39.4104258035863</v>
      </c>
      <c r="N27" s="375">
        <v>10914</v>
      </c>
      <c r="O27" s="372">
        <v>60.5895741964137</v>
      </c>
      <c r="P27" s="350"/>
      <c r="Q27" s="377">
        <v>13241</v>
      </c>
      <c r="R27" s="378">
        <v>18.367828209965598</v>
      </c>
      <c r="S27" s="375">
        <v>7390</v>
      </c>
      <c r="T27" s="376">
        <v>55.811494600105739</v>
      </c>
      <c r="U27" s="375">
        <v>5851</v>
      </c>
      <c r="V27" s="372">
        <v>44.188505399894268</v>
      </c>
      <c r="W27" s="350"/>
      <c r="X27" s="377">
        <v>40834</v>
      </c>
      <c r="Y27" s="378">
        <v>56.644656530906666</v>
      </c>
      <c r="Z27" s="375">
        <v>30024</v>
      </c>
      <c r="AA27" s="376">
        <v>73.526962825096732</v>
      </c>
      <c r="AB27" s="375">
        <v>10810</v>
      </c>
      <c r="AC27" s="372">
        <f t="shared" si="0"/>
        <v>26.473037174903268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9298</v>
      </c>
      <c r="E28" s="380">
        <f t="shared" si="2"/>
        <v>6081</v>
      </c>
      <c r="F28" s="381">
        <f t="shared" si="3"/>
        <v>65.401161540116163</v>
      </c>
      <c r="G28" s="380">
        <f t="shared" si="4"/>
        <v>3217</v>
      </c>
      <c r="H28" s="382">
        <f t="shared" si="3"/>
        <v>34.598838459883844</v>
      </c>
      <c r="I28" s="350"/>
      <c r="J28" s="377">
        <v>1555</v>
      </c>
      <c r="K28" s="378">
        <v>16.724026672402665</v>
      </c>
      <c r="L28" s="375">
        <v>647</v>
      </c>
      <c r="M28" s="376">
        <v>41.60771704180064</v>
      </c>
      <c r="N28" s="375">
        <v>908</v>
      </c>
      <c r="O28" s="383">
        <v>58.39228295819936</v>
      </c>
      <c r="P28" s="350"/>
      <c r="Q28" s="377">
        <v>1660</v>
      </c>
      <c r="R28" s="378">
        <v>17.853301785330178</v>
      </c>
      <c r="S28" s="375">
        <v>975</v>
      </c>
      <c r="T28" s="376">
        <v>58.734939759036145</v>
      </c>
      <c r="U28" s="375">
        <v>685</v>
      </c>
      <c r="V28" s="383">
        <v>41.265060240963855</v>
      </c>
      <c r="W28" s="350"/>
      <c r="X28" s="377">
        <v>6083</v>
      </c>
      <c r="Y28" s="378">
        <v>65.422671542267153</v>
      </c>
      <c r="Z28" s="375">
        <v>4459</v>
      </c>
      <c r="AA28" s="376">
        <v>73.30264672036823</v>
      </c>
      <c r="AB28" s="375">
        <v>1624</v>
      </c>
      <c r="AC28" s="383">
        <f t="shared" si="0"/>
        <v>26.697353279631759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3726</v>
      </c>
      <c r="E29" s="386">
        <f t="shared" si="2"/>
        <v>2000</v>
      </c>
      <c r="F29" s="387">
        <f t="shared" si="3"/>
        <v>53.676865271068174</v>
      </c>
      <c r="G29" s="386">
        <f t="shared" si="4"/>
        <v>1726</v>
      </c>
      <c r="H29" s="388">
        <f t="shared" si="3"/>
        <v>46.323134728931834</v>
      </c>
      <c r="I29" s="350"/>
      <c r="J29" s="389">
        <v>2086</v>
      </c>
      <c r="K29" s="390">
        <v>55.984970477724104</v>
      </c>
      <c r="L29" s="391">
        <v>769</v>
      </c>
      <c r="M29" s="392">
        <v>36.864813039309688</v>
      </c>
      <c r="N29" s="391">
        <v>1317</v>
      </c>
      <c r="O29" s="393">
        <v>63.135186960690312</v>
      </c>
      <c r="P29" s="350"/>
      <c r="Q29" s="389">
        <v>574</v>
      </c>
      <c r="R29" s="390">
        <v>15.405260332796564</v>
      </c>
      <c r="S29" s="391">
        <v>398</v>
      </c>
      <c r="T29" s="392">
        <v>69.337979094076658</v>
      </c>
      <c r="U29" s="391">
        <v>176</v>
      </c>
      <c r="V29" s="393">
        <v>30.662020905923342</v>
      </c>
      <c r="W29" s="350"/>
      <c r="X29" s="389">
        <v>1066</v>
      </c>
      <c r="Y29" s="390">
        <v>28.609769189479334</v>
      </c>
      <c r="Z29" s="391">
        <v>833</v>
      </c>
      <c r="AA29" s="392">
        <v>78.142589118198885</v>
      </c>
      <c r="AB29" s="391">
        <v>233</v>
      </c>
      <c r="AC29" s="393">
        <f t="shared" si="0"/>
        <v>21.857410881801126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1543899</v>
      </c>
      <c r="E31" s="1230">
        <f>L31+S31+Z31</f>
        <v>971173</v>
      </c>
      <c r="F31" s="1231">
        <f>E31/$D31*100</f>
        <v>62.903920528480164</v>
      </c>
      <c r="G31" s="1230">
        <f>N31+U31+AB31</f>
        <v>572726</v>
      </c>
      <c r="H31" s="1232">
        <f>G31/$D31*100</f>
        <v>37.096079471519836</v>
      </c>
      <c r="J31" s="1233">
        <f>SUM(J12:J29)</f>
        <v>413661</v>
      </c>
      <c r="K31" s="1234">
        <f>J31/$D31*100</f>
        <v>26.793268212493178</v>
      </c>
      <c r="L31" s="1230">
        <f>SUM(L12:L29)</f>
        <v>170945</v>
      </c>
      <c r="M31" s="1231">
        <f>L31/$J31*100</f>
        <v>41.324901308075937</v>
      </c>
      <c r="N31" s="1230">
        <f>SUM(N12:N29)</f>
        <v>242716</v>
      </c>
      <c r="O31" s="1235">
        <f>N31/$J31*100</f>
        <v>58.675098691924063</v>
      </c>
      <c r="Q31" s="1233">
        <f>SUM(Q12:Q29)</f>
        <v>297983</v>
      </c>
      <c r="R31" s="1234">
        <f>Q31/$D31*100</f>
        <v>19.3006796429041</v>
      </c>
      <c r="S31" s="1230">
        <f>SUM(S12:S29)</f>
        <v>182901</v>
      </c>
      <c r="T31" s="1231">
        <f>S31/$Q31*100</f>
        <v>61.37967602178648</v>
      </c>
      <c r="U31" s="1230">
        <f>SUM(U12:U29)</f>
        <v>115082</v>
      </c>
      <c r="V31" s="1235">
        <f>U31/$Q31*100</f>
        <v>38.62032397821352</v>
      </c>
      <c r="X31" s="1233">
        <f>SUM(X12:X29)</f>
        <v>832255</v>
      </c>
      <c r="Y31" s="1234">
        <f>X31/$D31*100</f>
        <v>53.906052144602725</v>
      </c>
      <c r="Z31" s="1230">
        <f>SUM(Z12:Z29)</f>
        <v>617327</v>
      </c>
      <c r="AA31" s="1231">
        <f>Z31/$X31*100</f>
        <v>74.175222738223255</v>
      </c>
      <c r="AB31" s="1230">
        <f>SUM(AB12:AB29)</f>
        <v>214928</v>
      </c>
      <c r="AC31" s="1235">
        <f>AB31/$X31*100</f>
        <v>25.824777261776738</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255</v>
      </c>
      <c r="K8" s="1459"/>
      <c r="L8" s="1459"/>
      <c r="M8" s="1459"/>
      <c r="N8" s="1459"/>
      <c r="O8" s="1460"/>
      <c r="P8" s="317"/>
      <c r="Q8" s="1458" t="s">
        <v>256</v>
      </c>
      <c r="R8" s="1459"/>
      <c r="S8" s="1459"/>
      <c r="T8" s="1459"/>
      <c r="U8" s="1459"/>
      <c r="V8" s="1460"/>
      <c r="W8" s="317"/>
      <c r="X8" s="1458" t="s">
        <v>257</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72773</v>
      </c>
      <c r="E12" s="352">
        <f>L12+S12+Z12</f>
        <v>42418</v>
      </c>
      <c r="F12" s="353">
        <f>E12/$D12*100</f>
        <v>58.28810135627225</v>
      </c>
      <c r="G12" s="352">
        <f>N12+U12+AB12</f>
        <v>30355</v>
      </c>
      <c r="H12" s="354">
        <f>G12/$D12*100</f>
        <v>41.711898643727757</v>
      </c>
      <c r="I12" s="350"/>
      <c r="J12" s="355">
        <f>L12+N12</f>
        <v>28270</v>
      </c>
      <c r="K12" s="356">
        <f>J12/$D12*100</f>
        <v>38.846825058744315</v>
      </c>
      <c r="L12" s="357">
        <v>11000</v>
      </c>
      <c r="M12" s="353">
        <v>38.910505836575879</v>
      </c>
      <c r="N12" s="357">
        <v>17270</v>
      </c>
      <c r="O12" s="358">
        <v>61.089494163424128</v>
      </c>
      <c r="P12" s="350"/>
      <c r="Q12" s="355">
        <v>12492</v>
      </c>
      <c r="R12" s="356">
        <v>17.165707061684966</v>
      </c>
      <c r="S12" s="357">
        <v>7109</v>
      </c>
      <c r="T12" s="353">
        <v>56.908421389689401</v>
      </c>
      <c r="U12" s="357">
        <v>5383</v>
      </c>
      <c r="V12" s="358">
        <v>43.091578610310599</v>
      </c>
      <c r="W12" s="350"/>
      <c r="X12" s="355">
        <v>32011</v>
      </c>
      <c r="Y12" s="356">
        <v>43.987467879570715</v>
      </c>
      <c r="Z12" s="357">
        <v>24309</v>
      </c>
      <c r="AA12" s="353">
        <v>75.939520789728533</v>
      </c>
      <c r="AB12" s="357">
        <v>7702</v>
      </c>
      <c r="AC12" s="358">
        <f t="shared" ref="AC12:AC29" si="0">AB12/$X12*100</f>
        <v>24.060479210271467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13488</v>
      </c>
      <c r="E13" s="365">
        <f t="shared" ref="E13:E29" si="2">L13+S13+Z13</f>
        <v>8970</v>
      </c>
      <c r="F13" s="366">
        <f t="shared" ref="F13:H29" si="3">E13/$D13*100</f>
        <v>66.503558718861214</v>
      </c>
      <c r="G13" s="365">
        <f t="shared" ref="G13:G29" si="4">N13+U13+AB13</f>
        <v>4518</v>
      </c>
      <c r="H13" s="367">
        <f t="shared" si="3"/>
        <v>33.496441281138786</v>
      </c>
      <c r="I13" s="350"/>
      <c r="J13" s="368">
        <f t="shared" ref="J13:J29" si="5">L13+N13</f>
        <v>2463</v>
      </c>
      <c r="K13" s="369">
        <f t="shared" ref="K13:K29" si="6">J13/$D13*100</f>
        <v>18.260676156583632</v>
      </c>
      <c r="L13" s="370">
        <v>997</v>
      </c>
      <c r="M13" s="371">
        <v>40.47909053999188</v>
      </c>
      <c r="N13" s="370">
        <v>1466</v>
      </c>
      <c r="O13" s="372">
        <v>59.52090946000812</v>
      </c>
      <c r="P13" s="350"/>
      <c r="Q13" s="368">
        <v>2058</v>
      </c>
      <c r="R13" s="369">
        <v>15.258007117437721</v>
      </c>
      <c r="S13" s="370">
        <v>1195</v>
      </c>
      <c r="T13" s="371">
        <v>58.066083576287653</v>
      </c>
      <c r="U13" s="370">
        <v>863</v>
      </c>
      <c r="V13" s="372">
        <v>41.93391642371234</v>
      </c>
      <c r="W13" s="350"/>
      <c r="X13" s="368">
        <v>8967</v>
      </c>
      <c r="Y13" s="369">
        <v>66.481316725978644</v>
      </c>
      <c r="Z13" s="370">
        <v>6778</v>
      </c>
      <c r="AA13" s="371">
        <v>75.588268094122895</v>
      </c>
      <c r="AB13" s="370">
        <v>2189</v>
      </c>
      <c r="AC13" s="372">
        <f t="shared" si="0"/>
        <v>24.411731905877105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8151</v>
      </c>
      <c r="E14" s="365">
        <f t="shared" si="2"/>
        <v>5413</v>
      </c>
      <c r="F14" s="366">
        <f t="shared" si="3"/>
        <v>66.409029566924303</v>
      </c>
      <c r="G14" s="365">
        <f t="shared" si="4"/>
        <v>2738</v>
      </c>
      <c r="H14" s="367">
        <f t="shared" si="3"/>
        <v>33.590970433075697</v>
      </c>
      <c r="I14" s="350"/>
      <c r="J14" s="368">
        <f t="shared" si="5"/>
        <v>1846</v>
      </c>
      <c r="K14" s="369">
        <f t="shared" si="6"/>
        <v>22.647527910685806</v>
      </c>
      <c r="L14" s="370">
        <v>752</v>
      </c>
      <c r="M14" s="371">
        <v>40.736728060671723</v>
      </c>
      <c r="N14" s="370">
        <v>1094</v>
      </c>
      <c r="O14" s="372">
        <v>59.263271939328277</v>
      </c>
      <c r="P14" s="350"/>
      <c r="Q14" s="368">
        <v>1512</v>
      </c>
      <c r="R14" s="369">
        <v>18.549871181450129</v>
      </c>
      <c r="S14" s="370">
        <v>875</v>
      </c>
      <c r="T14" s="371">
        <v>57.870370370370374</v>
      </c>
      <c r="U14" s="370">
        <v>637</v>
      </c>
      <c r="V14" s="372">
        <v>42.129629629629626</v>
      </c>
      <c r="W14" s="350"/>
      <c r="X14" s="368">
        <v>4793</v>
      </c>
      <c r="Y14" s="369">
        <v>58.802600907864068</v>
      </c>
      <c r="Z14" s="370">
        <v>3786</v>
      </c>
      <c r="AA14" s="371">
        <v>78.990194032964752</v>
      </c>
      <c r="AB14" s="370">
        <v>1007</v>
      </c>
      <c r="AC14" s="372">
        <f t="shared" si="0"/>
        <v>21.009805967035263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7724</v>
      </c>
      <c r="E15" s="365">
        <f t="shared" si="2"/>
        <v>4920</v>
      </c>
      <c r="F15" s="366">
        <f t="shared" si="3"/>
        <v>63.697566027964783</v>
      </c>
      <c r="G15" s="365">
        <f t="shared" si="4"/>
        <v>2804</v>
      </c>
      <c r="H15" s="367">
        <f t="shared" si="3"/>
        <v>36.302433972035217</v>
      </c>
      <c r="I15" s="350"/>
      <c r="J15" s="368">
        <f t="shared" si="5"/>
        <v>1862</v>
      </c>
      <c r="K15" s="369">
        <f t="shared" si="6"/>
        <v>24.106680476437077</v>
      </c>
      <c r="L15" s="370">
        <v>713</v>
      </c>
      <c r="M15" s="371">
        <v>38.2921589688507</v>
      </c>
      <c r="N15" s="370">
        <v>1149</v>
      </c>
      <c r="O15" s="372">
        <v>61.7078410311493</v>
      </c>
      <c r="P15" s="350"/>
      <c r="Q15" s="368">
        <v>1328</v>
      </c>
      <c r="R15" s="369">
        <v>17.193164163645779</v>
      </c>
      <c r="S15" s="370">
        <v>773</v>
      </c>
      <c r="T15" s="371">
        <v>58.207831325301207</v>
      </c>
      <c r="U15" s="370">
        <v>555</v>
      </c>
      <c r="V15" s="372">
        <v>41.792168674698793</v>
      </c>
      <c r="W15" s="350"/>
      <c r="X15" s="368">
        <v>4534</v>
      </c>
      <c r="Y15" s="369">
        <v>58.70015535991714</v>
      </c>
      <c r="Z15" s="370">
        <v>3434</v>
      </c>
      <c r="AA15" s="371">
        <v>75.738861932068815</v>
      </c>
      <c r="AB15" s="370">
        <v>1100</v>
      </c>
      <c r="AC15" s="372">
        <f t="shared" si="0"/>
        <v>24.261138067931189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16316</v>
      </c>
      <c r="E16" s="365">
        <f t="shared" si="2"/>
        <v>9931</v>
      </c>
      <c r="F16" s="366">
        <f t="shared" si="3"/>
        <v>60.866633978916397</v>
      </c>
      <c r="G16" s="365">
        <f t="shared" si="4"/>
        <v>6385</v>
      </c>
      <c r="H16" s="367">
        <f t="shared" si="3"/>
        <v>39.133366021083596</v>
      </c>
      <c r="I16" s="350"/>
      <c r="J16" s="368">
        <f t="shared" si="5"/>
        <v>5642</v>
      </c>
      <c r="K16" s="369">
        <f t="shared" si="6"/>
        <v>34.579553812208871</v>
      </c>
      <c r="L16" s="370">
        <v>2283</v>
      </c>
      <c r="M16" s="371">
        <v>40.464374335342079</v>
      </c>
      <c r="N16" s="370">
        <v>3359</v>
      </c>
      <c r="O16" s="372">
        <v>59.535625664657921</v>
      </c>
      <c r="P16" s="350"/>
      <c r="Q16" s="368">
        <v>2852</v>
      </c>
      <c r="R16" s="369">
        <v>17.479774454523167</v>
      </c>
      <c r="S16" s="370">
        <v>1652</v>
      </c>
      <c r="T16" s="371">
        <v>57.924263674614309</v>
      </c>
      <c r="U16" s="370">
        <v>1200</v>
      </c>
      <c r="V16" s="372">
        <v>42.075736325385691</v>
      </c>
      <c r="W16" s="350"/>
      <c r="X16" s="368">
        <v>7822</v>
      </c>
      <c r="Y16" s="369">
        <v>47.940671733267962</v>
      </c>
      <c r="Z16" s="370">
        <v>5996</v>
      </c>
      <c r="AA16" s="371">
        <v>76.655586806443367</v>
      </c>
      <c r="AB16" s="370">
        <v>1826</v>
      </c>
      <c r="AC16" s="372">
        <f t="shared" si="0"/>
        <v>23.344413193556633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5222</v>
      </c>
      <c r="E17" s="375">
        <f t="shared" si="2"/>
        <v>3353</v>
      </c>
      <c r="F17" s="376">
        <f t="shared" si="3"/>
        <v>64.20911528150134</v>
      </c>
      <c r="G17" s="375">
        <f t="shared" si="4"/>
        <v>1869</v>
      </c>
      <c r="H17" s="367">
        <f t="shared" si="3"/>
        <v>35.79088471849866</v>
      </c>
      <c r="I17" s="350"/>
      <c r="J17" s="377">
        <f t="shared" si="5"/>
        <v>1319</v>
      </c>
      <c r="K17" s="378">
        <f t="shared" si="6"/>
        <v>25.258521639218689</v>
      </c>
      <c r="L17" s="375">
        <v>530</v>
      </c>
      <c r="M17" s="376">
        <v>40.181956027293403</v>
      </c>
      <c r="N17" s="375">
        <v>789</v>
      </c>
      <c r="O17" s="372">
        <v>59.81804397270659</v>
      </c>
      <c r="P17" s="350"/>
      <c r="Q17" s="377">
        <v>974</v>
      </c>
      <c r="R17" s="378">
        <v>18.651857525852165</v>
      </c>
      <c r="S17" s="375">
        <v>544</v>
      </c>
      <c r="T17" s="376">
        <v>55.852156057494859</v>
      </c>
      <c r="U17" s="375">
        <v>430</v>
      </c>
      <c r="V17" s="372">
        <v>44.147843942505133</v>
      </c>
      <c r="W17" s="350"/>
      <c r="X17" s="377">
        <v>2929</v>
      </c>
      <c r="Y17" s="378">
        <v>56.089620834929143</v>
      </c>
      <c r="Z17" s="375">
        <v>2279</v>
      </c>
      <c r="AA17" s="376">
        <v>77.808125640150223</v>
      </c>
      <c r="AB17" s="375">
        <v>650</v>
      </c>
      <c r="AC17" s="372">
        <f t="shared" si="0"/>
        <v>22.191874359849777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34869</v>
      </c>
      <c r="E18" s="365">
        <f t="shared" si="2"/>
        <v>22801</v>
      </c>
      <c r="F18" s="366">
        <f t="shared" si="3"/>
        <v>65.390461441394933</v>
      </c>
      <c r="G18" s="365">
        <f t="shared" si="4"/>
        <v>12068</v>
      </c>
      <c r="H18" s="367">
        <f t="shared" si="3"/>
        <v>34.60953855860506</v>
      </c>
      <c r="I18" s="350"/>
      <c r="J18" s="368">
        <f t="shared" si="5"/>
        <v>6749</v>
      </c>
      <c r="K18" s="369">
        <f t="shared" si="6"/>
        <v>19.355301270469472</v>
      </c>
      <c r="L18" s="370">
        <v>2772</v>
      </c>
      <c r="M18" s="371">
        <v>41.072751518743516</v>
      </c>
      <c r="N18" s="370">
        <v>3977</v>
      </c>
      <c r="O18" s="372">
        <v>58.927248481256477</v>
      </c>
      <c r="P18" s="350"/>
      <c r="Q18" s="368">
        <v>5118</v>
      </c>
      <c r="R18" s="369">
        <v>14.677794029080271</v>
      </c>
      <c r="S18" s="370">
        <v>2824</v>
      </c>
      <c r="T18" s="371">
        <v>55.177803829620942</v>
      </c>
      <c r="U18" s="370">
        <v>2294</v>
      </c>
      <c r="V18" s="372">
        <v>44.822196170379051</v>
      </c>
      <c r="W18" s="350"/>
      <c r="X18" s="368">
        <v>23002</v>
      </c>
      <c r="Y18" s="369">
        <v>65.966904700450257</v>
      </c>
      <c r="Z18" s="370">
        <v>17205</v>
      </c>
      <c r="AA18" s="371">
        <v>74.797843665768198</v>
      </c>
      <c r="AB18" s="370">
        <v>5797</v>
      </c>
      <c r="AC18" s="372">
        <f t="shared" si="0"/>
        <v>25.202156334231805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23349</v>
      </c>
      <c r="E19" s="365">
        <f t="shared" si="2"/>
        <v>14921</v>
      </c>
      <c r="F19" s="366">
        <f t="shared" si="3"/>
        <v>63.904235727440152</v>
      </c>
      <c r="G19" s="365">
        <f t="shared" si="4"/>
        <v>8428</v>
      </c>
      <c r="H19" s="367">
        <f t="shared" si="3"/>
        <v>36.095764272559855</v>
      </c>
      <c r="I19" s="350"/>
      <c r="J19" s="368">
        <f t="shared" si="5"/>
        <v>5403</v>
      </c>
      <c r="K19" s="369">
        <f t="shared" si="6"/>
        <v>23.140177309520752</v>
      </c>
      <c r="L19" s="370">
        <v>2095</v>
      </c>
      <c r="M19" s="371">
        <v>38.77475476587081</v>
      </c>
      <c r="N19" s="370">
        <v>3308</v>
      </c>
      <c r="O19" s="372">
        <v>61.22524523412919</v>
      </c>
      <c r="P19" s="350"/>
      <c r="Q19" s="368">
        <v>3297</v>
      </c>
      <c r="R19" s="369">
        <v>14.120519080046254</v>
      </c>
      <c r="S19" s="370">
        <v>1921</v>
      </c>
      <c r="T19" s="371">
        <v>58.265089475280561</v>
      </c>
      <c r="U19" s="370">
        <v>1376</v>
      </c>
      <c r="V19" s="372">
        <v>41.734910524719446</v>
      </c>
      <c r="W19" s="350"/>
      <c r="X19" s="368">
        <v>14649</v>
      </c>
      <c r="Y19" s="369">
        <v>62.739303610432998</v>
      </c>
      <c r="Z19" s="370">
        <v>10905</v>
      </c>
      <c r="AA19" s="371">
        <v>74.441941429449116</v>
      </c>
      <c r="AB19" s="370">
        <v>3744</v>
      </c>
      <c r="AC19" s="372">
        <f t="shared" si="0"/>
        <v>25.558058570550891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45841</v>
      </c>
      <c r="E20" s="365">
        <f t="shared" si="2"/>
        <v>28897</v>
      </c>
      <c r="F20" s="366">
        <f t="shared" si="3"/>
        <v>63.037455552889334</v>
      </c>
      <c r="G20" s="365">
        <f t="shared" si="4"/>
        <v>16944</v>
      </c>
      <c r="H20" s="367">
        <f t="shared" si="3"/>
        <v>36.962544447110666</v>
      </c>
      <c r="I20" s="350"/>
      <c r="J20" s="368">
        <f t="shared" si="5"/>
        <v>13024</v>
      </c>
      <c r="K20" s="369">
        <f t="shared" si="6"/>
        <v>28.41124757313322</v>
      </c>
      <c r="L20" s="370">
        <v>5339</v>
      </c>
      <c r="M20" s="371">
        <v>40.993550368550366</v>
      </c>
      <c r="N20" s="370">
        <v>7685</v>
      </c>
      <c r="O20" s="372">
        <v>59.006449631449634</v>
      </c>
      <c r="P20" s="350"/>
      <c r="Q20" s="368">
        <v>7357</v>
      </c>
      <c r="R20" s="369">
        <v>16.048951811696952</v>
      </c>
      <c r="S20" s="370">
        <v>4199</v>
      </c>
      <c r="T20" s="371">
        <v>57.0748946581487</v>
      </c>
      <c r="U20" s="370">
        <v>3158</v>
      </c>
      <c r="V20" s="372">
        <v>42.9251053418513</v>
      </c>
      <c r="W20" s="350"/>
      <c r="X20" s="368">
        <v>25460</v>
      </c>
      <c r="Y20" s="369">
        <v>55.539800615169824</v>
      </c>
      <c r="Z20" s="370">
        <v>19359</v>
      </c>
      <c r="AA20" s="371">
        <v>76.036920659858595</v>
      </c>
      <c r="AB20" s="370">
        <v>6101</v>
      </c>
      <c r="AC20" s="372">
        <f t="shared" si="0"/>
        <v>23.963079340141398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45966</v>
      </c>
      <c r="E21" s="365">
        <f t="shared" si="2"/>
        <v>29832</v>
      </c>
      <c r="F21" s="366">
        <f t="shared" si="3"/>
        <v>64.900143584388459</v>
      </c>
      <c r="G21" s="365">
        <f t="shared" si="4"/>
        <v>16134</v>
      </c>
      <c r="H21" s="367">
        <f t="shared" si="3"/>
        <v>35.099856415611541</v>
      </c>
      <c r="I21" s="350"/>
      <c r="J21" s="368">
        <f t="shared" si="5"/>
        <v>10023</v>
      </c>
      <c r="K21" s="369">
        <f t="shared" si="6"/>
        <v>21.805247356741937</v>
      </c>
      <c r="L21" s="370">
        <v>4094</v>
      </c>
      <c r="M21" s="371">
        <v>40.846054075626057</v>
      </c>
      <c r="N21" s="370">
        <v>5929</v>
      </c>
      <c r="O21" s="372">
        <v>59.153945924373943</v>
      </c>
      <c r="P21" s="350"/>
      <c r="Q21" s="368">
        <v>8082</v>
      </c>
      <c r="R21" s="369">
        <v>17.582561023365095</v>
      </c>
      <c r="S21" s="370">
        <v>4618</v>
      </c>
      <c r="T21" s="371">
        <v>57.139321950012381</v>
      </c>
      <c r="U21" s="370">
        <v>3464</v>
      </c>
      <c r="V21" s="372">
        <v>42.860678049987627</v>
      </c>
      <c r="W21" s="350"/>
      <c r="X21" s="368">
        <v>27861</v>
      </c>
      <c r="Y21" s="369">
        <v>60.612191619892961</v>
      </c>
      <c r="Z21" s="370">
        <v>21120</v>
      </c>
      <c r="AA21" s="371">
        <v>75.804888553892539</v>
      </c>
      <c r="AB21" s="370">
        <v>6741</v>
      </c>
      <c r="AC21" s="372">
        <f t="shared" si="0"/>
        <v>24.195111446107461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12272</v>
      </c>
      <c r="E22" s="365">
        <f t="shared" si="2"/>
        <v>8063</v>
      </c>
      <c r="F22" s="366">
        <f t="shared" si="3"/>
        <v>65.702411994784867</v>
      </c>
      <c r="G22" s="365">
        <f t="shared" si="4"/>
        <v>4209</v>
      </c>
      <c r="H22" s="367">
        <f t="shared" si="3"/>
        <v>34.297588005215125</v>
      </c>
      <c r="I22" s="350"/>
      <c r="J22" s="368">
        <f t="shared" si="5"/>
        <v>2651</v>
      </c>
      <c r="K22" s="369">
        <f t="shared" si="6"/>
        <v>21.602020860495436</v>
      </c>
      <c r="L22" s="370">
        <v>1082</v>
      </c>
      <c r="M22" s="371">
        <v>40.814786872878159</v>
      </c>
      <c r="N22" s="370">
        <v>1569</v>
      </c>
      <c r="O22" s="372">
        <v>59.185213127121841</v>
      </c>
      <c r="P22" s="350"/>
      <c r="Q22" s="368">
        <v>1866</v>
      </c>
      <c r="R22" s="369">
        <v>15.205345501955673</v>
      </c>
      <c r="S22" s="370">
        <v>1049</v>
      </c>
      <c r="T22" s="371">
        <v>56.216505894962488</v>
      </c>
      <c r="U22" s="370">
        <v>817</v>
      </c>
      <c r="V22" s="372">
        <v>43.783494105037512</v>
      </c>
      <c r="W22" s="350"/>
      <c r="X22" s="368">
        <v>7755</v>
      </c>
      <c r="Y22" s="369">
        <v>63.192633637548887</v>
      </c>
      <c r="Z22" s="370">
        <v>5932</v>
      </c>
      <c r="AA22" s="371">
        <v>76.492585428755646</v>
      </c>
      <c r="AB22" s="370">
        <v>1823</v>
      </c>
      <c r="AC22" s="372">
        <f t="shared" si="0"/>
        <v>23.507414571244357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26128</v>
      </c>
      <c r="E23" s="365">
        <f t="shared" si="2"/>
        <v>17469</v>
      </c>
      <c r="F23" s="366">
        <f t="shared" si="3"/>
        <v>66.859308022045312</v>
      </c>
      <c r="G23" s="365">
        <f t="shared" si="4"/>
        <v>8659</v>
      </c>
      <c r="H23" s="367">
        <f t="shared" si="3"/>
        <v>33.140691977954681</v>
      </c>
      <c r="I23" s="350"/>
      <c r="J23" s="368">
        <f t="shared" si="5"/>
        <v>5229</v>
      </c>
      <c r="K23" s="369">
        <f t="shared" si="6"/>
        <v>20.013012859767297</v>
      </c>
      <c r="L23" s="370">
        <v>2232</v>
      </c>
      <c r="M23" s="371">
        <v>42.685025817555939</v>
      </c>
      <c r="N23" s="370">
        <v>2997</v>
      </c>
      <c r="O23" s="372">
        <v>57.314974182444068</v>
      </c>
      <c r="P23" s="350"/>
      <c r="Q23" s="368">
        <v>4140</v>
      </c>
      <c r="R23" s="369">
        <v>15.845070422535212</v>
      </c>
      <c r="S23" s="370">
        <v>2329</v>
      </c>
      <c r="T23" s="371">
        <v>56.256038647342997</v>
      </c>
      <c r="U23" s="370">
        <v>1811</v>
      </c>
      <c r="V23" s="372">
        <v>43.74396135265701</v>
      </c>
      <c r="W23" s="350"/>
      <c r="X23" s="368">
        <v>16759</v>
      </c>
      <c r="Y23" s="369">
        <v>64.141916717697484</v>
      </c>
      <c r="Z23" s="370">
        <v>12908</v>
      </c>
      <c r="AA23" s="371">
        <v>77.021301986992057</v>
      </c>
      <c r="AB23" s="370">
        <v>3851</v>
      </c>
      <c r="AC23" s="372">
        <f t="shared" si="0"/>
        <v>22.978698013007936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64281</v>
      </c>
      <c r="E24" s="365">
        <f t="shared" si="2"/>
        <v>42721</v>
      </c>
      <c r="F24" s="366">
        <f t="shared" si="3"/>
        <v>66.45976260481325</v>
      </c>
      <c r="G24" s="365">
        <f t="shared" si="4"/>
        <v>21560</v>
      </c>
      <c r="H24" s="367">
        <f t="shared" si="3"/>
        <v>33.540237395186757</v>
      </c>
      <c r="I24" s="350"/>
      <c r="J24" s="368">
        <f t="shared" si="5"/>
        <v>15882</v>
      </c>
      <c r="K24" s="369">
        <f t="shared" si="6"/>
        <v>24.707145190647314</v>
      </c>
      <c r="L24" s="370">
        <v>7619</v>
      </c>
      <c r="M24" s="371">
        <v>47.972547538093444</v>
      </c>
      <c r="N24" s="370">
        <v>8263</v>
      </c>
      <c r="O24" s="372">
        <v>52.027452461906563</v>
      </c>
      <c r="P24" s="350"/>
      <c r="Q24" s="368">
        <v>9624</v>
      </c>
      <c r="R24" s="369">
        <v>14.971764596070377</v>
      </c>
      <c r="S24" s="370">
        <v>5646</v>
      </c>
      <c r="T24" s="371">
        <v>58.665835411471321</v>
      </c>
      <c r="U24" s="370">
        <v>3978</v>
      </c>
      <c r="V24" s="372">
        <v>41.334164588528679</v>
      </c>
      <c r="W24" s="350"/>
      <c r="X24" s="368">
        <v>38775</v>
      </c>
      <c r="Y24" s="369">
        <v>60.321090213282304</v>
      </c>
      <c r="Z24" s="370">
        <v>29456</v>
      </c>
      <c r="AA24" s="371">
        <v>75.96647324306899</v>
      </c>
      <c r="AB24" s="370">
        <v>9319</v>
      </c>
      <c r="AC24" s="372">
        <f t="shared" si="0"/>
        <v>24.03352675693101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13839</v>
      </c>
      <c r="E25" s="365">
        <f t="shared" si="2"/>
        <v>7783</v>
      </c>
      <c r="F25" s="366">
        <f t="shared" si="3"/>
        <v>56.239612688778095</v>
      </c>
      <c r="G25" s="365">
        <f t="shared" si="4"/>
        <v>6056</v>
      </c>
      <c r="H25" s="367">
        <f t="shared" si="3"/>
        <v>43.760387311221912</v>
      </c>
      <c r="I25" s="350"/>
      <c r="J25" s="368">
        <f t="shared" si="5"/>
        <v>5284</v>
      </c>
      <c r="K25" s="369">
        <f t="shared" si="6"/>
        <v>38.181949562829686</v>
      </c>
      <c r="L25" s="370">
        <v>1875</v>
      </c>
      <c r="M25" s="371">
        <v>35.48448145344436</v>
      </c>
      <c r="N25" s="370">
        <v>3409</v>
      </c>
      <c r="O25" s="372">
        <v>64.51551854655564</v>
      </c>
      <c r="P25" s="350"/>
      <c r="Q25" s="368">
        <v>2063</v>
      </c>
      <c r="R25" s="369">
        <v>14.907146470120674</v>
      </c>
      <c r="S25" s="370">
        <v>1097</v>
      </c>
      <c r="T25" s="371">
        <v>53.174987881725642</v>
      </c>
      <c r="U25" s="370">
        <v>966</v>
      </c>
      <c r="V25" s="372">
        <v>46.825012118274358</v>
      </c>
      <c r="W25" s="350"/>
      <c r="X25" s="368">
        <v>6492</v>
      </c>
      <c r="Y25" s="369">
        <v>46.910903967049641</v>
      </c>
      <c r="Z25" s="370">
        <v>4811</v>
      </c>
      <c r="AA25" s="371">
        <v>74.106592729513238</v>
      </c>
      <c r="AB25" s="370">
        <v>1681</v>
      </c>
      <c r="AC25" s="372">
        <f t="shared" si="0"/>
        <v>25.893407270486751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3263</v>
      </c>
      <c r="E26" s="380">
        <f t="shared" si="2"/>
        <v>2214</v>
      </c>
      <c r="F26" s="381">
        <f t="shared" si="3"/>
        <v>67.851670242108483</v>
      </c>
      <c r="G26" s="380">
        <f t="shared" si="4"/>
        <v>1049</v>
      </c>
      <c r="H26" s="367">
        <f t="shared" si="3"/>
        <v>32.14832975789151</v>
      </c>
      <c r="I26" s="350"/>
      <c r="J26" s="377">
        <f t="shared" si="5"/>
        <v>642</v>
      </c>
      <c r="K26" s="378">
        <f t="shared" si="6"/>
        <v>19.675145571559916</v>
      </c>
      <c r="L26" s="375">
        <v>305</v>
      </c>
      <c r="M26" s="376">
        <v>47.507788161993773</v>
      </c>
      <c r="N26" s="375">
        <v>337</v>
      </c>
      <c r="O26" s="372">
        <v>52.492211838006227</v>
      </c>
      <c r="P26" s="350"/>
      <c r="Q26" s="377">
        <v>505</v>
      </c>
      <c r="R26" s="378">
        <v>15.476555317192767</v>
      </c>
      <c r="S26" s="375">
        <v>287</v>
      </c>
      <c r="T26" s="376">
        <v>56.831683168316829</v>
      </c>
      <c r="U26" s="375">
        <v>218</v>
      </c>
      <c r="V26" s="372">
        <v>43.168316831683171</v>
      </c>
      <c r="W26" s="350"/>
      <c r="X26" s="377">
        <v>2116</v>
      </c>
      <c r="Y26" s="378">
        <v>64.848299111247314</v>
      </c>
      <c r="Z26" s="375">
        <v>1622</v>
      </c>
      <c r="AA26" s="376">
        <v>76.654064272211713</v>
      </c>
      <c r="AB26" s="375">
        <v>494</v>
      </c>
      <c r="AC26" s="372">
        <f t="shared" si="0"/>
        <v>23.34593572778828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17214</v>
      </c>
      <c r="E27" s="380">
        <f t="shared" si="2"/>
        <v>11458</v>
      </c>
      <c r="F27" s="381">
        <f t="shared" si="3"/>
        <v>66.562100615777851</v>
      </c>
      <c r="G27" s="380">
        <f t="shared" si="4"/>
        <v>5756</v>
      </c>
      <c r="H27" s="367">
        <f t="shared" si="3"/>
        <v>33.437899384222149</v>
      </c>
      <c r="I27" s="350"/>
      <c r="J27" s="377">
        <f t="shared" si="5"/>
        <v>3351</v>
      </c>
      <c r="K27" s="378">
        <f t="shared" si="6"/>
        <v>19.466713140467064</v>
      </c>
      <c r="L27" s="375">
        <v>1377</v>
      </c>
      <c r="M27" s="376">
        <v>41.092211280214862</v>
      </c>
      <c r="N27" s="375">
        <v>1974</v>
      </c>
      <c r="O27" s="372">
        <v>58.907788719785138</v>
      </c>
      <c r="P27" s="350"/>
      <c r="Q27" s="377">
        <v>2590</v>
      </c>
      <c r="R27" s="378">
        <v>15.045892877890092</v>
      </c>
      <c r="S27" s="375">
        <v>1446</v>
      </c>
      <c r="T27" s="376">
        <v>55.830115830115837</v>
      </c>
      <c r="U27" s="375">
        <v>1144</v>
      </c>
      <c r="V27" s="372">
        <v>44.16988416988417</v>
      </c>
      <c r="W27" s="350"/>
      <c r="X27" s="377">
        <v>11273</v>
      </c>
      <c r="Y27" s="378">
        <v>65.487393981642853</v>
      </c>
      <c r="Z27" s="375">
        <v>8635</v>
      </c>
      <c r="AA27" s="376">
        <v>76.598953251131022</v>
      </c>
      <c r="AB27" s="375">
        <v>2638</v>
      </c>
      <c r="AC27" s="372">
        <f t="shared" si="0"/>
        <v>23.401046748868978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2252</v>
      </c>
      <c r="E28" s="380">
        <f t="shared" si="2"/>
        <v>1448</v>
      </c>
      <c r="F28" s="381">
        <f t="shared" si="3"/>
        <v>64.298401420959152</v>
      </c>
      <c r="G28" s="380">
        <f t="shared" si="4"/>
        <v>804</v>
      </c>
      <c r="H28" s="382">
        <f t="shared" si="3"/>
        <v>35.701598579040855</v>
      </c>
      <c r="I28" s="350"/>
      <c r="J28" s="377">
        <f t="shared" si="5"/>
        <v>501</v>
      </c>
      <c r="K28" s="378">
        <f t="shared" si="6"/>
        <v>22.24689165186501</v>
      </c>
      <c r="L28" s="375">
        <v>215</v>
      </c>
      <c r="M28" s="376">
        <v>42.914171656686626</v>
      </c>
      <c r="N28" s="375">
        <v>286</v>
      </c>
      <c r="O28" s="383">
        <v>57.085828343313374</v>
      </c>
      <c r="P28" s="350"/>
      <c r="Q28" s="377">
        <v>337</v>
      </c>
      <c r="R28" s="378">
        <v>14.964476021314388</v>
      </c>
      <c r="S28" s="375">
        <v>194</v>
      </c>
      <c r="T28" s="376">
        <v>57.566765578635014</v>
      </c>
      <c r="U28" s="375">
        <v>143</v>
      </c>
      <c r="V28" s="383">
        <v>42.433234421364986</v>
      </c>
      <c r="W28" s="350"/>
      <c r="X28" s="377">
        <v>1414</v>
      </c>
      <c r="Y28" s="378">
        <v>62.788632326820604</v>
      </c>
      <c r="Z28" s="375">
        <v>1039</v>
      </c>
      <c r="AA28" s="376">
        <v>73.479490806223481</v>
      </c>
      <c r="AB28" s="375">
        <v>375</v>
      </c>
      <c r="AC28" s="383">
        <f t="shared" si="0"/>
        <v>26.520509193776519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1174</v>
      </c>
      <c r="E29" s="386">
        <f t="shared" si="2"/>
        <v>627</v>
      </c>
      <c r="F29" s="387">
        <f t="shared" si="3"/>
        <v>53.407155025553664</v>
      </c>
      <c r="G29" s="386">
        <f t="shared" si="4"/>
        <v>547</v>
      </c>
      <c r="H29" s="388">
        <f t="shared" si="3"/>
        <v>46.592844974446336</v>
      </c>
      <c r="I29" s="350"/>
      <c r="J29" s="389">
        <f t="shared" si="5"/>
        <v>639</v>
      </c>
      <c r="K29" s="390">
        <f t="shared" si="6"/>
        <v>54.429301533219764</v>
      </c>
      <c r="L29" s="391">
        <v>245</v>
      </c>
      <c r="M29" s="392">
        <v>38.341158059467915</v>
      </c>
      <c r="N29" s="391">
        <v>394</v>
      </c>
      <c r="O29" s="393">
        <v>61.658841940532085</v>
      </c>
      <c r="P29" s="350"/>
      <c r="Q29" s="389">
        <v>164</v>
      </c>
      <c r="R29" s="390">
        <v>13.969335604770016</v>
      </c>
      <c r="S29" s="391">
        <v>101</v>
      </c>
      <c r="T29" s="392">
        <v>61.585365853658537</v>
      </c>
      <c r="U29" s="391">
        <v>63</v>
      </c>
      <c r="V29" s="393">
        <v>38.414634146341463</v>
      </c>
      <c r="W29" s="350"/>
      <c r="X29" s="389">
        <v>371</v>
      </c>
      <c r="Y29" s="390">
        <v>31.601362862010223</v>
      </c>
      <c r="Z29" s="391">
        <v>281</v>
      </c>
      <c r="AA29" s="392">
        <v>75.741239892183287</v>
      </c>
      <c r="AB29" s="391">
        <v>90</v>
      </c>
      <c r="AC29" s="393">
        <f t="shared" si="0"/>
        <v>24.258760107816713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414122</v>
      </c>
      <c r="E31" s="1230">
        <f>L31+S31+Z31</f>
        <v>263239</v>
      </c>
      <c r="F31" s="1231">
        <f>E31/$D31*100</f>
        <v>63.565567634658379</v>
      </c>
      <c r="G31" s="1230">
        <f>N31+U31+AB31</f>
        <v>150883</v>
      </c>
      <c r="H31" s="1232">
        <f>G31/$D31*100</f>
        <v>36.434432365341614</v>
      </c>
      <c r="I31" s="320"/>
      <c r="J31" s="1233">
        <f>SUM(J12:J29)</f>
        <v>110780</v>
      </c>
      <c r="K31" s="1234">
        <f>J31/$D31*100</f>
        <v>26.750571087747087</v>
      </c>
      <c r="L31" s="1230">
        <f>SUM(L12:L29)</f>
        <v>45525</v>
      </c>
      <c r="M31" s="1231">
        <f>L31/$J31*100</f>
        <v>41.09496298970933</v>
      </c>
      <c r="N31" s="1230">
        <f>SUM(N12:N29)</f>
        <v>65255</v>
      </c>
      <c r="O31" s="1235">
        <f>N31/$J31*100</f>
        <v>58.905037010290663</v>
      </c>
      <c r="P31" s="320"/>
      <c r="Q31" s="1233">
        <f>SUM(Q12:Q29)</f>
        <v>66359</v>
      </c>
      <c r="R31" s="1234">
        <f>Q31/$D31*100</f>
        <v>16.024021906587912</v>
      </c>
      <c r="S31" s="1230">
        <f>SUM(S12:S29)</f>
        <v>37859</v>
      </c>
      <c r="T31" s="1231">
        <f>S31/$Q31*100</f>
        <v>57.051794029445887</v>
      </c>
      <c r="U31" s="1230">
        <f>SUM(U12:U29)</f>
        <v>28500</v>
      </c>
      <c r="V31" s="1235">
        <f>U31/$Q31*100</f>
        <v>42.948205970554113</v>
      </c>
      <c r="W31" s="320"/>
      <c r="X31" s="1233">
        <f>SUM(X12:X29)</f>
        <v>236983</v>
      </c>
      <c r="Y31" s="1234">
        <f>X31/$D31*100</f>
        <v>57.225407005664998</v>
      </c>
      <c r="Z31" s="1230">
        <f>SUM(Z12:Z29)</f>
        <v>179855</v>
      </c>
      <c r="AA31" s="1231">
        <f>Z31/$X31*100</f>
        <v>75.893629500850267</v>
      </c>
      <c r="AB31" s="1230">
        <f>SUM(AB12:AB29)</f>
        <v>57128</v>
      </c>
      <c r="AC31" s="1235">
        <f>AB31/$X31*100</f>
        <v>24.10637049914973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258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259</v>
      </c>
      <c r="K8" s="1459"/>
      <c r="L8" s="1459"/>
      <c r="M8" s="1459"/>
      <c r="N8" s="1459"/>
      <c r="O8" s="1460"/>
      <c r="P8" s="317"/>
      <c r="Q8" s="1458" t="s">
        <v>260</v>
      </c>
      <c r="R8" s="1459"/>
      <c r="S8" s="1459"/>
      <c r="T8" s="1459"/>
      <c r="U8" s="1459"/>
      <c r="V8" s="1460"/>
      <c r="W8" s="317"/>
      <c r="X8" s="1458" t="s">
        <v>261</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132317</v>
      </c>
      <c r="E12" s="352">
        <f>L12+S12+Z12</f>
        <v>83092</v>
      </c>
      <c r="F12" s="353">
        <f>E12/$D12*100</f>
        <v>62.797675279820432</v>
      </c>
      <c r="G12" s="352">
        <f>N12+U12+AB12</f>
        <v>49225</v>
      </c>
      <c r="H12" s="354">
        <f>G12/$D12*100</f>
        <v>37.202324720179568</v>
      </c>
      <c r="I12" s="350"/>
      <c r="J12" s="355">
        <f>L12+N12</f>
        <v>40680</v>
      </c>
      <c r="K12" s="356">
        <f>J12/$D12*100</f>
        <v>30.744348798718228</v>
      </c>
      <c r="L12" s="357">
        <v>16392</v>
      </c>
      <c r="M12" s="353">
        <v>40.294985250737462</v>
      </c>
      <c r="N12" s="357">
        <v>24288</v>
      </c>
      <c r="O12" s="358">
        <v>59.705014749262538</v>
      </c>
      <c r="P12" s="350"/>
      <c r="Q12" s="355">
        <v>26374</v>
      </c>
      <c r="R12" s="356">
        <v>19.932434985678331</v>
      </c>
      <c r="S12" s="357">
        <v>16709</v>
      </c>
      <c r="T12" s="353">
        <v>63.354060817471755</v>
      </c>
      <c r="U12" s="357">
        <v>9665</v>
      </c>
      <c r="V12" s="358">
        <v>36.645939182528245</v>
      </c>
      <c r="W12" s="350"/>
      <c r="X12" s="355">
        <v>65263</v>
      </c>
      <c r="Y12" s="356">
        <v>49.323216215603438</v>
      </c>
      <c r="Z12" s="357">
        <v>49991</v>
      </c>
      <c r="AA12" s="353">
        <v>76.599298224108608</v>
      </c>
      <c r="AB12" s="357">
        <v>15272</v>
      </c>
      <c r="AC12" s="358">
        <f t="shared" ref="AC12:AC29" si="0">AB12/$X12*100</f>
        <v>23.400701775891395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16499</v>
      </c>
      <c r="E13" s="365">
        <f t="shared" ref="E13:E29" si="2">L13+S13+Z13</f>
        <v>10393</v>
      </c>
      <c r="F13" s="366">
        <f t="shared" ref="F13:H29" si="3">E13/$D13*100</f>
        <v>62.99169646645251</v>
      </c>
      <c r="G13" s="365">
        <f t="shared" ref="G13:G29" si="4">N13+U13+AB13</f>
        <v>6106</v>
      </c>
      <c r="H13" s="367">
        <f t="shared" si="3"/>
        <v>37.00830353354749</v>
      </c>
      <c r="I13" s="350"/>
      <c r="J13" s="368">
        <f t="shared" ref="J13:J29" si="5">L13+N13</f>
        <v>3510</v>
      </c>
      <c r="K13" s="369">
        <f t="shared" ref="K13:K29" si="6">J13/$D13*100</f>
        <v>21.274016607067097</v>
      </c>
      <c r="L13" s="370">
        <v>1426</v>
      </c>
      <c r="M13" s="371">
        <v>40.626780626780629</v>
      </c>
      <c r="N13" s="370">
        <v>2084</v>
      </c>
      <c r="O13" s="372">
        <v>59.373219373219378</v>
      </c>
      <c r="P13" s="350"/>
      <c r="Q13" s="368">
        <v>2866</v>
      </c>
      <c r="R13" s="369">
        <v>17.370749742408631</v>
      </c>
      <c r="S13" s="370">
        <v>1684</v>
      </c>
      <c r="T13" s="371">
        <v>58.757850662944868</v>
      </c>
      <c r="U13" s="370">
        <v>1182</v>
      </c>
      <c r="V13" s="372">
        <v>41.242149337055132</v>
      </c>
      <c r="W13" s="350"/>
      <c r="X13" s="368">
        <v>10123</v>
      </c>
      <c r="Y13" s="369">
        <v>61.355233650524276</v>
      </c>
      <c r="Z13" s="370">
        <v>7283</v>
      </c>
      <c r="AA13" s="371">
        <v>71.94507557048307</v>
      </c>
      <c r="AB13" s="370">
        <v>2840</v>
      </c>
      <c r="AC13" s="372">
        <f t="shared" si="0"/>
        <v>28.054924429516941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11423</v>
      </c>
      <c r="E14" s="365">
        <f t="shared" si="2"/>
        <v>7329</v>
      </c>
      <c r="F14" s="366">
        <f t="shared" si="3"/>
        <v>64.160028013656657</v>
      </c>
      <c r="G14" s="365">
        <f t="shared" si="4"/>
        <v>4094</v>
      </c>
      <c r="H14" s="367">
        <f t="shared" si="3"/>
        <v>35.839971986343343</v>
      </c>
      <c r="I14" s="350"/>
      <c r="J14" s="368">
        <f t="shared" si="5"/>
        <v>2775</v>
      </c>
      <c r="K14" s="369">
        <f t="shared" si="6"/>
        <v>24.293092882780357</v>
      </c>
      <c r="L14" s="370">
        <v>1076</v>
      </c>
      <c r="M14" s="371">
        <v>38.77477477477477</v>
      </c>
      <c r="N14" s="370">
        <v>1699</v>
      </c>
      <c r="O14" s="372">
        <v>61.225225225225223</v>
      </c>
      <c r="P14" s="350"/>
      <c r="Q14" s="368">
        <v>2320</v>
      </c>
      <c r="R14" s="369">
        <v>20.309901076774928</v>
      </c>
      <c r="S14" s="370">
        <v>1378</v>
      </c>
      <c r="T14" s="371">
        <v>59.396551724137936</v>
      </c>
      <c r="U14" s="370">
        <v>942</v>
      </c>
      <c r="V14" s="372">
        <v>40.603448275862071</v>
      </c>
      <c r="W14" s="350"/>
      <c r="X14" s="368">
        <v>6328</v>
      </c>
      <c r="Y14" s="369">
        <v>55.397006040444715</v>
      </c>
      <c r="Z14" s="370">
        <v>4875</v>
      </c>
      <c r="AA14" s="371">
        <v>77.0385587863464</v>
      </c>
      <c r="AB14" s="370">
        <v>1453</v>
      </c>
      <c r="AC14" s="372">
        <f t="shared" si="0"/>
        <v>22.961441213653604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10359</v>
      </c>
      <c r="E15" s="365">
        <f t="shared" si="2"/>
        <v>6140</v>
      </c>
      <c r="F15" s="366">
        <f t="shared" si="3"/>
        <v>59.272130514528435</v>
      </c>
      <c r="G15" s="365">
        <f t="shared" si="4"/>
        <v>4219</v>
      </c>
      <c r="H15" s="367">
        <f t="shared" si="3"/>
        <v>40.727869485471565</v>
      </c>
      <c r="I15" s="350"/>
      <c r="J15" s="368">
        <f t="shared" si="5"/>
        <v>3153</v>
      </c>
      <c r="K15" s="369">
        <f t="shared" si="6"/>
        <v>30.437300897770054</v>
      </c>
      <c r="L15" s="370">
        <v>1231</v>
      </c>
      <c r="M15" s="371">
        <v>39.042182048842371</v>
      </c>
      <c r="N15" s="370">
        <v>1922</v>
      </c>
      <c r="O15" s="372">
        <v>60.957817951157622</v>
      </c>
      <c r="P15" s="350"/>
      <c r="Q15" s="368">
        <v>2102</v>
      </c>
      <c r="R15" s="369">
        <v>20.291533931846704</v>
      </c>
      <c r="S15" s="370">
        <v>1162</v>
      </c>
      <c r="T15" s="371">
        <v>55.280685061845858</v>
      </c>
      <c r="U15" s="370">
        <v>940</v>
      </c>
      <c r="V15" s="372">
        <v>44.719314938154135</v>
      </c>
      <c r="W15" s="350"/>
      <c r="X15" s="368">
        <v>5104</v>
      </c>
      <c r="Y15" s="369">
        <v>49.271165170383242</v>
      </c>
      <c r="Z15" s="370">
        <v>3747</v>
      </c>
      <c r="AA15" s="371">
        <v>73.413009404388717</v>
      </c>
      <c r="AB15" s="370">
        <v>1357</v>
      </c>
      <c r="AC15" s="372">
        <f t="shared" si="0"/>
        <v>26.586990595611287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16509</v>
      </c>
      <c r="E16" s="365">
        <f t="shared" si="2"/>
        <v>9391</v>
      </c>
      <c r="F16" s="366">
        <f t="shared" si="3"/>
        <v>56.884123811254469</v>
      </c>
      <c r="G16" s="365">
        <f t="shared" si="4"/>
        <v>7118</v>
      </c>
      <c r="H16" s="367">
        <f t="shared" si="3"/>
        <v>43.115876188745531</v>
      </c>
      <c r="I16" s="350"/>
      <c r="J16" s="368">
        <f t="shared" si="5"/>
        <v>7015</v>
      </c>
      <c r="K16" s="369">
        <f t="shared" si="6"/>
        <v>42.491974074747105</v>
      </c>
      <c r="L16" s="370">
        <v>2795</v>
      </c>
      <c r="M16" s="371">
        <v>39.8431931575196</v>
      </c>
      <c r="N16" s="370">
        <v>4220</v>
      </c>
      <c r="O16" s="372">
        <v>60.156806842480407</v>
      </c>
      <c r="P16" s="350"/>
      <c r="Q16" s="368">
        <v>3297</v>
      </c>
      <c r="R16" s="369">
        <v>19.970924950027257</v>
      </c>
      <c r="S16" s="370">
        <v>1977</v>
      </c>
      <c r="T16" s="371">
        <v>59.963603275705189</v>
      </c>
      <c r="U16" s="370">
        <v>1320</v>
      </c>
      <c r="V16" s="372">
        <v>40.036396724294818</v>
      </c>
      <c r="W16" s="350"/>
      <c r="X16" s="368">
        <v>6197</v>
      </c>
      <c r="Y16" s="369">
        <v>37.537100975225634</v>
      </c>
      <c r="Z16" s="370">
        <v>4619</v>
      </c>
      <c r="AA16" s="371">
        <v>74.536065838308858</v>
      </c>
      <c r="AB16" s="370">
        <v>1578</v>
      </c>
      <c r="AC16" s="372">
        <f t="shared" si="0"/>
        <v>25.463934161691142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7819</v>
      </c>
      <c r="E17" s="375">
        <f t="shared" si="2"/>
        <v>4944</v>
      </c>
      <c r="F17" s="376">
        <f t="shared" si="3"/>
        <v>63.230592147333418</v>
      </c>
      <c r="G17" s="375">
        <f t="shared" si="4"/>
        <v>2875</v>
      </c>
      <c r="H17" s="367">
        <f t="shared" si="3"/>
        <v>36.769407852666582</v>
      </c>
      <c r="I17" s="350"/>
      <c r="J17" s="377">
        <f t="shared" si="5"/>
        <v>1894</v>
      </c>
      <c r="K17" s="378">
        <f t="shared" si="6"/>
        <v>24.22304642537409</v>
      </c>
      <c r="L17" s="375">
        <v>758</v>
      </c>
      <c r="M17" s="376">
        <v>40.021119324181626</v>
      </c>
      <c r="N17" s="375">
        <v>1136</v>
      </c>
      <c r="O17" s="372">
        <v>59.978880675818367</v>
      </c>
      <c r="P17" s="350"/>
      <c r="Q17" s="377">
        <v>1631</v>
      </c>
      <c r="R17" s="378">
        <v>20.859444941808416</v>
      </c>
      <c r="S17" s="375">
        <v>906</v>
      </c>
      <c r="T17" s="376">
        <v>55.548743102391171</v>
      </c>
      <c r="U17" s="375">
        <v>725</v>
      </c>
      <c r="V17" s="372">
        <v>44.451256897608829</v>
      </c>
      <c r="W17" s="350"/>
      <c r="X17" s="377">
        <v>4294</v>
      </c>
      <c r="Y17" s="378">
        <v>54.917508632817494</v>
      </c>
      <c r="Z17" s="375">
        <v>3280</v>
      </c>
      <c r="AA17" s="376">
        <v>76.385654401490456</v>
      </c>
      <c r="AB17" s="375">
        <v>1014</v>
      </c>
      <c r="AC17" s="372">
        <f t="shared" si="0"/>
        <v>23.614345598509548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41731</v>
      </c>
      <c r="E18" s="365">
        <f t="shared" si="2"/>
        <v>26305</v>
      </c>
      <c r="F18" s="366">
        <f t="shared" si="3"/>
        <v>63.034674462629702</v>
      </c>
      <c r="G18" s="365">
        <f t="shared" si="4"/>
        <v>15426</v>
      </c>
      <c r="H18" s="367">
        <f t="shared" si="3"/>
        <v>36.965325537370305</v>
      </c>
      <c r="I18" s="350"/>
      <c r="J18" s="368">
        <f t="shared" si="5"/>
        <v>9723</v>
      </c>
      <c r="K18" s="369">
        <f t="shared" si="6"/>
        <v>23.299225995063622</v>
      </c>
      <c r="L18" s="370">
        <v>4041</v>
      </c>
      <c r="M18" s="371">
        <v>41.561246528849125</v>
      </c>
      <c r="N18" s="370">
        <v>5682</v>
      </c>
      <c r="O18" s="372">
        <v>58.438753471150882</v>
      </c>
      <c r="P18" s="350"/>
      <c r="Q18" s="368">
        <v>7017</v>
      </c>
      <c r="R18" s="369">
        <v>16.814837890297383</v>
      </c>
      <c r="S18" s="370">
        <v>3969</v>
      </c>
      <c r="T18" s="371">
        <v>56.56263360410432</v>
      </c>
      <c r="U18" s="370">
        <v>3048</v>
      </c>
      <c r="V18" s="372">
        <v>43.43736639589568</v>
      </c>
      <c r="W18" s="350"/>
      <c r="X18" s="368">
        <v>24991</v>
      </c>
      <c r="Y18" s="369">
        <v>59.885936114638994</v>
      </c>
      <c r="Z18" s="370">
        <v>18295</v>
      </c>
      <c r="AA18" s="371">
        <v>73.206354287543519</v>
      </c>
      <c r="AB18" s="370">
        <v>6696</v>
      </c>
      <c r="AC18" s="372">
        <f t="shared" si="0"/>
        <v>26.793645712456481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25467</v>
      </c>
      <c r="E19" s="365">
        <f t="shared" si="2"/>
        <v>15584</v>
      </c>
      <c r="F19" s="366">
        <f t="shared" si="3"/>
        <v>61.192916323084781</v>
      </c>
      <c r="G19" s="365">
        <f t="shared" si="4"/>
        <v>9883</v>
      </c>
      <c r="H19" s="367">
        <f t="shared" si="3"/>
        <v>38.807083676915219</v>
      </c>
      <c r="I19" s="350"/>
      <c r="J19" s="368">
        <f t="shared" si="5"/>
        <v>6598</v>
      </c>
      <c r="K19" s="369">
        <f t="shared" si="6"/>
        <v>25.908037852907682</v>
      </c>
      <c r="L19" s="370">
        <v>2659</v>
      </c>
      <c r="M19" s="371">
        <v>40.300090936647472</v>
      </c>
      <c r="N19" s="370">
        <v>3939</v>
      </c>
      <c r="O19" s="372">
        <v>59.699909063352528</v>
      </c>
      <c r="P19" s="350"/>
      <c r="Q19" s="368">
        <v>4528</v>
      </c>
      <c r="R19" s="369">
        <v>17.779871991204306</v>
      </c>
      <c r="S19" s="370">
        <v>2609</v>
      </c>
      <c r="T19" s="371">
        <v>57.619257950530034</v>
      </c>
      <c r="U19" s="370">
        <v>1919</v>
      </c>
      <c r="V19" s="372">
        <v>42.380742049469966</v>
      </c>
      <c r="W19" s="350"/>
      <c r="X19" s="368">
        <v>14341</v>
      </c>
      <c r="Y19" s="369">
        <v>56.312090155888015</v>
      </c>
      <c r="Z19" s="370">
        <v>10316</v>
      </c>
      <c r="AA19" s="371">
        <v>71.933616902586976</v>
      </c>
      <c r="AB19" s="370">
        <v>4025</v>
      </c>
      <c r="AC19" s="372">
        <f t="shared" si="0"/>
        <v>28.066383097413013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92127</v>
      </c>
      <c r="E20" s="365">
        <f t="shared" si="2"/>
        <v>58636</v>
      </c>
      <c r="F20" s="366">
        <f t="shared" si="3"/>
        <v>63.646922183507549</v>
      </c>
      <c r="G20" s="365">
        <f t="shared" si="4"/>
        <v>33491</v>
      </c>
      <c r="H20" s="367">
        <f t="shared" si="3"/>
        <v>36.353077816492451</v>
      </c>
      <c r="I20" s="350"/>
      <c r="J20" s="368">
        <f t="shared" si="5"/>
        <v>21102</v>
      </c>
      <c r="K20" s="369">
        <f t="shared" si="6"/>
        <v>22.905337197564233</v>
      </c>
      <c r="L20" s="370">
        <v>8490</v>
      </c>
      <c r="M20" s="371">
        <v>40.233153255615584</v>
      </c>
      <c r="N20" s="370">
        <v>12612</v>
      </c>
      <c r="O20" s="372">
        <v>59.766846744384416</v>
      </c>
      <c r="P20" s="350"/>
      <c r="Q20" s="368">
        <v>17263</v>
      </c>
      <c r="R20" s="369">
        <v>18.738263484103467</v>
      </c>
      <c r="S20" s="370">
        <v>9991</v>
      </c>
      <c r="T20" s="371">
        <v>57.875224468516485</v>
      </c>
      <c r="U20" s="370">
        <v>7272</v>
      </c>
      <c r="V20" s="372">
        <v>42.124775531483522</v>
      </c>
      <c r="W20" s="350"/>
      <c r="X20" s="368">
        <v>53762</v>
      </c>
      <c r="Y20" s="369">
        <v>58.356399318332294</v>
      </c>
      <c r="Z20" s="370">
        <v>40155</v>
      </c>
      <c r="AA20" s="371">
        <v>74.690301700085556</v>
      </c>
      <c r="AB20" s="370">
        <v>13607</v>
      </c>
      <c r="AC20" s="372">
        <f t="shared" si="0"/>
        <v>25.309698299914441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63135</v>
      </c>
      <c r="E21" s="365">
        <f t="shared" si="2"/>
        <v>39244</v>
      </c>
      <c r="F21" s="366">
        <f t="shared" si="3"/>
        <v>62.158865922230142</v>
      </c>
      <c r="G21" s="365">
        <f t="shared" si="4"/>
        <v>23891</v>
      </c>
      <c r="H21" s="367">
        <f t="shared" si="3"/>
        <v>37.841134077769858</v>
      </c>
      <c r="I21" s="350"/>
      <c r="J21" s="368">
        <f t="shared" si="5"/>
        <v>16184</v>
      </c>
      <c r="K21" s="369">
        <f t="shared" si="6"/>
        <v>25.633958976795757</v>
      </c>
      <c r="L21" s="370">
        <v>6626</v>
      </c>
      <c r="M21" s="371">
        <v>40.941670785961442</v>
      </c>
      <c r="N21" s="370">
        <v>9558</v>
      </c>
      <c r="O21" s="372">
        <v>59.058329214038551</v>
      </c>
      <c r="P21" s="350"/>
      <c r="Q21" s="368">
        <v>12965</v>
      </c>
      <c r="R21" s="369">
        <v>20.535360734933082</v>
      </c>
      <c r="S21" s="370">
        <v>7611</v>
      </c>
      <c r="T21" s="371">
        <v>58.704203625144622</v>
      </c>
      <c r="U21" s="370">
        <v>5354</v>
      </c>
      <c r="V21" s="372">
        <v>41.295796374855378</v>
      </c>
      <c r="W21" s="350"/>
      <c r="X21" s="368">
        <v>33986</v>
      </c>
      <c r="Y21" s="369">
        <v>53.830680288271161</v>
      </c>
      <c r="Z21" s="370">
        <v>25007</v>
      </c>
      <c r="AA21" s="371">
        <v>73.580297769669869</v>
      </c>
      <c r="AB21" s="370">
        <v>8979</v>
      </c>
      <c r="AC21" s="372">
        <f t="shared" si="0"/>
        <v>26.419702230330135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12385</v>
      </c>
      <c r="E22" s="365">
        <f t="shared" si="2"/>
        <v>7835</v>
      </c>
      <c r="F22" s="366">
        <f t="shared" si="3"/>
        <v>63.262010496568436</v>
      </c>
      <c r="G22" s="365">
        <f t="shared" si="4"/>
        <v>4550</v>
      </c>
      <c r="H22" s="367">
        <f t="shared" si="3"/>
        <v>36.737989503431571</v>
      </c>
      <c r="I22" s="350"/>
      <c r="J22" s="368">
        <f t="shared" si="5"/>
        <v>3264</v>
      </c>
      <c r="K22" s="369">
        <f t="shared" si="6"/>
        <v>26.35446104158256</v>
      </c>
      <c r="L22" s="370">
        <v>1358</v>
      </c>
      <c r="M22" s="371">
        <v>41.605392156862749</v>
      </c>
      <c r="N22" s="370">
        <v>1906</v>
      </c>
      <c r="O22" s="372">
        <v>58.394607843137258</v>
      </c>
      <c r="P22" s="350"/>
      <c r="Q22" s="368">
        <v>2263</v>
      </c>
      <c r="R22" s="369">
        <v>18.272103350827614</v>
      </c>
      <c r="S22" s="370">
        <v>1345</v>
      </c>
      <c r="T22" s="371">
        <v>59.43437914273089</v>
      </c>
      <c r="U22" s="370">
        <v>918</v>
      </c>
      <c r="V22" s="372">
        <v>40.56562085726911</v>
      </c>
      <c r="W22" s="350"/>
      <c r="X22" s="368">
        <v>6858</v>
      </c>
      <c r="Y22" s="369">
        <v>55.373435607589826</v>
      </c>
      <c r="Z22" s="370">
        <v>5132</v>
      </c>
      <c r="AA22" s="371">
        <v>74.832312627588209</v>
      </c>
      <c r="AB22" s="370">
        <v>1726</v>
      </c>
      <c r="AC22" s="372">
        <f t="shared" si="0"/>
        <v>25.167687372411784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27494</v>
      </c>
      <c r="E23" s="365">
        <f t="shared" si="2"/>
        <v>16944</v>
      </c>
      <c r="F23" s="366">
        <f t="shared" si="3"/>
        <v>61.627991561795305</v>
      </c>
      <c r="G23" s="365">
        <f t="shared" si="4"/>
        <v>10550</v>
      </c>
      <c r="H23" s="367">
        <f t="shared" si="3"/>
        <v>38.372008438204695</v>
      </c>
      <c r="I23" s="350"/>
      <c r="J23" s="368">
        <f t="shared" si="5"/>
        <v>8035</v>
      </c>
      <c r="K23" s="369">
        <f t="shared" si="6"/>
        <v>29.224558085400449</v>
      </c>
      <c r="L23" s="370">
        <v>3097</v>
      </c>
      <c r="M23" s="371">
        <v>38.54387056627256</v>
      </c>
      <c r="N23" s="370">
        <v>4938</v>
      </c>
      <c r="O23" s="372">
        <v>61.456129433727448</v>
      </c>
      <c r="P23" s="350"/>
      <c r="Q23" s="368">
        <v>4945</v>
      </c>
      <c r="R23" s="369">
        <v>17.985742343784096</v>
      </c>
      <c r="S23" s="370">
        <v>2881</v>
      </c>
      <c r="T23" s="371">
        <v>58.260869565217391</v>
      </c>
      <c r="U23" s="370">
        <v>2064</v>
      </c>
      <c r="V23" s="372">
        <v>41.739130434782609</v>
      </c>
      <c r="W23" s="350"/>
      <c r="X23" s="368">
        <v>14514</v>
      </c>
      <c r="Y23" s="369">
        <v>52.789699570815451</v>
      </c>
      <c r="Z23" s="370">
        <v>10966</v>
      </c>
      <c r="AA23" s="371">
        <v>75.554636902301226</v>
      </c>
      <c r="AB23" s="370">
        <v>3548</v>
      </c>
      <c r="AC23" s="372">
        <f t="shared" si="0"/>
        <v>24.445363097698774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73965</v>
      </c>
      <c r="E24" s="365">
        <f t="shared" si="2"/>
        <v>47156</v>
      </c>
      <c r="F24" s="366">
        <f t="shared" si="3"/>
        <v>63.754478469546406</v>
      </c>
      <c r="G24" s="365">
        <f t="shared" si="4"/>
        <v>26809</v>
      </c>
      <c r="H24" s="367">
        <f t="shared" si="3"/>
        <v>36.245521530453594</v>
      </c>
      <c r="I24" s="350"/>
      <c r="J24" s="368">
        <f t="shared" si="5"/>
        <v>21253</v>
      </c>
      <c r="K24" s="369">
        <f t="shared" si="6"/>
        <v>28.73386060974785</v>
      </c>
      <c r="L24" s="370">
        <v>9410</v>
      </c>
      <c r="M24" s="371">
        <v>44.276102197336847</v>
      </c>
      <c r="N24" s="370">
        <v>11843</v>
      </c>
      <c r="O24" s="372">
        <v>55.72389780266316</v>
      </c>
      <c r="P24" s="350"/>
      <c r="Q24" s="368">
        <v>12891</v>
      </c>
      <c r="R24" s="369">
        <v>17.428513486108294</v>
      </c>
      <c r="S24" s="370">
        <v>7881</v>
      </c>
      <c r="T24" s="371">
        <v>61.135676053060273</v>
      </c>
      <c r="U24" s="370">
        <v>5010</v>
      </c>
      <c r="V24" s="372">
        <v>38.864323946939727</v>
      </c>
      <c r="W24" s="350"/>
      <c r="X24" s="368">
        <v>39821</v>
      </c>
      <c r="Y24" s="369">
        <v>53.837625904143849</v>
      </c>
      <c r="Z24" s="370">
        <v>29865</v>
      </c>
      <c r="AA24" s="371">
        <v>74.998116571658173</v>
      </c>
      <c r="AB24" s="370">
        <v>9956</v>
      </c>
      <c r="AC24" s="372">
        <f t="shared" si="0"/>
        <v>25.001883428341831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17699</v>
      </c>
      <c r="E25" s="365">
        <f t="shared" si="2"/>
        <v>9684</v>
      </c>
      <c r="F25" s="366">
        <f t="shared" si="3"/>
        <v>54.714955647211703</v>
      </c>
      <c r="G25" s="365">
        <f t="shared" si="4"/>
        <v>8015</v>
      </c>
      <c r="H25" s="367">
        <f t="shared" si="3"/>
        <v>45.285044352788297</v>
      </c>
      <c r="I25" s="350"/>
      <c r="J25" s="368">
        <f t="shared" si="5"/>
        <v>7418</v>
      </c>
      <c r="K25" s="369">
        <f t="shared" si="6"/>
        <v>41.911972427820778</v>
      </c>
      <c r="L25" s="370">
        <v>2723</v>
      </c>
      <c r="M25" s="371">
        <v>36.708007549204638</v>
      </c>
      <c r="N25" s="370">
        <v>4695</v>
      </c>
      <c r="O25" s="372">
        <v>63.291992450795362</v>
      </c>
      <c r="P25" s="350"/>
      <c r="Q25" s="368">
        <v>3243</v>
      </c>
      <c r="R25" s="369">
        <v>18.323069099949148</v>
      </c>
      <c r="S25" s="370">
        <v>1788</v>
      </c>
      <c r="T25" s="371">
        <v>55.134135060129509</v>
      </c>
      <c r="U25" s="370">
        <v>1455</v>
      </c>
      <c r="V25" s="372">
        <v>44.865864939870491</v>
      </c>
      <c r="W25" s="350"/>
      <c r="X25" s="368">
        <v>7038</v>
      </c>
      <c r="Y25" s="369">
        <v>39.76495847223007</v>
      </c>
      <c r="Z25" s="370">
        <v>5173</v>
      </c>
      <c r="AA25" s="371">
        <v>73.500994600738849</v>
      </c>
      <c r="AB25" s="370">
        <v>1865</v>
      </c>
      <c r="AC25" s="372">
        <f t="shared" si="0"/>
        <v>26.499005399261154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6385</v>
      </c>
      <c r="E26" s="380">
        <f t="shared" si="2"/>
        <v>4061</v>
      </c>
      <c r="F26" s="381">
        <f t="shared" si="3"/>
        <v>63.602192638997643</v>
      </c>
      <c r="G26" s="380">
        <f t="shared" si="4"/>
        <v>2324</v>
      </c>
      <c r="H26" s="367">
        <f t="shared" si="3"/>
        <v>36.39780736100235</v>
      </c>
      <c r="I26" s="350"/>
      <c r="J26" s="377">
        <f t="shared" si="5"/>
        <v>1159</v>
      </c>
      <c r="K26" s="378">
        <f t="shared" si="6"/>
        <v>18.151918559122944</v>
      </c>
      <c r="L26" s="375">
        <v>445</v>
      </c>
      <c r="M26" s="376">
        <v>38.39516824849008</v>
      </c>
      <c r="N26" s="375">
        <v>714</v>
      </c>
      <c r="O26" s="372">
        <v>61.604831751509927</v>
      </c>
      <c r="P26" s="350"/>
      <c r="Q26" s="377">
        <v>917</v>
      </c>
      <c r="R26" s="378">
        <v>14.361785434612372</v>
      </c>
      <c r="S26" s="375">
        <v>483</v>
      </c>
      <c r="T26" s="376">
        <v>52.671755725190842</v>
      </c>
      <c r="U26" s="375">
        <v>434</v>
      </c>
      <c r="V26" s="372">
        <v>47.328244274809158</v>
      </c>
      <c r="W26" s="350"/>
      <c r="X26" s="377">
        <v>4309</v>
      </c>
      <c r="Y26" s="378">
        <v>67.486296006264681</v>
      </c>
      <c r="Z26" s="375">
        <v>3133</v>
      </c>
      <c r="AA26" s="376">
        <v>72.708284984915295</v>
      </c>
      <c r="AB26" s="375">
        <v>1176</v>
      </c>
      <c r="AC26" s="372">
        <f t="shared" si="0"/>
        <v>27.291715015084705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23961</v>
      </c>
      <c r="E27" s="380">
        <f t="shared" si="2"/>
        <v>14626</v>
      </c>
      <c r="F27" s="381">
        <f t="shared" si="3"/>
        <v>61.040858061015811</v>
      </c>
      <c r="G27" s="380">
        <f t="shared" si="4"/>
        <v>9335</v>
      </c>
      <c r="H27" s="367">
        <f t="shared" si="3"/>
        <v>38.959141938984182</v>
      </c>
      <c r="I27" s="350"/>
      <c r="J27" s="377">
        <f t="shared" si="5"/>
        <v>5964</v>
      </c>
      <c r="K27" s="378">
        <f t="shared" si="6"/>
        <v>24.890446976336548</v>
      </c>
      <c r="L27" s="375">
        <v>2291</v>
      </c>
      <c r="M27" s="376">
        <v>38.413816230717643</v>
      </c>
      <c r="N27" s="375">
        <v>3673</v>
      </c>
      <c r="O27" s="372">
        <v>61.586183769282364</v>
      </c>
      <c r="P27" s="350"/>
      <c r="Q27" s="377">
        <v>4330</v>
      </c>
      <c r="R27" s="378">
        <v>18.071032093819124</v>
      </c>
      <c r="S27" s="375">
        <v>2321</v>
      </c>
      <c r="T27" s="376">
        <v>53.602771362586608</v>
      </c>
      <c r="U27" s="375">
        <v>2009</v>
      </c>
      <c r="V27" s="372">
        <v>46.397228637413399</v>
      </c>
      <c r="W27" s="350"/>
      <c r="X27" s="377">
        <v>13667</v>
      </c>
      <c r="Y27" s="378">
        <v>57.038520929844324</v>
      </c>
      <c r="Z27" s="375">
        <v>10014</v>
      </c>
      <c r="AA27" s="376">
        <v>73.27138362478965</v>
      </c>
      <c r="AB27" s="375">
        <v>3653</v>
      </c>
      <c r="AC27" s="372">
        <f t="shared" si="0"/>
        <v>26.728616375210361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4112</v>
      </c>
      <c r="E28" s="380">
        <f t="shared" si="2"/>
        <v>2651</v>
      </c>
      <c r="F28" s="381">
        <f t="shared" si="3"/>
        <v>64.469844357976655</v>
      </c>
      <c r="G28" s="380">
        <f t="shared" si="4"/>
        <v>1461</v>
      </c>
      <c r="H28" s="382">
        <f t="shared" si="3"/>
        <v>35.530155642023345</v>
      </c>
      <c r="I28" s="350"/>
      <c r="J28" s="377">
        <f t="shared" si="5"/>
        <v>687</v>
      </c>
      <c r="K28" s="378">
        <f t="shared" si="6"/>
        <v>16.707198443579767</v>
      </c>
      <c r="L28" s="375">
        <v>269</v>
      </c>
      <c r="M28" s="376">
        <v>39.155749636098982</v>
      </c>
      <c r="N28" s="375">
        <v>418</v>
      </c>
      <c r="O28" s="383">
        <v>60.844250363901018</v>
      </c>
      <c r="P28" s="350"/>
      <c r="Q28" s="377">
        <v>702</v>
      </c>
      <c r="R28" s="378">
        <v>17.071984435797667</v>
      </c>
      <c r="S28" s="375">
        <v>387</v>
      </c>
      <c r="T28" s="376">
        <v>55.128205128205131</v>
      </c>
      <c r="U28" s="375">
        <v>315</v>
      </c>
      <c r="V28" s="383">
        <v>44.871794871794876</v>
      </c>
      <c r="W28" s="350"/>
      <c r="X28" s="377">
        <v>2723</v>
      </c>
      <c r="Y28" s="378">
        <v>66.22081712062257</v>
      </c>
      <c r="Z28" s="375">
        <v>1995</v>
      </c>
      <c r="AA28" s="376">
        <v>73.264781491002566</v>
      </c>
      <c r="AB28" s="375">
        <v>728</v>
      </c>
      <c r="AC28" s="383">
        <f t="shared" si="0"/>
        <v>26.735218508997427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1394</v>
      </c>
      <c r="E29" s="386">
        <f t="shared" si="2"/>
        <v>738</v>
      </c>
      <c r="F29" s="387">
        <f t="shared" si="3"/>
        <v>52.941176470588239</v>
      </c>
      <c r="G29" s="386">
        <f t="shared" si="4"/>
        <v>656</v>
      </c>
      <c r="H29" s="388">
        <f t="shared" si="3"/>
        <v>47.058823529411761</v>
      </c>
      <c r="I29" s="350"/>
      <c r="J29" s="389">
        <f t="shared" si="5"/>
        <v>808</v>
      </c>
      <c r="K29" s="390">
        <f t="shared" si="6"/>
        <v>57.962697274031562</v>
      </c>
      <c r="L29" s="391">
        <v>287</v>
      </c>
      <c r="M29" s="392">
        <v>35.519801980198018</v>
      </c>
      <c r="N29" s="391">
        <v>521</v>
      </c>
      <c r="O29" s="393">
        <v>64.480198019801975</v>
      </c>
      <c r="P29" s="350"/>
      <c r="Q29" s="389">
        <v>201</v>
      </c>
      <c r="R29" s="390">
        <v>14.41893830703013</v>
      </c>
      <c r="S29" s="391">
        <v>146</v>
      </c>
      <c r="T29" s="392">
        <v>72.636815920398007</v>
      </c>
      <c r="U29" s="391">
        <v>55</v>
      </c>
      <c r="V29" s="393">
        <v>27.363184079601986</v>
      </c>
      <c r="W29" s="350"/>
      <c r="X29" s="389">
        <v>385</v>
      </c>
      <c r="Y29" s="390">
        <v>27.618364418938306</v>
      </c>
      <c r="Z29" s="391">
        <v>305</v>
      </c>
      <c r="AA29" s="392">
        <v>79.220779220779221</v>
      </c>
      <c r="AB29" s="391">
        <v>80</v>
      </c>
      <c r="AC29" s="393">
        <f t="shared" si="0"/>
        <v>20.779220779220779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584781</v>
      </c>
      <c r="E31" s="1230">
        <f>L31+S31+Z31</f>
        <v>364753</v>
      </c>
      <c r="F31" s="1231">
        <f>E31/$D31*100</f>
        <v>62.374290546375477</v>
      </c>
      <c r="G31" s="1230">
        <f>N31+U31+AB31</f>
        <v>220028</v>
      </c>
      <c r="H31" s="1232">
        <f>G31/$D31*100</f>
        <v>37.625709453624516</v>
      </c>
      <c r="I31" s="320"/>
      <c r="J31" s="1233">
        <f>SUM(J12:J29)</f>
        <v>161222</v>
      </c>
      <c r="K31" s="1234">
        <f>J31/$D31*100</f>
        <v>27.569637180414546</v>
      </c>
      <c r="L31" s="1230">
        <f>SUM(L12:L29)</f>
        <v>65374</v>
      </c>
      <c r="M31" s="1231">
        <f>L31/$J31*100</f>
        <v>40.549056580367441</v>
      </c>
      <c r="N31" s="1230">
        <f>SUM(N12:N29)</f>
        <v>95848</v>
      </c>
      <c r="O31" s="1235">
        <f>N31/$J31*100</f>
        <v>59.450943419632551</v>
      </c>
      <c r="P31" s="320"/>
      <c r="Q31" s="1233">
        <f>SUM(Q12:Q29)</f>
        <v>109855</v>
      </c>
      <c r="R31" s="1234">
        <f>Q31/$D31*100</f>
        <v>18.785665060937344</v>
      </c>
      <c r="S31" s="1230">
        <f>SUM(S12:S29)</f>
        <v>65228</v>
      </c>
      <c r="T31" s="1231">
        <f>S31/$Q31*100</f>
        <v>59.376450776022935</v>
      </c>
      <c r="U31" s="1230">
        <f>SUM(U12:U29)</f>
        <v>44627</v>
      </c>
      <c r="V31" s="1235">
        <f>U31/$Q31*100</f>
        <v>40.623549223977065</v>
      </c>
      <c r="W31" s="320"/>
      <c r="X31" s="1233">
        <f>SUM(X12:X29)</f>
        <v>313704</v>
      </c>
      <c r="Y31" s="1234">
        <f>X31/$D31*100</f>
        <v>53.644697758648107</v>
      </c>
      <c r="Z31" s="1230">
        <f>SUM(Z12:Z29)</f>
        <v>234151</v>
      </c>
      <c r="AA31" s="1231">
        <f>Z31/$X31*100</f>
        <v>74.640744140973652</v>
      </c>
      <c r="AB31" s="1230">
        <f>SUM(AB12:AB29)</f>
        <v>79553</v>
      </c>
      <c r="AC31" s="1235">
        <f>AB31/$X31*100</f>
        <v>25.359255859026341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5"/>
      <c r="C2" s="1445"/>
    </row>
    <row r="3" spans="1:53" s="345" customFormat="1" ht="4.5" customHeight="1" x14ac:dyDescent="0.25">
      <c r="B3" s="1446"/>
      <c r="C3" s="1446"/>
    </row>
    <row r="4" spans="1:53" s="345" customFormat="1" ht="17.25" customHeight="1" x14ac:dyDescent="0.25">
      <c r="A4" s="1447" t="s">
        <v>421</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5">
      <c r="B5" s="1448" t="str">
        <f>porsaad!$B$6</f>
        <v>Situación a 30 de abril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5"/>
    <row r="7" spans="1:53" s="322" customFormat="1" ht="12.75" customHeight="1" x14ac:dyDescent="0.25">
      <c r="A7" s="316"/>
      <c r="B7" s="1449" t="s">
        <v>12</v>
      </c>
      <c r="C7" s="317"/>
      <c r="D7" s="1452" t="s">
        <v>262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5">
      <c r="A8" s="316"/>
      <c r="B8" s="1450"/>
      <c r="C8" s="317"/>
      <c r="D8" s="1454"/>
      <c r="E8" s="1455"/>
      <c r="F8" s="1455"/>
      <c r="G8" s="1455"/>
      <c r="H8" s="1455"/>
      <c r="I8" s="323"/>
      <c r="J8" s="1458" t="s">
        <v>263</v>
      </c>
      <c r="K8" s="1459"/>
      <c r="L8" s="1459"/>
      <c r="M8" s="1459"/>
      <c r="N8" s="1459"/>
      <c r="O8" s="1460"/>
      <c r="P8" s="317"/>
      <c r="Q8" s="1458" t="s">
        <v>264</v>
      </c>
      <c r="R8" s="1459"/>
      <c r="S8" s="1459"/>
      <c r="T8" s="1459"/>
      <c r="U8" s="1459"/>
      <c r="V8" s="1460"/>
      <c r="W8" s="317"/>
      <c r="X8" s="1458" t="s">
        <v>265</v>
      </c>
      <c r="Y8" s="1459"/>
      <c r="Z8" s="1459"/>
      <c r="AA8" s="1459"/>
      <c r="AB8" s="1459"/>
      <c r="AC8" s="1460"/>
      <c r="AD8" s="319"/>
      <c r="AE8" s="319"/>
      <c r="AF8" s="320"/>
      <c r="AG8" s="320"/>
      <c r="AH8" s="320"/>
      <c r="AI8" s="320"/>
      <c r="AJ8" s="320"/>
      <c r="AK8" s="320"/>
      <c r="AL8" s="321"/>
    </row>
    <row r="9" spans="1:53" s="322" customFormat="1" ht="21.75" customHeight="1" x14ac:dyDescent="0.25">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5">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94804</v>
      </c>
      <c r="E12" s="352">
        <f>L12+S12+Z12</f>
        <v>62522</v>
      </c>
      <c r="F12" s="353">
        <f>E12/$D12*100</f>
        <v>65.948694147926247</v>
      </c>
      <c r="G12" s="352">
        <f>N12+U12+AB12</f>
        <v>32282</v>
      </c>
      <c r="H12" s="354">
        <f>G12/$D12*100</f>
        <v>34.051305852073753</v>
      </c>
      <c r="I12" s="350"/>
      <c r="J12" s="355">
        <f>L12+N12</f>
        <v>21147</v>
      </c>
      <c r="K12" s="356">
        <f>J12/$D12*100</f>
        <v>22.306020843002404</v>
      </c>
      <c r="L12" s="357">
        <v>9200</v>
      </c>
      <c r="M12" s="353">
        <v>43.504988887312621</v>
      </c>
      <c r="N12" s="357">
        <v>11947</v>
      </c>
      <c r="O12" s="358">
        <v>56.495011112687379</v>
      </c>
      <c r="P12" s="350"/>
      <c r="Q12" s="355">
        <v>23812</v>
      </c>
      <c r="R12" s="356">
        <v>25.117083667355804</v>
      </c>
      <c r="S12" s="357">
        <v>17326</v>
      </c>
      <c r="T12" s="353">
        <v>72.761632790189822</v>
      </c>
      <c r="U12" s="357">
        <v>6486</v>
      </c>
      <c r="V12" s="358">
        <v>27.238367209810178</v>
      </c>
      <c r="W12" s="350"/>
      <c r="X12" s="355">
        <v>49845</v>
      </c>
      <c r="Y12" s="356">
        <v>52.576895489641785</v>
      </c>
      <c r="Z12" s="357">
        <v>35996</v>
      </c>
      <c r="AA12" s="353">
        <v>72.215869194502957</v>
      </c>
      <c r="AB12" s="357">
        <v>13849</v>
      </c>
      <c r="AC12" s="358">
        <f t="shared" ref="AC12:AC29" si="0">AB12/$X12*100</f>
        <v>27.784130805497043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16142</v>
      </c>
      <c r="E13" s="365">
        <f t="shared" ref="E13:E29" si="2">L13+S13+Z13</f>
        <v>10331</v>
      </c>
      <c r="F13" s="366">
        <f t="shared" ref="F13:H29" si="3">E13/$D13*100</f>
        <v>64.000743402304551</v>
      </c>
      <c r="G13" s="365">
        <f t="shared" ref="G13:G29" si="4">N13+U13+AB13</f>
        <v>5811</v>
      </c>
      <c r="H13" s="367">
        <f t="shared" si="3"/>
        <v>35.999256597695449</v>
      </c>
      <c r="I13" s="350"/>
      <c r="J13" s="368">
        <f t="shared" ref="J13:J29" si="5">L13+N13</f>
        <v>3084</v>
      </c>
      <c r="K13" s="369">
        <f t="shared" ref="K13:K29" si="6">J13/$D13*100</f>
        <v>19.105439226861602</v>
      </c>
      <c r="L13" s="370">
        <v>1365</v>
      </c>
      <c r="M13" s="371">
        <v>44.260700389105054</v>
      </c>
      <c r="N13" s="370">
        <v>1719</v>
      </c>
      <c r="O13" s="372">
        <v>55.739299610894946</v>
      </c>
      <c r="P13" s="350"/>
      <c r="Q13" s="368">
        <v>3572</v>
      </c>
      <c r="R13" s="369">
        <v>22.128608598686654</v>
      </c>
      <c r="S13" s="370">
        <v>2263</v>
      </c>
      <c r="T13" s="371">
        <v>63.353863381858901</v>
      </c>
      <c r="U13" s="370">
        <v>1309</v>
      </c>
      <c r="V13" s="372">
        <v>36.646136618141092</v>
      </c>
      <c r="W13" s="350"/>
      <c r="X13" s="368">
        <v>9486</v>
      </c>
      <c r="Y13" s="369">
        <v>58.765952174451741</v>
      </c>
      <c r="Z13" s="370">
        <v>6703</v>
      </c>
      <c r="AA13" s="371">
        <v>70.662028252161079</v>
      </c>
      <c r="AB13" s="370">
        <v>2783</v>
      </c>
      <c r="AC13" s="372">
        <f t="shared" si="0"/>
        <v>29.337971747838921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15238</v>
      </c>
      <c r="E14" s="365">
        <f t="shared" si="2"/>
        <v>9747</v>
      </c>
      <c r="F14" s="366">
        <f t="shared" si="3"/>
        <v>63.965087281795505</v>
      </c>
      <c r="G14" s="365">
        <f t="shared" si="4"/>
        <v>5491</v>
      </c>
      <c r="H14" s="367">
        <f t="shared" si="3"/>
        <v>36.034912718204488</v>
      </c>
      <c r="I14" s="350"/>
      <c r="J14" s="368">
        <f t="shared" si="5"/>
        <v>3528</v>
      </c>
      <c r="K14" s="369">
        <f t="shared" si="6"/>
        <v>23.152644704029402</v>
      </c>
      <c r="L14" s="370">
        <v>1514</v>
      </c>
      <c r="M14" s="371">
        <v>42.913832199546484</v>
      </c>
      <c r="N14" s="370">
        <v>2014</v>
      </c>
      <c r="O14" s="372">
        <v>57.086167800453516</v>
      </c>
      <c r="P14" s="350"/>
      <c r="Q14" s="368">
        <v>3487</v>
      </c>
      <c r="R14" s="369">
        <v>22.883580522378267</v>
      </c>
      <c r="S14" s="370">
        <v>2066</v>
      </c>
      <c r="T14" s="371">
        <v>59.248637797533696</v>
      </c>
      <c r="U14" s="370">
        <v>1421</v>
      </c>
      <c r="V14" s="372">
        <v>40.751362202466304</v>
      </c>
      <c r="W14" s="350"/>
      <c r="X14" s="368">
        <v>8223</v>
      </c>
      <c r="Y14" s="369">
        <v>53.963774773592334</v>
      </c>
      <c r="Z14" s="370">
        <v>6167</v>
      </c>
      <c r="AA14" s="371">
        <v>74.996959747050951</v>
      </c>
      <c r="AB14" s="370">
        <v>2056</v>
      </c>
      <c r="AC14" s="372">
        <f t="shared" si="0"/>
        <v>25.003040252949045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13368</v>
      </c>
      <c r="E15" s="365">
        <f t="shared" si="2"/>
        <v>8335</v>
      </c>
      <c r="F15" s="366">
        <f t="shared" si="3"/>
        <v>62.350388988629568</v>
      </c>
      <c r="G15" s="365">
        <f t="shared" si="4"/>
        <v>5033</v>
      </c>
      <c r="H15" s="367">
        <f t="shared" si="3"/>
        <v>37.649611011370439</v>
      </c>
      <c r="I15" s="350"/>
      <c r="J15" s="368">
        <f t="shared" si="5"/>
        <v>3666</v>
      </c>
      <c r="K15" s="369">
        <f t="shared" si="6"/>
        <v>27.423698384201078</v>
      </c>
      <c r="L15" s="370">
        <v>1684</v>
      </c>
      <c r="M15" s="371">
        <v>45.93562465902891</v>
      </c>
      <c r="N15" s="370">
        <v>1982</v>
      </c>
      <c r="O15" s="372">
        <v>54.064375340971083</v>
      </c>
      <c r="P15" s="350"/>
      <c r="Q15" s="368">
        <v>3322</v>
      </c>
      <c r="R15" s="369">
        <v>24.850388988629561</v>
      </c>
      <c r="S15" s="370">
        <v>2092</v>
      </c>
      <c r="T15" s="371">
        <v>62.974111980734492</v>
      </c>
      <c r="U15" s="370">
        <v>1230</v>
      </c>
      <c r="V15" s="372">
        <v>37.025888019265501</v>
      </c>
      <c r="W15" s="350"/>
      <c r="X15" s="368">
        <v>6380</v>
      </c>
      <c r="Y15" s="369">
        <v>47.725912627169357</v>
      </c>
      <c r="Z15" s="370">
        <v>4559</v>
      </c>
      <c r="AA15" s="371">
        <v>71.457680250783696</v>
      </c>
      <c r="AB15" s="370">
        <v>1821</v>
      </c>
      <c r="AC15" s="372">
        <f t="shared" si="0"/>
        <v>28.542319749216301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13621</v>
      </c>
      <c r="E16" s="365">
        <f t="shared" si="2"/>
        <v>7776</v>
      </c>
      <c r="F16" s="366">
        <f t="shared" si="3"/>
        <v>57.088319506644147</v>
      </c>
      <c r="G16" s="365">
        <f t="shared" si="4"/>
        <v>5845</v>
      </c>
      <c r="H16" s="367">
        <f t="shared" si="3"/>
        <v>42.911680493355846</v>
      </c>
      <c r="I16" s="350"/>
      <c r="J16" s="368">
        <f t="shared" si="5"/>
        <v>5902</v>
      </c>
      <c r="K16" s="369">
        <f t="shared" si="6"/>
        <v>43.330151971220907</v>
      </c>
      <c r="L16" s="370">
        <v>2434</v>
      </c>
      <c r="M16" s="371">
        <v>41.240257539817009</v>
      </c>
      <c r="N16" s="370">
        <v>3468</v>
      </c>
      <c r="O16" s="372">
        <v>58.759742460182984</v>
      </c>
      <c r="P16" s="350"/>
      <c r="Q16" s="368">
        <v>3105</v>
      </c>
      <c r="R16" s="369">
        <v>22.795683136333604</v>
      </c>
      <c r="S16" s="370">
        <v>1998</v>
      </c>
      <c r="T16" s="371">
        <v>64.347826086956516</v>
      </c>
      <c r="U16" s="370">
        <v>1107</v>
      </c>
      <c r="V16" s="372">
        <v>35.652173913043477</v>
      </c>
      <c r="W16" s="350"/>
      <c r="X16" s="368">
        <v>4614</v>
      </c>
      <c r="Y16" s="369">
        <v>33.874164892445492</v>
      </c>
      <c r="Z16" s="370">
        <v>3344</v>
      </c>
      <c r="AA16" s="371">
        <v>72.475075856090172</v>
      </c>
      <c r="AB16" s="370">
        <v>1270</v>
      </c>
      <c r="AC16" s="372">
        <f t="shared" si="0"/>
        <v>27.524924143909839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5058</v>
      </c>
      <c r="E17" s="375">
        <f t="shared" si="2"/>
        <v>3036</v>
      </c>
      <c r="F17" s="376">
        <f t="shared" si="3"/>
        <v>60.023724792408061</v>
      </c>
      <c r="G17" s="375">
        <f t="shared" si="4"/>
        <v>2022</v>
      </c>
      <c r="H17" s="367">
        <f t="shared" si="3"/>
        <v>39.976275207591932</v>
      </c>
      <c r="I17" s="350"/>
      <c r="J17" s="377">
        <f t="shared" si="5"/>
        <v>1451</v>
      </c>
      <c r="K17" s="378">
        <f t="shared" si="6"/>
        <v>28.687228153420325</v>
      </c>
      <c r="L17" s="375">
        <v>642</v>
      </c>
      <c r="M17" s="376">
        <v>44.24534803583736</v>
      </c>
      <c r="N17" s="375">
        <v>809</v>
      </c>
      <c r="O17" s="372">
        <v>55.754651964162647</v>
      </c>
      <c r="P17" s="350"/>
      <c r="Q17" s="377">
        <v>1267</v>
      </c>
      <c r="R17" s="378">
        <v>25.049426650850137</v>
      </c>
      <c r="S17" s="375">
        <v>729</v>
      </c>
      <c r="T17" s="376">
        <v>57.537490134175215</v>
      </c>
      <c r="U17" s="375">
        <v>538</v>
      </c>
      <c r="V17" s="372">
        <v>42.462509865824785</v>
      </c>
      <c r="W17" s="350"/>
      <c r="X17" s="377">
        <v>2340</v>
      </c>
      <c r="Y17" s="378">
        <v>46.263345195729535</v>
      </c>
      <c r="Z17" s="375">
        <v>1665</v>
      </c>
      <c r="AA17" s="376">
        <v>71.15384615384616</v>
      </c>
      <c r="AB17" s="375">
        <v>675</v>
      </c>
      <c r="AC17" s="372">
        <f t="shared" si="0"/>
        <v>28.846153846153843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50113</v>
      </c>
      <c r="E18" s="365">
        <f t="shared" si="2"/>
        <v>31192</v>
      </c>
      <c r="F18" s="366">
        <f t="shared" si="3"/>
        <v>62.243330074032684</v>
      </c>
      <c r="G18" s="365">
        <f t="shared" si="4"/>
        <v>18921</v>
      </c>
      <c r="H18" s="367">
        <f t="shared" si="3"/>
        <v>37.756669925967316</v>
      </c>
      <c r="I18" s="350"/>
      <c r="J18" s="368">
        <f t="shared" si="5"/>
        <v>9918</v>
      </c>
      <c r="K18" s="369">
        <f t="shared" si="6"/>
        <v>19.791271725899467</v>
      </c>
      <c r="L18" s="370">
        <v>4214</v>
      </c>
      <c r="M18" s="371">
        <v>42.488404920346845</v>
      </c>
      <c r="N18" s="370">
        <v>5704</v>
      </c>
      <c r="O18" s="372">
        <v>57.511595079653155</v>
      </c>
      <c r="P18" s="350"/>
      <c r="Q18" s="368">
        <v>9673</v>
      </c>
      <c r="R18" s="369">
        <v>19.30237662881887</v>
      </c>
      <c r="S18" s="370">
        <v>5610</v>
      </c>
      <c r="T18" s="371">
        <v>57.996485061511429</v>
      </c>
      <c r="U18" s="370">
        <v>4063</v>
      </c>
      <c r="V18" s="372">
        <v>42.003514938488578</v>
      </c>
      <c r="W18" s="350"/>
      <c r="X18" s="368">
        <v>30522</v>
      </c>
      <c r="Y18" s="369">
        <v>60.906351645281667</v>
      </c>
      <c r="Z18" s="370">
        <v>21368</v>
      </c>
      <c r="AA18" s="371">
        <v>70.008518445711289</v>
      </c>
      <c r="AB18" s="370">
        <v>9154</v>
      </c>
      <c r="AC18" s="372">
        <f t="shared" si="0"/>
        <v>29.991481554288711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28889</v>
      </c>
      <c r="E19" s="365">
        <f t="shared" si="2"/>
        <v>18735</v>
      </c>
      <c r="F19" s="366">
        <f t="shared" si="3"/>
        <v>64.851673647409044</v>
      </c>
      <c r="G19" s="365">
        <f t="shared" si="4"/>
        <v>10154</v>
      </c>
      <c r="H19" s="367">
        <f t="shared" si="3"/>
        <v>35.148326352590956</v>
      </c>
      <c r="I19" s="350"/>
      <c r="J19" s="368">
        <f t="shared" si="5"/>
        <v>5740</v>
      </c>
      <c r="K19" s="369">
        <f t="shared" si="6"/>
        <v>19.869154349406347</v>
      </c>
      <c r="L19" s="370">
        <v>2464</v>
      </c>
      <c r="M19" s="371">
        <v>42.926829268292686</v>
      </c>
      <c r="N19" s="370">
        <v>3276</v>
      </c>
      <c r="O19" s="372">
        <v>57.073170731707314</v>
      </c>
      <c r="P19" s="350"/>
      <c r="Q19" s="368">
        <v>6087</v>
      </c>
      <c r="R19" s="369">
        <v>21.070303575755478</v>
      </c>
      <c r="S19" s="370">
        <v>4017</v>
      </c>
      <c r="T19" s="371">
        <v>65.99310004928536</v>
      </c>
      <c r="U19" s="370">
        <v>2070</v>
      </c>
      <c r="V19" s="372">
        <v>34.006899950714633</v>
      </c>
      <c r="W19" s="350"/>
      <c r="X19" s="368">
        <v>17062</v>
      </c>
      <c r="Y19" s="369">
        <v>59.060542074838175</v>
      </c>
      <c r="Z19" s="370">
        <v>12254</v>
      </c>
      <c r="AA19" s="371">
        <v>71.820419645996949</v>
      </c>
      <c r="AB19" s="370">
        <v>4808</v>
      </c>
      <c r="AC19" s="372">
        <f t="shared" si="0"/>
        <v>28.179580354003047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96518</v>
      </c>
      <c r="E20" s="365">
        <f t="shared" si="2"/>
        <v>60655</v>
      </c>
      <c r="F20" s="366">
        <f t="shared" si="3"/>
        <v>62.843200232081067</v>
      </c>
      <c r="G20" s="365">
        <f t="shared" si="4"/>
        <v>35863</v>
      </c>
      <c r="H20" s="367">
        <f t="shared" si="3"/>
        <v>37.156799767918933</v>
      </c>
      <c r="I20" s="350"/>
      <c r="J20" s="368">
        <f t="shared" si="5"/>
        <v>27108</v>
      </c>
      <c r="K20" s="369">
        <f t="shared" si="6"/>
        <v>28.085952879255682</v>
      </c>
      <c r="L20" s="370">
        <v>12076</v>
      </c>
      <c r="M20" s="371">
        <v>44.547734985981997</v>
      </c>
      <c r="N20" s="370">
        <v>15032</v>
      </c>
      <c r="O20" s="372">
        <v>55.452265014017996</v>
      </c>
      <c r="P20" s="350"/>
      <c r="Q20" s="368">
        <v>22293</v>
      </c>
      <c r="R20" s="369">
        <v>23.097246109533973</v>
      </c>
      <c r="S20" s="370">
        <v>14465</v>
      </c>
      <c r="T20" s="371">
        <v>64.885838604046114</v>
      </c>
      <c r="U20" s="370">
        <v>7828</v>
      </c>
      <c r="V20" s="372">
        <v>35.114161395953886</v>
      </c>
      <c r="W20" s="350"/>
      <c r="X20" s="368">
        <v>47117</v>
      </c>
      <c r="Y20" s="369">
        <v>48.816801011210345</v>
      </c>
      <c r="Z20" s="370">
        <v>34114</v>
      </c>
      <c r="AA20" s="371">
        <v>72.402742110066427</v>
      </c>
      <c r="AB20" s="370">
        <v>13003</v>
      </c>
      <c r="AC20" s="372">
        <f t="shared" si="0"/>
        <v>27.597257889933569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59359</v>
      </c>
      <c r="E21" s="365">
        <f t="shared" si="2"/>
        <v>36070</v>
      </c>
      <c r="F21" s="366">
        <f t="shared" si="3"/>
        <v>60.765848481274951</v>
      </c>
      <c r="G21" s="365">
        <f t="shared" si="4"/>
        <v>23289</v>
      </c>
      <c r="H21" s="367">
        <f t="shared" si="3"/>
        <v>39.234151518725049</v>
      </c>
      <c r="I21" s="350"/>
      <c r="J21" s="368">
        <f t="shared" si="5"/>
        <v>18014</v>
      </c>
      <c r="K21" s="369">
        <f t="shared" si="6"/>
        <v>30.347546286157112</v>
      </c>
      <c r="L21" s="370">
        <v>7070</v>
      </c>
      <c r="M21" s="371">
        <v>39.247252137226603</v>
      </c>
      <c r="N21" s="370">
        <v>10944</v>
      </c>
      <c r="O21" s="372">
        <v>60.75274786277339</v>
      </c>
      <c r="P21" s="350"/>
      <c r="Q21" s="368">
        <v>13421</v>
      </c>
      <c r="R21" s="369">
        <v>22.609882241951514</v>
      </c>
      <c r="S21" s="370">
        <v>8777</v>
      </c>
      <c r="T21" s="371">
        <v>65.397511362789658</v>
      </c>
      <c r="U21" s="370">
        <v>4644</v>
      </c>
      <c r="V21" s="372">
        <v>34.602488637210342</v>
      </c>
      <c r="W21" s="350"/>
      <c r="X21" s="368">
        <v>27924</v>
      </c>
      <c r="Y21" s="369">
        <v>47.042571471891371</v>
      </c>
      <c r="Z21" s="370">
        <v>20223</v>
      </c>
      <c r="AA21" s="371">
        <v>72.421572840567251</v>
      </c>
      <c r="AB21" s="370">
        <v>7701</v>
      </c>
      <c r="AC21" s="372">
        <f t="shared" si="0"/>
        <v>27.578427159432746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11907</v>
      </c>
      <c r="E22" s="365">
        <f t="shared" si="2"/>
        <v>7570</v>
      </c>
      <c r="F22" s="366">
        <f t="shared" si="3"/>
        <v>63.576047703031833</v>
      </c>
      <c r="G22" s="365">
        <f t="shared" si="4"/>
        <v>4337</v>
      </c>
      <c r="H22" s="367">
        <f t="shared" si="3"/>
        <v>36.423952296968167</v>
      </c>
      <c r="I22" s="350"/>
      <c r="J22" s="368">
        <f t="shared" si="5"/>
        <v>3172</v>
      </c>
      <c r="K22" s="369">
        <f t="shared" si="6"/>
        <v>26.639791719156797</v>
      </c>
      <c r="L22" s="370">
        <v>1382</v>
      </c>
      <c r="M22" s="371">
        <v>43.568726355611602</v>
      </c>
      <c r="N22" s="370">
        <v>1790</v>
      </c>
      <c r="O22" s="372">
        <v>56.431273644388405</v>
      </c>
      <c r="P22" s="350"/>
      <c r="Q22" s="368">
        <v>2527</v>
      </c>
      <c r="R22" s="369">
        <v>21.222810111699001</v>
      </c>
      <c r="S22" s="370">
        <v>1681</v>
      </c>
      <c r="T22" s="371">
        <v>66.521567075583704</v>
      </c>
      <c r="U22" s="370">
        <v>846</v>
      </c>
      <c r="V22" s="372">
        <v>33.478432924416303</v>
      </c>
      <c r="W22" s="350"/>
      <c r="X22" s="368">
        <v>6208</v>
      </c>
      <c r="Y22" s="369">
        <v>52.137398169144198</v>
      </c>
      <c r="Z22" s="370">
        <v>4507</v>
      </c>
      <c r="AA22" s="371">
        <v>72.599871134020617</v>
      </c>
      <c r="AB22" s="370">
        <v>1701</v>
      </c>
      <c r="AC22" s="372">
        <f t="shared" si="0"/>
        <v>27.400128865979383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26066</v>
      </c>
      <c r="E23" s="365">
        <f t="shared" si="2"/>
        <v>14922</v>
      </c>
      <c r="F23" s="366">
        <f t="shared" si="3"/>
        <v>57.246988414025935</v>
      </c>
      <c r="G23" s="365">
        <f t="shared" si="4"/>
        <v>11144</v>
      </c>
      <c r="H23" s="367">
        <f t="shared" si="3"/>
        <v>42.753011585974065</v>
      </c>
      <c r="I23" s="350"/>
      <c r="J23" s="368">
        <f t="shared" si="5"/>
        <v>9382</v>
      </c>
      <c r="K23" s="369">
        <f t="shared" si="6"/>
        <v>35.993247909153688</v>
      </c>
      <c r="L23" s="370">
        <v>3389</v>
      </c>
      <c r="M23" s="371">
        <v>36.122361969729269</v>
      </c>
      <c r="N23" s="370">
        <v>5993</v>
      </c>
      <c r="O23" s="372">
        <v>63.877638030270731</v>
      </c>
      <c r="P23" s="350"/>
      <c r="Q23" s="368">
        <v>4761</v>
      </c>
      <c r="R23" s="369">
        <v>18.265173022327939</v>
      </c>
      <c r="S23" s="370">
        <v>2805</v>
      </c>
      <c r="T23" s="371">
        <v>58.916194076874604</v>
      </c>
      <c r="U23" s="370">
        <v>1956</v>
      </c>
      <c r="V23" s="372">
        <v>41.083805923125396</v>
      </c>
      <c r="W23" s="350"/>
      <c r="X23" s="368">
        <v>11923</v>
      </c>
      <c r="Y23" s="369">
        <v>45.741579068518377</v>
      </c>
      <c r="Z23" s="370">
        <v>8728</v>
      </c>
      <c r="AA23" s="371">
        <v>73.203052922922083</v>
      </c>
      <c r="AB23" s="370">
        <v>3195</v>
      </c>
      <c r="AC23" s="372">
        <f t="shared" si="0"/>
        <v>26.796947077077917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57963</v>
      </c>
      <c r="E24" s="365">
        <f t="shared" si="2"/>
        <v>38126</v>
      </c>
      <c r="F24" s="366">
        <f t="shared" si="3"/>
        <v>65.776443593326775</v>
      </c>
      <c r="G24" s="365">
        <f t="shared" si="4"/>
        <v>19837</v>
      </c>
      <c r="H24" s="367">
        <f t="shared" si="3"/>
        <v>34.223556406673225</v>
      </c>
      <c r="I24" s="350"/>
      <c r="J24" s="368">
        <f t="shared" si="5"/>
        <v>14236</v>
      </c>
      <c r="K24" s="369">
        <f t="shared" si="6"/>
        <v>24.560495488501285</v>
      </c>
      <c r="L24" s="370">
        <v>6529</v>
      </c>
      <c r="M24" s="371">
        <v>45.862601854453501</v>
      </c>
      <c r="N24" s="370">
        <v>7707</v>
      </c>
      <c r="O24" s="372">
        <v>54.137398145546499</v>
      </c>
      <c r="P24" s="350"/>
      <c r="Q24" s="368">
        <v>12274</v>
      </c>
      <c r="R24" s="369">
        <v>21.175577523592636</v>
      </c>
      <c r="S24" s="370">
        <v>8429</v>
      </c>
      <c r="T24" s="371">
        <v>68.673619032100376</v>
      </c>
      <c r="U24" s="370">
        <v>3845</v>
      </c>
      <c r="V24" s="372">
        <v>31.326380967899624</v>
      </c>
      <c r="W24" s="350"/>
      <c r="X24" s="368">
        <v>31453</v>
      </c>
      <c r="Y24" s="369">
        <v>54.263926987906075</v>
      </c>
      <c r="Z24" s="370">
        <v>23168</v>
      </c>
      <c r="AA24" s="371">
        <v>73.65911041871999</v>
      </c>
      <c r="AB24" s="370">
        <v>8285</v>
      </c>
      <c r="AC24" s="372">
        <f t="shared" si="0"/>
        <v>26.340889581280003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14643</v>
      </c>
      <c r="E25" s="365">
        <f t="shared" si="2"/>
        <v>9254</v>
      </c>
      <c r="F25" s="366">
        <f t="shared" si="3"/>
        <v>63.197432220173468</v>
      </c>
      <c r="G25" s="365">
        <f t="shared" si="4"/>
        <v>5389</v>
      </c>
      <c r="H25" s="367">
        <f t="shared" si="3"/>
        <v>36.802567779826539</v>
      </c>
      <c r="I25" s="350"/>
      <c r="J25" s="368">
        <f t="shared" si="5"/>
        <v>3989</v>
      </c>
      <c r="K25" s="369">
        <f t="shared" si="6"/>
        <v>27.241685446971246</v>
      </c>
      <c r="L25" s="370">
        <v>1586</v>
      </c>
      <c r="M25" s="371">
        <v>39.759338179994984</v>
      </c>
      <c r="N25" s="370">
        <v>2403</v>
      </c>
      <c r="O25" s="372">
        <v>60.240661820005016</v>
      </c>
      <c r="P25" s="350"/>
      <c r="Q25" s="368">
        <v>3785</v>
      </c>
      <c r="R25" s="369">
        <v>25.848528307040908</v>
      </c>
      <c r="S25" s="370">
        <v>2684</v>
      </c>
      <c r="T25" s="371">
        <v>70.911492734478202</v>
      </c>
      <c r="U25" s="370">
        <v>1101</v>
      </c>
      <c r="V25" s="372">
        <v>29.088507265521795</v>
      </c>
      <c r="W25" s="350"/>
      <c r="X25" s="368">
        <v>6869</v>
      </c>
      <c r="Y25" s="369">
        <v>46.909786245987846</v>
      </c>
      <c r="Z25" s="370">
        <v>4984</v>
      </c>
      <c r="AA25" s="371">
        <v>72.557868685398162</v>
      </c>
      <c r="AB25" s="370">
        <v>1885</v>
      </c>
      <c r="AC25" s="372">
        <f t="shared" si="0"/>
        <v>27.442131314601838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6302</v>
      </c>
      <c r="E26" s="380">
        <f t="shared" si="2"/>
        <v>3864</v>
      </c>
      <c r="F26" s="381">
        <f t="shared" si="3"/>
        <v>61.313868613138688</v>
      </c>
      <c r="G26" s="380">
        <f t="shared" si="4"/>
        <v>2438</v>
      </c>
      <c r="H26" s="367">
        <f t="shared" si="3"/>
        <v>38.686131386861319</v>
      </c>
      <c r="I26" s="350"/>
      <c r="J26" s="377">
        <f t="shared" si="5"/>
        <v>1618</v>
      </c>
      <c r="K26" s="378">
        <f t="shared" si="6"/>
        <v>25.674389082830846</v>
      </c>
      <c r="L26" s="375">
        <v>666</v>
      </c>
      <c r="M26" s="376">
        <v>41.161928306551296</v>
      </c>
      <c r="N26" s="375">
        <v>952</v>
      </c>
      <c r="O26" s="372">
        <v>58.838071693448704</v>
      </c>
      <c r="P26" s="350"/>
      <c r="Q26" s="377">
        <v>1232</v>
      </c>
      <c r="R26" s="378">
        <v>19.549349412884798</v>
      </c>
      <c r="S26" s="375">
        <v>704</v>
      </c>
      <c r="T26" s="376">
        <v>57.142857142857139</v>
      </c>
      <c r="U26" s="375">
        <v>528</v>
      </c>
      <c r="V26" s="372">
        <v>42.857142857142854</v>
      </c>
      <c r="W26" s="350"/>
      <c r="X26" s="377">
        <v>3452</v>
      </c>
      <c r="Y26" s="378">
        <v>54.776261504284349</v>
      </c>
      <c r="Z26" s="375">
        <v>2494</v>
      </c>
      <c r="AA26" s="376">
        <v>72.247972190034758</v>
      </c>
      <c r="AB26" s="375">
        <v>958</v>
      </c>
      <c r="AC26" s="372">
        <f t="shared" si="0"/>
        <v>27.752027809965234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30913</v>
      </c>
      <c r="E27" s="380">
        <f t="shared" si="2"/>
        <v>18429</v>
      </c>
      <c r="F27" s="381">
        <f t="shared" si="3"/>
        <v>59.61569566201922</v>
      </c>
      <c r="G27" s="380">
        <f t="shared" si="4"/>
        <v>12484</v>
      </c>
      <c r="H27" s="367">
        <f t="shared" si="3"/>
        <v>40.384304337980787</v>
      </c>
      <c r="I27" s="350"/>
      <c r="J27" s="377">
        <f t="shared" si="5"/>
        <v>8698</v>
      </c>
      <c r="K27" s="378">
        <f t="shared" si="6"/>
        <v>28.137029728593149</v>
      </c>
      <c r="L27" s="375">
        <v>3431</v>
      </c>
      <c r="M27" s="376">
        <v>39.445849620602438</v>
      </c>
      <c r="N27" s="375">
        <v>5267</v>
      </c>
      <c r="O27" s="372">
        <v>60.554150379397562</v>
      </c>
      <c r="P27" s="350"/>
      <c r="Q27" s="377">
        <v>6321</v>
      </c>
      <c r="R27" s="378">
        <v>20.447708083977613</v>
      </c>
      <c r="S27" s="375">
        <v>3623</v>
      </c>
      <c r="T27" s="376">
        <v>57.316880240468279</v>
      </c>
      <c r="U27" s="375">
        <v>2698</v>
      </c>
      <c r="V27" s="372">
        <v>42.683119759531721</v>
      </c>
      <c r="W27" s="350"/>
      <c r="X27" s="377">
        <v>15894</v>
      </c>
      <c r="Y27" s="378">
        <v>51.415262187429235</v>
      </c>
      <c r="Z27" s="375">
        <v>11375</v>
      </c>
      <c r="AA27" s="376">
        <v>71.567887253051467</v>
      </c>
      <c r="AB27" s="375">
        <v>4519</v>
      </c>
      <c r="AC27" s="372">
        <f t="shared" si="0"/>
        <v>28.432112746948533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2934</v>
      </c>
      <c r="E28" s="380">
        <f t="shared" si="2"/>
        <v>1982</v>
      </c>
      <c r="F28" s="381">
        <f t="shared" si="3"/>
        <v>67.552828902522151</v>
      </c>
      <c r="G28" s="380">
        <f t="shared" si="4"/>
        <v>952</v>
      </c>
      <c r="H28" s="382">
        <f t="shared" si="3"/>
        <v>32.447171097477842</v>
      </c>
      <c r="I28" s="350"/>
      <c r="J28" s="377">
        <f t="shared" si="5"/>
        <v>367</v>
      </c>
      <c r="K28" s="378">
        <f t="shared" si="6"/>
        <v>12.50852079072938</v>
      </c>
      <c r="L28" s="375">
        <v>163</v>
      </c>
      <c r="M28" s="376">
        <v>44.414168937329698</v>
      </c>
      <c r="N28" s="375">
        <v>204</v>
      </c>
      <c r="O28" s="383">
        <v>55.585831062670302</v>
      </c>
      <c r="P28" s="350"/>
      <c r="Q28" s="377">
        <v>621</v>
      </c>
      <c r="R28" s="378">
        <v>21.165644171779142</v>
      </c>
      <c r="S28" s="375">
        <v>394</v>
      </c>
      <c r="T28" s="376">
        <v>63.446054750402581</v>
      </c>
      <c r="U28" s="375">
        <v>227</v>
      </c>
      <c r="V28" s="383">
        <v>36.553945249597426</v>
      </c>
      <c r="W28" s="350"/>
      <c r="X28" s="377">
        <v>1946</v>
      </c>
      <c r="Y28" s="378">
        <v>66.325835037491473</v>
      </c>
      <c r="Z28" s="375">
        <v>1425</v>
      </c>
      <c r="AA28" s="376">
        <v>73.227132579650572</v>
      </c>
      <c r="AB28" s="375">
        <v>521</v>
      </c>
      <c r="AC28" s="383">
        <f t="shared" si="0"/>
        <v>26.772867420349435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1158</v>
      </c>
      <c r="E29" s="386">
        <f t="shared" si="2"/>
        <v>635</v>
      </c>
      <c r="F29" s="387">
        <f t="shared" si="3"/>
        <v>54.835924006908463</v>
      </c>
      <c r="G29" s="386">
        <f t="shared" si="4"/>
        <v>523</v>
      </c>
      <c r="H29" s="388">
        <f t="shared" si="3"/>
        <v>45.164075993091537</v>
      </c>
      <c r="I29" s="350"/>
      <c r="J29" s="389">
        <f t="shared" si="5"/>
        <v>639</v>
      </c>
      <c r="K29" s="390">
        <f t="shared" si="6"/>
        <v>55.181347150259064</v>
      </c>
      <c r="L29" s="391">
        <v>237</v>
      </c>
      <c r="M29" s="392">
        <v>37.089201877934272</v>
      </c>
      <c r="N29" s="391">
        <v>402</v>
      </c>
      <c r="O29" s="393">
        <v>62.910798122065728</v>
      </c>
      <c r="P29" s="350"/>
      <c r="Q29" s="389">
        <v>209</v>
      </c>
      <c r="R29" s="390">
        <v>18.048359240069082</v>
      </c>
      <c r="S29" s="391">
        <v>151</v>
      </c>
      <c r="T29" s="392">
        <v>72.248803827751189</v>
      </c>
      <c r="U29" s="391">
        <v>58</v>
      </c>
      <c r="V29" s="393">
        <v>27.751196172248804</v>
      </c>
      <c r="W29" s="350"/>
      <c r="X29" s="389">
        <v>310</v>
      </c>
      <c r="Y29" s="390">
        <v>26.770293609671846</v>
      </c>
      <c r="Z29" s="391">
        <v>247</v>
      </c>
      <c r="AA29" s="392">
        <v>79.677419354838705</v>
      </c>
      <c r="AB29" s="391">
        <v>63</v>
      </c>
      <c r="AC29" s="393">
        <f t="shared" si="0"/>
        <v>20.322580645161288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544996</v>
      </c>
      <c r="E31" s="1230">
        <f>L31+S31+Z31</f>
        <v>343181</v>
      </c>
      <c r="F31" s="1231">
        <f>E31/$D31*100</f>
        <v>62.969452986810914</v>
      </c>
      <c r="G31" s="1230">
        <f>N31+U31+AB31</f>
        <v>201815</v>
      </c>
      <c r="H31" s="1232">
        <f>G31/$D31*100</f>
        <v>37.030547013189086</v>
      </c>
      <c r="I31" s="320"/>
      <c r="J31" s="1233">
        <f>SUM(J12:J29)</f>
        <v>141659</v>
      </c>
      <c r="K31" s="1234">
        <f>J31/$D31*100</f>
        <v>25.992667836094206</v>
      </c>
      <c r="L31" s="1230">
        <f>SUM(L12:L29)</f>
        <v>60046</v>
      </c>
      <c r="M31" s="1231">
        <f>L31/$J31*100</f>
        <v>42.387705687601915</v>
      </c>
      <c r="N31" s="1230">
        <f>SUM(N12:N29)</f>
        <v>81613</v>
      </c>
      <c r="O31" s="1235">
        <f>N31/$J31*100</f>
        <v>57.612294312398085</v>
      </c>
      <c r="P31" s="320"/>
      <c r="Q31" s="1233">
        <f>SUM(Q12:Q29)</f>
        <v>121769</v>
      </c>
      <c r="R31" s="1234">
        <f>Q31/$D31*100</f>
        <v>22.343099765869841</v>
      </c>
      <c r="S31" s="1230">
        <f>SUM(S12:S29)</f>
        <v>79814</v>
      </c>
      <c r="T31" s="1231">
        <f>S31/$Q31*100</f>
        <v>65.545417963521089</v>
      </c>
      <c r="U31" s="1230">
        <f>SUM(U12:U29)</f>
        <v>41955</v>
      </c>
      <c r="V31" s="1235">
        <f>U31/$Q31*100</f>
        <v>34.454582036478911</v>
      </c>
      <c r="W31" s="320"/>
      <c r="X31" s="1233">
        <f>SUM(X12:X29)</f>
        <v>281568</v>
      </c>
      <c r="Y31" s="1234">
        <f>X31/$D31*100</f>
        <v>51.664232398035949</v>
      </c>
      <c r="Z31" s="1230">
        <f>SUM(Z12:Z29)</f>
        <v>203321</v>
      </c>
      <c r="AA31" s="1231">
        <f>Z31/$X31*100</f>
        <v>72.210265371064892</v>
      </c>
      <c r="AB31" s="1230">
        <f>SUM(AB12:AB29)</f>
        <v>78247</v>
      </c>
      <c r="AC31" s="1235">
        <f>AB31/$X31*100</f>
        <v>27.789734628935108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3"/>
      <c r="C34" s="1443"/>
      <c r="D34" s="1443"/>
      <c r="E34" s="1443"/>
      <c r="F34" s="1443"/>
      <c r="G34" s="1443"/>
      <c r="H34" s="1443"/>
      <c r="I34" s="1443"/>
      <c r="J34" s="1443"/>
      <c r="K34" s="1443"/>
      <c r="L34" s="1443"/>
      <c r="M34" s="1443"/>
      <c r="N34" s="1443"/>
      <c r="O34" s="1443"/>
    </row>
    <row r="35" spans="2:15" s="329" customFormat="1" ht="29.25" customHeight="1" x14ac:dyDescent="0.25">
      <c r="B35" s="1444"/>
      <c r="C35" s="1444"/>
      <c r="D35" s="1444"/>
      <c r="E35" s="1444"/>
      <c r="F35" s="1444"/>
      <c r="G35" s="1444"/>
      <c r="H35" s="1444"/>
      <c r="I35" s="1444"/>
      <c r="J35" s="1444"/>
      <c r="K35" s="1444"/>
      <c r="L35" s="1444"/>
      <c r="M35" s="1444"/>
    </row>
    <row r="36" spans="2:15" s="329" customFormat="1" ht="4.5" customHeight="1" x14ac:dyDescent="0.25">
      <c r="B36" s="1434"/>
      <c r="C36" s="1434"/>
      <c r="D36" s="143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5"/>
      <c r="C2" s="1445"/>
    </row>
    <row r="3" spans="1:38" s="345" customFormat="1" ht="4.5" customHeight="1" x14ac:dyDescent="0.25">
      <c r="B3" s="1446"/>
      <c r="C3" s="1446"/>
    </row>
    <row r="4" spans="1:38" s="492" customFormat="1" ht="17.25" customHeight="1" x14ac:dyDescent="0.25">
      <c r="A4" s="1472" t="s">
        <v>426</v>
      </c>
      <c r="B4" s="1472"/>
      <c r="C4" s="1472"/>
      <c r="D4" s="1472"/>
      <c r="E4" s="1472"/>
      <c r="F4" s="1472"/>
      <c r="G4" s="1472"/>
      <c r="H4" s="1472"/>
      <c r="I4" s="1472"/>
      <c r="J4" s="1472"/>
      <c r="K4" s="1472"/>
      <c r="L4" s="1472"/>
      <c r="M4" s="1472"/>
      <c r="N4" s="1472"/>
    </row>
    <row r="5" spans="1:38" s="492" customFormat="1" ht="17.25" customHeight="1" x14ac:dyDescent="0.25">
      <c r="B5" s="1473" t="str">
        <f>porsaad!$B$6</f>
        <v>Situación a 30 de abril de 2025</v>
      </c>
      <c r="C5" s="1473"/>
      <c r="D5" s="1473"/>
      <c r="E5" s="1473"/>
      <c r="F5" s="1473"/>
      <c r="G5" s="1473"/>
      <c r="H5" s="1473"/>
      <c r="I5" s="1473"/>
      <c r="J5" s="1473"/>
      <c r="K5" s="1473"/>
      <c r="L5" s="1473"/>
      <c r="M5" s="1473"/>
      <c r="N5" s="1473"/>
    </row>
    <row r="6" spans="1:38" s="492" customFormat="1" ht="6" customHeight="1" x14ac:dyDescent="0.25"/>
    <row r="7" spans="1:38" s="437" customFormat="1" ht="12.75" customHeight="1" x14ac:dyDescent="0.25">
      <c r="A7" s="488"/>
      <c r="B7" s="1449" t="s">
        <v>12</v>
      </c>
      <c r="D7" s="1452" t="s">
        <v>250</v>
      </c>
      <c r="E7" s="1453"/>
      <c r="F7" s="489"/>
      <c r="G7" s="1483"/>
      <c r="H7" s="1483"/>
      <c r="I7" s="489"/>
      <c r="J7" s="1483"/>
      <c r="K7" s="1483"/>
      <c r="L7" s="489"/>
      <c r="M7" s="1483"/>
      <c r="N7" s="1484"/>
      <c r="O7" s="488"/>
      <c r="P7" s="488"/>
      <c r="W7" s="490"/>
    </row>
    <row r="8" spans="1:38" s="437" customFormat="1" ht="45.75" customHeight="1" x14ac:dyDescent="0.25">
      <c r="A8" s="488"/>
      <c r="B8" s="1450"/>
      <c r="D8" s="1481"/>
      <c r="E8" s="1482"/>
      <c r="F8" s="491"/>
      <c r="G8" s="1605" t="s">
        <v>267</v>
      </c>
      <c r="H8" s="1606"/>
      <c r="I8" s="744"/>
      <c r="J8" s="1605" t="s">
        <v>268</v>
      </c>
      <c r="K8" s="1606"/>
      <c r="L8" s="744"/>
      <c r="M8" s="1605" t="s">
        <v>269</v>
      </c>
      <c r="N8" s="1606"/>
      <c r="O8" s="488"/>
      <c r="P8" s="488"/>
      <c r="W8" s="490"/>
    </row>
    <row r="9" spans="1:38" s="437" customFormat="1" ht="6" customHeight="1" x14ac:dyDescent="0.25">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5">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299894</v>
      </c>
      <c r="E12" s="498">
        <f>D12/'20pobl'!D12*100</f>
        <v>3.4742677767554673</v>
      </c>
      <c r="F12" s="350"/>
      <c r="G12" s="355">
        <v>90097</v>
      </c>
      <c r="H12" s="498">
        <v>1.2836800928497778</v>
      </c>
      <c r="I12" s="350"/>
      <c r="J12" s="355">
        <v>62678</v>
      </c>
      <c r="K12" s="498">
        <v>5.3280085550078331</v>
      </c>
      <c r="L12" s="350"/>
      <c r="M12" s="355">
        <v>147119</v>
      </c>
      <c r="N12" s="498">
        <f>M12/'20pobl'!X12*100</f>
        <v>33.679085036147114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46129</v>
      </c>
      <c r="E13" s="500">
        <f>D13/'20pobl'!D13*100</f>
        <v>3.4129407490875572</v>
      </c>
      <c r="F13" s="350"/>
      <c r="G13" s="368">
        <v>9057</v>
      </c>
      <c r="H13" s="501">
        <v>0.86342992461075574</v>
      </c>
      <c r="I13" s="350"/>
      <c r="J13" s="368">
        <v>8496</v>
      </c>
      <c r="K13" s="501">
        <v>4.1372459265463544</v>
      </c>
      <c r="L13" s="350"/>
      <c r="M13" s="368">
        <v>28576</v>
      </c>
      <c r="N13" s="501">
        <f>M13/'20pobl'!X13*100</f>
        <v>29.374698039699425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34812</v>
      </c>
      <c r="E14" s="500">
        <f>D14/'20pobl'!D14*100</f>
        <v>3.448101672049992</v>
      </c>
      <c r="F14" s="350"/>
      <c r="G14" s="368">
        <v>8149</v>
      </c>
      <c r="H14" s="501">
        <v>1.1207629274894306</v>
      </c>
      <c r="I14" s="350"/>
      <c r="J14" s="368">
        <v>7319</v>
      </c>
      <c r="K14" s="501">
        <v>3.7075310649463802</v>
      </c>
      <c r="L14" s="350"/>
      <c r="M14" s="368">
        <v>19344</v>
      </c>
      <c r="N14" s="501">
        <f>M14/'20pobl'!X14*100</f>
        <v>22.731973300742691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31451</v>
      </c>
      <c r="E15" s="500">
        <f>D15/'20pobl'!D15*100</f>
        <v>2.5533217294165786</v>
      </c>
      <c r="F15" s="350"/>
      <c r="G15" s="368">
        <v>8681</v>
      </c>
      <c r="H15" s="501">
        <v>0.84570900829634599</v>
      </c>
      <c r="I15" s="350"/>
      <c r="J15" s="368">
        <v>6752</v>
      </c>
      <c r="K15" s="501">
        <v>4.4770082551470347</v>
      </c>
      <c r="L15" s="350"/>
      <c r="M15" s="368">
        <v>16018</v>
      </c>
      <c r="N15" s="501">
        <f>M15/'20pobl'!X15*100</f>
        <v>29.403234392495914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46446</v>
      </c>
      <c r="E16" s="500">
        <f>D16/'20pobl'!D16*100</f>
        <v>2.0746361592207094</v>
      </c>
      <c r="F16" s="350"/>
      <c r="G16" s="368">
        <v>18559</v>
      </c>
      <c r="H16" s="501">
        <v>1.0084670149398094</v>
      </c>
      <c r="I16" s="350"/>
      <c r="J16" s="368">
        <v>9254</v>
      </c>
      <c r="K16" s="501">
        <v>3.1170633450327068</v>
      </c>
      <c r="L16" s="350"/>
      <c r="M16" s="368">
        <v>18633</v>
      </c>
      <c r="N16" s="501">
        <f>M16/'20pobl'!X16*100</f>
        <v>18.347874037457903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18099</v>
      </c>
      <c r="E17" s="502">
        <f>D17/'20pobl'!D17*100</f>
        <v>3.0632088292987572</v>
      </c>
      <c r="F17" s="350"/>
      <c r="G17" s="377">
        <v>4664</v>
      </c>
      <c r="H17" s="502">
        <v>1.0389147528567928</v>
      </c>
      <c r="I17" s="350"/>
      <c r="J17" s="377">
        <v>3872</v>
      </c>
      <c r="K17" s="502">
        <v>3.8485622558618018</v>
      </c>
      <c r="L17" s="350"/>
      <c r="M17" s="377">
        <v>9563</v>
      </c>
      <c r="N17" s="502">
        <f>M17/'20pobl'!X17*100</f>
        <v>23.14823780015492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126713</v>
      </c>
      <c r="E18" s="500">
        <f>D18/'20pobl'!D18*100</f>
        <v>5.2980705628925584</v>
      </c>
      <c r="F18" s="350"/>
      <c r="G18" s="368">
        <v>26390</v>
      </c>
      <c r="H18" s="501">
        <v>1.5090175089488911</v>
      </c>
      <c r="I18" s="350"/>
      <c r="J18" s="368">
        <v>21808</v>
      </c>
      <c r="K18" s="501">
        <v>5.168482872053505</v>
      </c>
      <c r="L18" s="350"/>
      <c r="M18" s="368">
        <v>78515</v>
      </c>
      <c r="N18" s="501">
        <f>M18/'20pobl'!X18*100</f>
        <v>35.540014484881404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77705</v>
      </c>
      <c r="E19" s="500">
        <f>D19/'20pobl'!D19*100</f>
        <v>3.6924435227921251</v>
      </c>
      <c r="F19" s="350"/>
      <c r="G19" s="368">
        <v>17741</v>
      </c>
      <c r="H19" s="501">
        <v>1.0503021372502934</v>
      </c>
      <c r="I19" s="350"/>
      <c r="J19" s="368">
        <v>13912</v>
      </c>
      <c r="K19" s="501">
        <v>4.9292605754819601</v>
      </c>
      <c r="L19" s="350"/>
      <c r="M19" s="368">
        <v>46052</v>
      </c>
      <c r="N19" s="501">
        <f>M19/'20pobl'!X19*100</f>
        <v>34.608129739153959</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234486</v>
      </c>
      <c r="E20" s="500">
        <f>D20/'20pobl'!D20*100</f>
        <v>2.9266005935175858</v>
      </c>
      <c r="F20" s="350"/>
      <c r="G20" s="368">
        <v>61234</v>
      </c>
      <c r="H20" s="501">
        <v>0.94984544884982836</v>
      </c>
      <c r="I20" s="350"/>
      <c r="J20" s="368">
        <v>46913</v>
      </c>
      <c r="K20" s="501">
        <v>4.2644498884187279</v>
      </c>
      <c r="L20" s="350"/>
      <c r="M20" s="368">
        <v>126339</v>
      </c>
      <c r="N20" s="501">
        <f>M20/'20pobl'!X20*100</f>
        <v>27.146150755366854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168460</v>
      </c>
      <c r="E21" s="500">
        <f>D21/'20pobl'!D21*100</f>
        <v>3.1669669889844219</v>
      </c>
      <c r="F21" s="350"/>
      <c r="G21" s="368">
        <v>44221</v>
      </c>
      <c r="H21" s="501">
        <v>1.0416593054913661</v>
      </c>
      <c r="I21" s="350"/>
      <c r="J21" s="368">
        <v>34468</v>
      </c>
      <c r="K21" s="501">
        <v>4.4579067445433713</v>
      </c>
      <c r="L21" s="350"/>
      <c r="M21" s="368">
        <v>89771</v>
      </c>
      <c r="N21" s="501">
        <f>M21/'20pobl'!X21*100</f>
        <v>29.839023303894617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36564</v>
      </c>
      <c r="E22" s="500">
        <f>D22/'20pobl'!D22*100</f>
        <v>3.4668302548353487</v>
      </c>
      <c r="F22" s="350"/>
      <c r="G22" s="368">
        <v>9087</v>
      </c>
      <c r="H22" s="501">
        <v>1.1098924184833059</v>
      </c>
      <c r="I22" s="350"/>
      <c r="J22" s="368">
        <v>6656</v>
      </c>
      <c r="K22" s="501">
        <v>4.1268817737655317</v>
      </c>
      <c r="L22" s="350"/>
      <c r="M22" s="368">
        <v>20821</v>
      </c>
      <c r="N22" s="501">
        <f>M22/'20pobl'!X22*100</f>
        <v>27.884396469753174</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79688</v>
      </c>
      <c r="E23" s="500">
        <f>D23/'20pobl'!D23*100</f>
        <v>2.9450450194080711</v>
      </c>
      <c r="F23" s="350"/>
      <c r="G23" s="368">
        <v>22646</v>
      </c>
      <c r="H23" s="501">
        <v>1.1403152760755348</v>
      </c>
      <c r="I23" s="350"/>
      <c r="J23" s="368">
        <v>13846</v>
      </c>
      <c r="K23" s="501">
        <v>2.8926526288960246</v>
      </c>
      <c r="L23" s="350"/>
      <c r="M23" s="368">
        <v>43196</v>
      </c>
      <c r="N23" s="501">
        <f>M23/'20pobl'!X23*100</f>
        <v>17.906562202047837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196209</v>
      </c>
      <c r="E24" s="500">
        <f>D24/'20pobl'!D24*100</f>
        <v>2.7992794682697251</v>
      </c>
      <c r="F24" s="350"/>
      <c r="G24" s="368">
        <v>51371</v>
      </c>
      <c r="H24" s="501">
        <v>0.90057113365446129</v>
      </c>
      <c r="I24" s="350"/>
      <c r="J24" s="368">
        <v>34789</v>
      </c>
      <c r="K24" s="501">
        <v>3.8113737554340208</v>
      </c>
      <c r="L24" s="350"/>
      <c r="M24" s="368">
        <v>110049</v>
      </c>
      <c r="N24" s="501">
        <f>M24/'20pobl'!X24*100</f>
        <v>28.057190788081517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46181</v>
      </c>
      <c r="E25" s="500">
        <f>D25/'20pobl'!D25*100</f>
        <v>2.9442929896996604</v>
      </c>
      <c r="F25" s="350"/>
      <c r="G25" s="368">
        <v>16691</v>
      </c>
      <c r="H25" s="501">
        <v>1.277042763449844</v>
      </c>
      <c r="I25" s="350"/>
      <c r="J25" s="368">
        <v>9091</v>
      </c>
      <c r="K25" s="501">
        <v>4.8081703460020941</v>
      </c>
      <c r="L25" s="350"/>
      <c r="M25" s="368">
        <v>20399</v>
      </c>
      <c r="N25" s="501">
        <f>M25/'20pobl'!X25*100</f>
        <v>28.169967133427239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15950</v>
      </c>
      <c r="E26" s="504">
        <f>D26/'20pobl'!D26*100</f>
        <v>2.3513525068071286</v>
      </c>
      <c r="F26" s="350"/>
      <c r="G26" s="377">
        <v>3419</v>
      </c>
      <c r="H26" s="502">
        <v>0.63579966824609291</v>
      </c>
      <c r="I26" s="350"/>
      <c r="J26" s="377">
        <v>2654</v>
      </c>
      <c r="K26" s="502">
        <v>2.7162844013223211</v>
      </c>
      <c r="L26" s="350"/>
      <c r="M26" s="377">
        <v>9877</v>
      </c>
      <c r="N26" s="502">
        <f>M26/'20pobl'!X26*100</f>
        <v>23.035122906851999</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72088</v>
      </c>
      <c r="E27" s="504">
        <f>D27/'20pobl'!D27*100</f>
        <v>3.2360065431183234</v>
      </c>
      <c r="F27" s="350"/>
      <c r="G27" s="377">
        <v>18013</v>
      </c>
      <c r="H27" s="502">
        <v>1.0613775930480445</v>
      </c>
      <c r="I27" s="350"/>
      <c r="J27" s="377">
        <v>13241</v>
      </c>
      <c r="K27" s="502">
        <v>3.60050468519717</v>
      </c>
      <c r="L27" s="350"/>
      <c r="M27" s="377">
        <v>40834</v>
      </c>
      <c r="N27" s="502">
        <f>M27/'20pobl'!X27*100</f>
        <v>25.082925870414506</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9298</v>
      </c>
      <c r="E28" s="504">
        <f>D28/'20pobl'!D28*100</f>
        <v>2.8681242751030278</v>
      </c>
      <c r="F28" s="350"/>
      <c r="G28" s="377">
        <v>1555</v>
      </c>
      <c r="H28" s="502">
        <v>0.61587085326827418</v>
      </c>
      <c r="I28" s="350"/>
      <c r="J28" s="377">
        <v>1660</v>
      </c>
      <c r="K28" s="502">
        <v>3.3754931066737157</v>
      </c>
      <c r="L28" s="350"/>
      <c r="M28" s="377">
        <v>6083</v>
      </c>
      <c r="N28" s="502">
        <f>M28/'20pobl'!X28*100</f>
        <v>27.013944400035527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3726</v>
      </c>
      <c r="E29" s="506">
        <f>D29/'20pobl'!D29*100</f>
        <v>2.2025962970844857</v>
      </c>
      <c r="F29" s="350"/>
      <c r="G29" s="389">
        <v>2086</v>
      </c>
      <c r="H29" s="507">
        <v>1.4127144298688195</v>
      </c>
      <c r="I29" s="350"/>
      <c r="J29" s="389">
        <v>574</v>
      </c>
      <c r="K29" s="507">
        <v>3.4590815957575032</v>
      </c>
      <c r="L29" s="350"/>
      <c r="M29" s="389">
        <v>1066</v>
      </c>
      <c r="N29" s="507">
        <f>M29/'20pobl'!X29*100</f>
        <v>21.706373447363063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1543899</v>
      </c>
      <c r="E31" s="1243">
        <f>D31/'20pobl'!D31*100</f>
        <v>3.175460068188416</v>
      </c>
      <c r="F31" s="320"/>
      <c r="G31" s="1242">
        <f>SUM(G12:G29)</f>
        <v>413661</v>
      </c>
      <c r="H31" s="1243">
        <f>G31/'20pobl'!J31*100</f>
        <v>1.06913107425858</v>
      </c>
      <c r="I31" s="320"/>
      <c r="J31" s="1242">
        <f>SUM(J12:J29)</f>
        <v>297983</v>
      </c>
      <c r="K31" s="1243">
        <f>J31/'20pobl'!Q31*100</f>
        <v>4.270361399233642</v>
      </c>
      <c r="L31" s="320"/>
      <c r="M31" s="1242">
        <f>SUM(M12:M29)</f>
        <v>832255</v>
      </c>
      <c r="N31" s="1243">
        <f>M31/'20pobl'!X31*100</f>
        <v>28.207883992660065</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7" t="str">
        <f>'24solcasaad_pobl'!B34:N34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5">
      <c r="B35" s="1491"/>
      <c r="C35" s="1491"/>
      <c r="D35" s="1491"/>
      <c r="E35" s="510"/>
    </row>
    <row r="36" spans="2:14" ht="4.5" customHeight="1" x14ac:dyDescent="0.25">
      <c r="B36" s="1471"/>
      <c r="C36" s="1471"/>
      <c r="D36" s="1471"/>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364</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3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15">
        <v>45657</v>
      </c>
      <c r="Y6" s="1426"/>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424084</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2.5829330004886186E-2</v>
      </c>
      <c r="AA9" s="279">
        <v>10678</v>
      </c>
    </row>
    <row r="10" spans="1:29" x14ac:dyDescent="0.35">
      <c r="B10" s="303" t="s">
        <v>7</v>
      </c>
      <c r="C10" s="219"/>
      <c r="D10" s="253">
        <v>49707</v>
      </c>
      <c r="E10" s="254">
        <v>51252</v>
      </c>
      <c r="F10" s="254">
        <v>47953</v>
      </c>
      <c r="G10" s="254">
        <v>48669</v>
      </c>
      <c r="H10" s="254">
        <v>51170</v>
      </c>
      <c r="I10" s="254">
        <v>54128</v>
      </c>
      <c r="J10" s="254">
        <v>57909</v>
      </c>
      <c r="K10" s="257">
        <v>58693</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5.6009355883411382E-2</v>
      </c>
      <c r="AA10" s="257">
        <v>3113</v>
      </c>
    </row>
    <row r="11" spans="1:29" x14ac:dyDescent="0.35">
      <c r="B11" s="303" t="s">
        <v>37</v>
      </c>
      <c r="C11" s="219"/>
      <c r="D11" s="253">
        <v>38844</v>
      </c>
      <c r="E11" s="254">
        <v>40697</v>
      </c>
      <c r="F11" s="254">
        <v>39355</v>
      </c>
      <c r="G11" s="254">
        <v>41002</v>
      </c>
      <c r="H11" s="254">
        <v>43882</v>
      </c>
      <c r="I11" s="254">
        <v>46871</v>
      </c>
      <c r="J11" s="254">
        <v>51282</v>
      </c>
      <c r="K11" s="257">
        <v>52063</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9.5578796742492811E-2</v>
      </c>
      <c r="AA11" s="257">
        <v>4542</v>
      </c>
    </row>
    <row r="12" spans="1:29" x14ac:dyDescent="0.35">
      <c r="B12" s="303" t="s">
        <v>38</v>
      </c>
      <c r="C12" s="219"/>
      <c r="D12" s="253">
        <v>27993</v>
      </c>
      <c r="E12" s="254">
        <v>32479</v>
      </c>
      <c r="F12" s="254">
        <v>32836</v>
      </c>
      <c r="G12" s="254">
        <v>35355</v>
      </c>
      <c r="H12" s="254">
        <v>39461</v>
      </c>
      <c r="I12" s="254">
        <v>43584</v>
      </c>
      <c r="J12" s="254">
        <v>46233</v>
      </c>
      <c r="K12" s="257">
        <v>47287</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6.3059214963355981E-2</v>
      </c>
      <c r="AA12" s="257">
        <v>2805</v>
      </c>
    </row>
    <row r="13" spans="1:29" x14ac:dyDescent="0.35">
      <c r="B13" s="303" t="s">
        <v>6</v>
      </c>
      <c r="C13" s="219"/>
      <c r="D13" s="253">
        <v>48834</v>
      </c>
      <c r="E13" s="254">
        <v>53168</v>
      </c>
      <c r="F13" s="254">
        <v>54714</v>
      </c>
      <c r="G13" s="254">
        <v>58012</v>
      </c>
      <c r="H13" s="254">
        <v>57712</v>
      </c>
      <c r="I13" s="254">
        <v>63120</v>
      </c>
      <c r="J13" s="254">
        <v>75761</v>
      </c>
      <c r="K13" s="257">
        <v>76325</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0.14897108190699848</v>
      </c>
      <c r="AA13" s="257">
        <v>9896</v>
      </c>
      <c r="AC13" s="224"/>
    </row>
    <row r="14" spans="1:29" x14ac:dyDescent="0.35">
      <c r="B14" s="303" t="s">
        <v>5</v>
      </c>
      <c r="C14" s="219"/>
      <c r="D14" s="253">
        <v>24752</v>
      </c>
      <c r="E14" s="254">
        <v>25483</v>
      </c>
      <c r="F14" s="254">
        <v>25356</v>
      </c>
      <c r="G14" s="254">
        <v>23258</v>
      </c>
      <c r="H14" s="254">
        <v>23164</v>
      </c>
      <c r="I14" s="254">
        <v>23876</v>
      </c>
      <c r="J14" s="254">
        <v>23556</v>
      </c>
      <c r="K14" s="257">
        <v>23380</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-2.4980191000458785E-2</v>
      </c>
      <c r="AA14" s="257">
        <v>-599</v>
      </c>
      <c r="AC14" s="224"/>
    </row>
    <row r="15" spans="1:29" x14ac:dyDescent="0.35">
      <c r="B15" s="303" t="s">
        <v>4</v>
      </c>
      <c r="C15" s="219"/>
      <c r="D15" s="253">
        <v>129374</v>
      </c>
      <c r="E15" s="254">
        <v>146192</v>
      </c>
      <c r="F15" s="254">
        <v>140933</v>
      </c>
      <c r="G15" s="254">
        <v>142154</v>
      </c>
      <c r="H15" s="254">
        <v>146929</v>
      </c>
      <c r="I15" s="254">
        <v>156550</v>
      </c>
      <c r="J15" s="254">
        <v>160725</v>
      </c>
      <c r="K15" s="257">
        <v>161076</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1.0584168292667728E-2</v>
      </c>
      <c r="AA15" s="257">
        <v>1687</v>
      </c>
      <c r="AC15" s="224"/>
    </row>
    <row r="16" spans="1:29" x14ac:dyDescent="0.35">
      <c r="B16" s="303" t="s">
        <v>40</v>
      </c>
      <c r="C16" s="219"/>
      <c r="D16" s="253">
        <v>86579</v>
      </c>
      <c r="E16" s="254">
        <v>89837</v>
      </c>
      <c r="F16" s="254">
        <v>84968</v>
      </c>
      <c r="G16" s="254">
        <v>87354</v>
      </c>
      <c r="H16" s="254">
        <v>89947</v>
      </c>
      <c r="I16" s="254">
        <v>94676</v>
      </c>
      <c r="J16" s="254">
        <v>98880</v>
      </c>
      <c r="K16" s="257">
        <v>102256</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4.8499887209564552E-2</v>
      </c>
      <c r="AA16" s="257">
        <v>4730</v>
      </c>
      <c r="AC16" s="224"/>
    </row>
    <row r="17" spans="2:31" x14ac:dyDescent="0.35">
      <c r="B17" s="303" t="s">
        <v>41</v>
      </c>
      <c r="C17" s="219"/>
      <c r="D17" s="253">
        <v>318602</v>
      </c>
      <c r="E17" s="254">
        <v>334206</v>
      </c>
      <c r="F17" s="254">
        <v>321411</v>
      </c>
      <c r="G17" s="254">
        <v>337967</v>
      </c>
      <c r="H17" s="254">
        <v>354754</v>
      </c>
      <c r="I17" s="254">
        <v>352939</v>
      </c>
      <c r="J17" s="254">
        <v>382242</v>
      </c>
      <c r="K17" s="257">
        <v>395271</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8.7322262170347775E-2</v>
      </c>
      <c r="AA17" s="257">
        <v>31744</v>
      </c>
      <c r="AC17" s="224"/>
    </row>
    <row r="18" spans="2:31" x14ac:dyDescent="0.35">
      <c r="B18" s="303" t="s">
        <v>3</v>
      </c>
      <c r="C18" s="219"/>
      <c r="D18" s="253">
        <v>116879</v>
      </c>
      <c r="E18" s="254">
        <v>144556</v>
      </c>
      <c r="F18" s="254">
        <v>155768</v>
      </c>
      <c r="G18" s="254">
        <v>166723</v>
      </c>
      <c r="H18" s="254">
        <v>185933</v>
      </c>
      <c r="I18" s="254">
        <v>205653</v>
      </c>
      <c r="J18" s="254">
        <v>218328</v>
      </c>
      <c r="K18" s="257">
        <v>226297</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9.7687210780081246E-2</v>
      </c>
      <c r="AA18" s="257">
        <v>20139</v>
      </c>
      <c r="AC18" s="224"/>
    </row>
    <row r="19" spans="2:31" x14ac:dyDescent="0.35">
      <c r="B19" s="303" t="s">
        <v>2</v>
      </c>
      <c r="C19" s="219"/>
      <c r="D19" s="253">
        <v>54680</v>
      </c>
      <c r="E19" s="254">
        <v>56883</v>
      </c>
      <c r="F19" s="254">
        <v>52977</v>
      </c>
      <c r="G19" s="254">
        <v>54286</v>
      </c>
      <c r="H19" s="254">
        <v>56834</v>
      </c>
      <c r="I19" s="254">
        <v>58876</v>
      </c>
      <c r="J19" s="254">
        <v>59450</v>
      </c>
      <c r="K19" s="257">
        <v>60562</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2.6352805599335616E-2</v>
      </c>
      <c r="AA19" s="257">
        <v>1555</v>
      </c>
      <c r="AC19" s="224"/>
    </row>
    <row r="20" spans="2:31" x14ac:dyDescent="0.35">
      <c r="B20" s="303" t="s">
        <v>35</v>
      </c>
      <c r="C20" s="219"/>
      <c r="D20" s="253">
        <v>80184</v>
      </c>
      <c r="E20" s="254">
        <v>80673</v>
      </c>
      <c r="F20" s="254">
        <v>77385</v>
      </c>
      <c r="G20" s="254">
        <v>77804</v>
      </c>
      <c r="H20" s="254">
        <v>79633</v>
      </c>
      <c r="I20" s="254">
        <v>83919</v>
      </c>
      <c r="J20" s="254">
        <v>85251</v>
      </c>
      <c r="K20" s="257">
        <v>87481</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4.5597972892214234E-2</v>
      </c>
      <c r="AA20" s="257">
        <v>3815</v>
      </c>
      <c r="AC20" s="224"/>
    </row>
    <row r="21" spans="2:31" x14ac:dyDescent="0.35">
      <c r="B21" s="303" t="s">
        <v>42</v>
      </c>
      <c r="C21" s="219"/>
      <c r="D21" s="253">
        <v>215222</v>
      </c>
      <c r="E21" s="254">
        <v>228990</v>
      </c>
      <c r="F21" s="254">
        <v>223671</v>
      </c>
      <c r="G21" s="254">
        <v>216089</v>
      </c>
      <c r="H21" s="254">
        <v>224953</v>
      </c>
      <c r="I21" s="254">
        <v>237216</v>
      </c>
      <c r="J21" s="254">
        <v>256424</v>
      </c>
      <c r="K21" s="257">
        <v>266456</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6.9773604146508905E-2</v>
      </c>
      <c r="AA21" s="257">
        <v>17379</v>
      </c>
      <c r="AC21" s="224"/>
    </row>
    <row r="22" spans="2:31" x14ac:dyDescent="0.35">
      <c r="B22" s="303" t="s">
        <v>43</v>
      </c>
      <c r="C22" s="219"/>
      <c r="D22" s="253">
        <v>44249</v>
      </c>
      <c r="E22" s="254">
        <v>53719</v>
      </c>
      <c r="F22" s="254">
        <v>52094</v>
      </c>
      <c r="G22" s="254">
        <v>54205</v>
      </c>
      <c r="H22" s="254">
        <v>55440</v>
      </c>
      <c r="I22" s="254">
        <v>62760</v>
      </c>
      <c r="J22" s="254">
        <v>66811</v>
      </c>
      <c r="K22" s="257">
        <v>69263</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6.9302497915830319E-2</v>
      </c>
      <c r="AA22" s="257">
        <v>4489</v>
      </c>
      <c r="AC22" s="224"/>
    </row>
    <row r="23" spans="2:31" x14ac:dyDescent="0.35">
      <c r="B23" s="303" t="s">
        <v>44</v>
      </c>
      <c r="C23" s="219"/>
      <c r="D23" s="253">
        <v>20012</v>
      </c>
      <c r="E23" s="254">
        <v>20052</v>
      </c>
      <c r="F23" s="254">
        <v>19700</v>
      </c>
      <c r="G23" s="254">
        <v>20426</v>
      </c>
      <c r="H23" s="254">
        <v>21291</v>
      </c>
      <c r="I23" s="254">
        <v>22108</v>
      </c>
      <c r="J23" s="254">
        <v>21514</v>
      </c>
      <c r="K23" s="257">
        <v>20737</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-5.2196169843228613E-2</v>
      </c>
      <c r="AA23" s="257">
        <v>-1142</v>
      </c>
      <c r="AC23" s="224"/>
    </row>
    <row r="24" spans="2:31" x14ac:dyDescent="0.35">
      <c r="B24" s="303" t="s">
        <v>45</v>
      </c>
      <c r="C24" s="219"/>
      <c r="D24" s="253">
        <v>102813</v>
      </c>
      <c r="E24" s="254">
        <v>106366</v>
      </c>
      <c r="F24" s="254">
        <v>105906</v>
      </c>
      <c r="G24" s="254">
        <v>107110</v>
      </c>
      <c r="H24" s="254">
        <v>108983</v>
      </c>
      <c r="I24" s="254">
        <v>114252</v>
      </c>
      <c r="J24" s="254">
        <v>117575</v>
      </c>
      <c r="K24" s="257">
        <v>118843</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3.5650794757389859E-2</v>
      </c>
      <c r="AA24" s="257">
        <v>4091</v>
      </c>
      <c r="AC24" s="224"/>
    </row>
    <row r="25" spans="2:31" x14ac:dyDescent="0.35">
      <c r="B25" s="303" t="s">
        <v>46</v>
      </c>
      <c r="C25" s="219"/>
      <c r="D25" s="253">
        <v>15257</v>
      </c>
      <c r="E25" s="254">
        <v>15375</v>
      </c>
      <c r="F25" s="254">
        <v>14687</v>
      </c>
      <c r="G25" s="254">
        <v>15454</v>
      </c>
      <c r="H25" s="254">
        <v>14358</v>
      </c>
      <c r="I25" s="254">
        <v>14631</v>
      </c>
      <c r="J25" s="254">
        <v>14722</v>
      </c>
      <c r="K25" s="257">
        <v>14818</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1.347377060392585E-2</v>
      </c>
      <c r="AA25" s="257">
        <v>197</v>
      </c>
      <c r="AC25" s="224"/>
    </row>
    <row r="26" spans="2:31" x14ac:dyDescent="0.35">
      <c r="B26" s="305" t="s">
        <v>1</v>
      </c>
      <c r="C26" s="219"/>
      <c r="D26" s="260">
        <v>4359</v>
      </c>
      <c r="E26" s="261">
        <v>4461</v>
      </c>
      <c r="F26" s="261">
        <v>4491</v>
      </c>
      <c r="G26" s="261">
        <v>4622</v>
      </c>
      <c r="H26" s="261">
        <v>4953</v>
      </c>
      <c r="I26" s="261">
        <v>5237</v>
      </c>
      <c r="J26" s="261">
        <v>5608</v>
      </c>
      <c r="K26" s="265">
        <v>5735</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6.1054579093432038E-2</v>
      </c>
      <c r="AA26" s="265">
        <v>330</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5">
        <f>SUM(K9:K26)</f>
        <v>2210627</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5.712043642387199E-2</v>
      </c>
      <c r="AA27" s="243">
        <v>119449</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11"/>
      <c r="C2" s="1611"/>
      <c r="D2" s="1611"/>
      <c r="E2" s="1611"/>
      <c r="F2" s="1611"/>
      <c r="G2" s="1611"/>
      <c r="H2" s="1611"/>
      <c r="I2" s="1611"/>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2"/>
      <c r="C3" s="1612"/>
      <c r="D3" s="1612"/>
      <c r="E3" s="1612"/>
      <c r="F3" s="1612"/>
      <c r="G3" s="1612"/>
      <c r="H3" s="1612"/>
      <c r="I3" s="1612"/>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17" t="s">
        <v>425</v>
      </c>
      <c r="B4" s="1517"/>
      <c r="C4" s="1517"/>
      <c r="D4" s="1517"/>
      <c r="E4" s="1517"/>
      <c r="F4" s="1517"/>
      <c r="G4" s="1517"/>
      <c r="H4" s="1517"/>
      <c r="I4" s="1517"/>
      <c r="J4" s="1517"/>
      <c r="K4" s="1517"/>
      <c r="L4" s="1517"/>
      <c r="M4" s="1517"/>
      <c r="N4" s="1517"/>
      <c r="O4" s="1517"/>
      <c r="P4" s="1517"/>
      <c r="Q4" s="1517"/>
      <c r="R4" s="1517"/>
      <c r="S4" s="1517"/>
      <c r="T4" s="1517"/>
      <c r="U4" s="1517"/>
      <c r="V4" s="1517"/>
      <c r="W4" s="1517"/>
      <c r="X4" s="1517"/>
      <c r="Y4" s="1517"/>
      <c r="Z4" s="1517"/>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3" t="s">
        <v>12</v>
      </c>
      <c r="D7" s="1607" t="s">
        <v>475</v>
      </c>
      <c r="E7" s="1607"/>
      <c r="G7" s="1607"/>
      <c r="H7" s="1607"/>
      <c r="J7" s="1607"/>
      <c r="K7" s="1607"/>
      <c r="M7" s="1607"/>
      <c r="N7" s="1607"/>
      <c r="P7" s="1607" t="s">
        <v>178</v>
      </c>
      <c r="Q7" s="1607"/>
      <c r="S7" s="1607"/>
      <c r="T7" s="1607"/>
      <c r="V7" s="1607"/>
      <c r="W7" s="1607"/>
      <c r="Y7" s="1607"/>
      <c r="Z7" s="1607"/>
      <c r="AA7" s="512"/>
      <c r="AB7" s="512"/>
      <c r="AI7" s="514"/>
    </row>
    <row r="8" spans="1:50" s="513" customFormat="1" ht="37.5" customHeight="1" x14ac:dyDescent="0.25">
      <c r="A8" s="512"/>
      <c r="B8" s="1613"/>
      <c r="D8" s="1607"/>
      <c r="E8" s="1607"/>
      <c r="G8" s="1607" t="s">
        <v>168</v>
      </c>
      <c r="H8" s="1607"/>
      <c r="J8" s="1607" t="s">
        <v>174</v>
      </c>
      <c r="K8" s="1607"/>
      <c r="M8" s="1607" t="s">
        <v>169</v>
      </c>
      <c r="N8" s="1607"/>
      <c r="P8" s="1607"/>
      <c r="Q8" s="1607"/>
      <c r="S8" s="1607" t="s">
        <v>179</v>
      </c>
      <c r="T8" s="1607"/>
      <c r="V8" s="1607" t="s">
        <v>180</v>
      </c>
      <c r="W8" s="1607"/>
      <c r="Y8" s="1607" t="s">
        <v>181</v>
      </c>
      <c r="Z8" s="1607"/>
      <c r="AA8" s="512"/>
      <c r="AB8" s="512"/>
      <c r="AI8" s="514"/>
    </row>
    <row r="9" spans="1:50" s="325" customFormat="1" ht="36.75" customHeight="1" x14ac:dyDescent="0.25">
      <c r="A9" s="887"/>
      <c r="B9" s="1613"/>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299894</v>
      </c>
      <c r="Q11" s="533">
        <f>P11*100/D11</f>
        <v>3.4742677767554673</v>
      </c>
      <c r="R11" s="527"/>
      <c r="S11" s="530">
        <f>'44apbpcasaad'!G12</f>
        <v>90097</v>
      </c>
      <c r="T11" s="534">
        <f>S11*100/G11</f>
        <v>1.2836800928497778</v>
      </c>
      <c r="U11" s="527"/>
      <c r="V11" s="530">
        <f>'44apbpcasaad'!J12</f>
        <v>62678</v>
      </c>
      <c r="W11" s="534">
        <f>V11*100/J11</f>
        <v>5.3280085550078331</v>
      </c>
      <c r="X11" s="527"/>
      <c r="Y11" s="530">
        <f>'44apbpcasaad'!M12</f>
        <v>147119</v>
      </c>
      <c r="Z11" s="520">
        <f>Y11*100/M11</f>
        <v>33.679085036147114</v>
      </c>
      <c r="AA11" s="521"/>
      <c r="AB11" s="522">
        <f t="shared" ref="AB11:AB28" si="2">_xlfn.RANK.EQ(Q11,Q$11:Q$30,0)</f>
        <v>3</v>
      </c>
      <c r="AC11" s="522">
        <v>1</v>
      </c>
      <c r="AD11" s="522">
        <f>MATCH(AC11,AB$11:AB$30,0)</f>
        <v>7</v>
      </c>
      <c r="AE11" s="523" t="str">
        <f t="shared" ref="AE11:AE29" si="3">INDEX(B$11:B$30,AD11,1)</f>
        <v>Castilla y León</v>
      </c>
      <c r="AF11" s="524">
        <f t="shared" ref="AF11:AF29" si="4">INDEX(Q$11:Q$30,AD11,1)</f>
        <v>5.2980705628925584</v>
      </c>
      <c r="AG11" s="396"/>
      <c r="AH11" s="522">
        <f>_xlfn.RANK.EQ(T11,T$11:T$30,0)</f>
        <v>3</v>
      </c>
      <c r="AI11" s="522">
        <v>1</v>
      </c>
      <c r="AJ11" s="522">
        <f>MATCH(AI11,AH$11:AH$30,0)</f>
        <v>7</v>
      </c>
      <c r="AK11" s="523" t="str">
        <f>INDEX(B$11:B$30,AJ11,1)</f>
        <v>Castilla y León</v>
      </c>
      <c r="AL11" s="524">
        <f>INDEX(T$11:T$30,AJ11,1)</f>
        <v>1.5090175089488913</v>
      </c>
      <c r="AM11" s="396"/>
      <c r="AN11" s="522">
        <f>_xlfn.RANK.EQ(W11,W$11:W$30,0)</f>
        <v>1</v>
      </c>
      <c r="AO11" s="522">
        <v>1</v>
      </c>
      <c r="AP11" s="522">
        <f>MATCH(AO11,AN$11:AN$30,0)</f>
        <v>1</v>
      </c>
      <c r="AQ11" s="523" t="str">
        <f>INDEX(B$11:B$30,AP11,1)</f>
        <v>Andalucía</v>
      </c>
      <c r="AR11" s="524">
        <f>INDEX(W$11:W$30,AP11,1)</f>
        <v>5.3280085550078331</v>
      </c>
      <c r="AS11" s="396"/>
      <c r="AT11" s="522">
        <f>_xlfn.RANK.EQ(Z11,Z$11:Z$30,0)</f>
        <v>3</v>
      </c>
      <c r="AU11" s="522">
        <v>1</v>
      </c>
      <c r="AV11" s="522">
        <f>MATCH(AU11,AT$11:AT$30,0)</f>
        <v>7</v>
      </c>
      <c r="AW11" s="523" t="str">
        <f>INDEX(B$11:B$30,AV11,1)</f>
        <v>Castilla y León</v>
      </c>
      <c r="AX11" s="524">
        <f>INDEX(Z$11:Z$30,AV11,1)</f>
        <v>35.540014484881404</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46129</v>
      </c>
      <c r="Q12" s="533">
        <f t="shared" ref="Q12:Q28" si="9">P12*100/D12</f>
        <v>3.4129407490875567</v>
      </c>
      <c r="R12" s="527"/>
      <c r="S12" s="530">
        <f>'44apbpcasaad'!G13</f>
        <v>9057</v>
      </c>
      <c r="T12" s="534">
        <f t="shared" ref="T12:T28" si="10">S12*100/G12</f>
        <v>0.86342992461075585</v>
      </c>
      <c r="U12" s="527"/>
      <c r="V12" s="530">
        <f>'44apbpcasaad'!J13</f>
        <v>8496</v>
      </c>
      <c r="W12" s="534">
        <f t="shared" ref="W12:W28" si="11">V12*100/J12</f>
        <v>4.1372459265463544</v>
      </c>
      <c r="X12" s="527"/>
      <c r="Y12" s="530">
        <f>'44apbpcasaad'!M13</f>
        <v>28576</v>
      </c>
      <c r="Z12" s="520">
        <f t="shared" ref="Z12:Z28" si="12">Y12*100/M12</f>
        <v>29.374698039699428</v>
      </c>
      <c r="AA12" s="521"/>
      <c r="AB12" s="522">
        <f t="shared" si="2"/>
        <v>6</v>
      </c>
      <c r="AC12" s="522">
        <v>2</v>
      </c>
      <c r="AD12" s="522">
        <f t="shared" ref="AD12:AD28" si="13">MATCH(AC12,AB$11:AB$30,0)</f>
        <v>8</v>
      </c>
      <c r="AE12" s="523" t="str">
        <f t="shared" si="3"/>
        <v>Castilla - La Mancha</v>
      </c>
      <c r="AF12" s="524">
        <f t="shared" si="4"/>
        <v>3.6924435227921251</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1.4127144298688195</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5.168482872053505</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34.608129739153959</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34812</v>
      </c>
      <c r="Q13" s="533">
        <f t="shared" si="9"/>
        <v>3.448101672049992</v>
      </c>
      <c r="R13" s="527"/>
      <c r="S13" s="530">
        <f>'44apbpcasaad'!G14</f>
        <v>8149</v>
      </c>
      <c r="T13" s="534">
        <f t="shared" si="10"/>
        <v>1.1207629274894306</v>
      </c>
      <c r="U13" s="527"/>
      <c r="V13" s="530">
        <f>'44apbpcasaad'!J14</f>
        <v>7319</v>
      </c>
      <c r="W13" s="534">
        <f t="shared" si="11"/>
        <v>3.7075310649463802</v>
      </c>
      <c r="X13" s="527"/>
      <c r="Y13" s="530">
        <f>'44apbpcasaad'!M14</f>
        <v>19344</v>
      </c>
      <c r="Z13" s="520">
        <f t="shared" si="12"/>
        <v>22.731973300742691</v>
      </c>
      <c r="AA13" s="521">
        <f ca="1">_xlfn.SHEETS()</f>
        <v>96</v>
      </c>
      <c r="AB13" s="522">
        <f t="shared" si="2"/>
        <v>5</v>
      </c>
      <c r="AC13" s="522">
        <v>3</v>
      </c>
      <c r="AD13" s="522">
        <f t="shared" si="13"/>
        <v>1</v>
      </c>
      <c r="AE13" s="523" t="str">
        <f t="shared" si="3"/>
        <v>Andalucía</v>
      </c>
      <c r="AF13" s="525">
        <f t="shared" si="4"/>
        <v>3.4742677767554673</v>
      </c>
      <c r="AG13" s="396"/>
      <c r="AH13" s="522">
        <f t="shared" si="14"/>
        <v>6</v>
      </c>
      <c r="AI13" s="522">
        <v>3</v>
      </c>
      <c r="AJ13" s="522">
        <f t="shared" si="15"/>
        <v>1</v>
      </c>
      <c r="AK13" s="523" t="str">
        <f t="shared" si="16"/>
        <v>Andalucía</v>
      </c>
      <c r="AL13" s="524">
        <f t="shared" si="17"/>
        <v>1.2836800928497778</v>
      </c>
      <c r="AM13" s="396"/>
      <c r="AN13" s="522">
        <f t="shared" si="18"/>
        <v>13</v>
      </c>
      <c r="AO13" s="522">
        <v>3</v>
      </c>
      <c r="AP13" s="522">
        <f t="shared" si="19"/>
        <v>8</v>
      </c>
      <c r="AQ13" s="523" t="str">
        <f t="shared" si="20"/>
        <v>Castilla - La Mancha</v>
      </c>
      <c r="AR13" s="524">
        <f t="shared" si="21"/>
        <v>4.9292605754819601</v>
      </c>
      <c r="AS13" s="396"/>
      <c r="AT13" s="522">
        <f t="shared" si="22"/>
        <v>16</v>
      </c>
      <c r="AU13" s="522">
        <v>3</v>
      </c>
      <c r="AV13" s="522">
        <f t="shared" si="23"/>
        <v>1</v>
      </c>
      <c r="AW13" s="523" t="str">
        <f t="shared" si="24"/>
        <v>Andalucía</v>
      </c>
      <c r="AX13" s="524">
        <f t="shared" si="25"/>
        <v>33.679085036147114</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31451</v>
      </c>
      <c r="Q14" s="533">
        <f t="shared" si="9"/>
        <v>2.5533217294165786</v>
      </c>
      <c r="R14" s="527"/>
      <c r="S14" s="530">
        <f>'44apbpcasaad'!G15</f>
        <v>8681</v>
      </c>
      <c r="T14" s="534">
        <f t="shared" si="10"/>
        <v>0.84570900829634599</v>
      </c>
      <c r="U14" s="527"/>
      <c r="V14" s="530">
        <f>'44apbpcasaad'!J15</f>
        <v>6752</v>
      </c>
      <c r="W14" s="534">
        <f t="shared" si="11"/>
        <v>4.4770082551470347</v>
      </c>
      <c r="X14" s="527"/>
      <c r="Y14" s="530">
        <f>'44apbpcasaad'!M15</f>
        <v>16018</v>
      </c>
      <c r="Z14" s="520">
        <f t="shared" si="12"/>
        <v>29.403234392495914</v>
      </c>
      <c r="AA14" s="1320"/>
      <c r="AB14" s="522">
        <f t="shared" si="2"/>
        <v>16</v>
      </c>
      <c r="AC14" s="522">
        <v>4</v>
      </c>
      <c r="AD14" s="522">
        <f t="shared" si="13"/>
        <v>11</v>
      </c>
      <c r="AE14" s="523" t="str">
        <f t="shared" si="3"/>
        <v>Extremadura</v>
      </c>
      <c r="AF14" s="524">
        <f t="shared" si="4"/>
        <v>3.4668302548353482</v>
      </c>
      <c r="AG14" s="396"/>
      <c r="AH14" s="522">
        <f t="shared" si="14"/>
        <v>17</v>
      </c>
      <c r="AI14" s="522">
        <v>4</v>
      </c>
      <c r="AJ14" s="522">
        <f t="shared" si="15"/>
        <v>14</v>
      </c>
      <c r="AK14" s="523" t="str">
        <f t="shared" si="16"/>
        <v>Murcia, Región de</v>
      </c>
      <c r="AL14" s="524">
        <f t="shared" si="17"/>
        <v>1.277042763449844</v>
      </c>
      <c r="AM14" s="396"/>
      <c r="AN14" s="522">
        <f t="shared" si="18"/>
        <v>5</v>
      </c>
      <c r="AO14" s="522">
        <v>4</v>
      </c>
      <c r="AP14" s="522">
        <f t="shared" si="19"/>
        <v>14</v>
      </c>
      <c r="AQ14" s="523" t="str">
        <f t="shared" si="20"/>
        <v>Murcia, Región de</v>
      </c>
      <c r="AR14" s="524">
        <f t="shared" si="21"/>
        <v>4.8081703460020941</v>
      </c>
      <c r="AS14" s="396"/>
      <c r="AT14" s="522">
        <f t="shared" si="22"/>
        <v>5</v>
      </c>
      <c r="AU14" s="522">
        <v>4</v>
      </c>
      <c r="AV14" s="522">
        <f t="shared" si="23"/>
        <v>10</v>
      </c>
      <c r="AW14" s="523" t="str">
        <f t="shared" si="24"/>
        <v>Comunitat Valenciana</v>
      </c>
      <c r="AX14" s="524">
        <f t="shared" si="25"/>
        <v>29.839023303894621</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46446</v>
      </c>
      <c r="Q15" s="533">
        <f t="shared" si="9"/>
        <v>2.0746361592207094</v>
      </c>
      <c r="R15" s="527"/>
      <c r="S15" s="530">
        <f>'44apbpcasaad'!G16</f>
        <v>18559</v>
      </c>
      <c r="T15" s="534">
        <f t="shared" si="10"/>
        <v>1.0084670149398094</v>
      </c>
      <c r="U15" s="527"/>
      <c r="V15" s="530">
        <f>'44apbpcasaad'!J16</f>
        <v>9254</v>
      </c>
      <c r="W15" s="534">
        <f t="shared" si="11"/>
        <v>3.1170633450327068</v>
      </c>
      <c r="X15" s="527"/>
      <c r="Y15" s="530">
        <f>'44apbpcasaad'!M16</f>
        <v>18633</v>
      </c>
      <c r="Z15" s="520">
        <f t="shared" si="12"/>
        <v>18.347874037457903</v>
      </c>
      <c r="AA15" s="521"/>
      <c r="AB15" s="522">
        <f t="shared" si="2"/>
        <v>19</v>
      </c>
      <c r="AC15" s="522">
        <v>5</v>
      </c>
      <c r="AD15" s="522">
        <f t="shared" si="13"/>
        <v>3</v>
      </c>
      <c r="AE15" s="523" t="str">
        <f t="shared" si="3"/>
        <v>Asturias, Principado de</v>
      </c>
      <c r="AF15" s="524">
        <f t="shared" si="4"/>
        <v>3.448101672049992</v>
      </c>
      <c r="AG15" s="396"/>
      <c r="AH15" s="522">
        <f t="shared" si="14"/>
        <v>13</v>
      </c>
      <c r="AI15" s="522">
        <v>5</v>
      </c>
      <c r="AJ15" s="522">
        <f t="shared" si="15"/>
        <v>12</v>
      </c>
      <c r="AK15" s="523" t="str">
        <f t="shared" si="16"/>
        <v>Galicia</v>
      </c>
      <c r="AL15" s="524">
        <f t="shared" si="17"/>
        <v>1.1403152760755348</v>
      </c>
      <c r="AM15" s="396"/>
      <c r="AN15" s="522">
        <f t="shared" si="18"/>
        <v>17</v>
      </c>
      <c r="AO15" s="522">
        <v>5</v>
      </c>
      <c r="AP15" s="522">
        <f t="shared" si="19"/>
        <v>4</v>
      </c>
      <c r="AQ15" s="523" t="str">
        <f t="shared" si="20"/>
        <v>Balears, Illes</v>
      </c>
      <c r="AR15" s="524">
        <f t="shared" si="21"/>
        <v>4.4770082551470347</v>
      </c>
      <c r="AS15" s="396"/>
      <c r="AT15" s="522">
        <f t="shared" si="22"/>
        <v>18</v>
      </c>
      <c r="AU15" s="522">
        <v>5</v>
      </c>
      <c r="AV15" s="522">
        <f t="shared" si="23"/>
        <v>4</v>
      </c>
      <c r="AW15" s="523" t="str">
        <f t="shared" si="24"/>
        <v>Balears, Illes</v>
      </c>
      <c r="AX15" s="524">
        <f t="shared" si="25"/>
        <v>29.403234392495914</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18099</v>
      </c>
      <c r="Q16" s="533">
        <f t="shared" si="9"/>
        <v>3.0632088292987572</v>
      </c>
      <c r="R16" s="527"/>
      <c r="S16" s="536">
        <f>'44apbpcasaad'!G17</f>
        <v>4664</v>
      </c>
      <c r="T16" s="534">
        <f t="shared" si="10"/>
        <v>1.0389147528567928</v>
      </c>
      <c r="U16" s="527"/>
      <c r="V16" s="536">
        <f>'44apbpcasaad'!J17</f>
        <v>3872</v>
      </c>
      <c r="W16" s="534">
        <f t="shared" si="11"/>
        <v>3.8485622558618018</v>
      </c>
      <c r="X16" s="527"/>
      <c r="Y16" s="536">
        <f>'44apbpcasaad'!M17</f>
        <v>9563</v>
      </c>
      <c r="Z16" s="520">
        <f t="shared" si="12"/>
        <v>23.14823780015492</v>
      </c>
      <c r="AA16" s="521"/>
      <c r="AB16" s="522">
        <f t="shared" si="2"/>
        <v>10</v>
      </c>
      <c r="AC16" s="522">
        <v>6</v>
      </c>
      <c r="AD16" s="522">
        <f t="shared" si="13"/>
        <v>2</v>
      </c>
      <c r="AE16" s="523" t="str">
        <f t="shared" si="3"/>
        <v>Aragón</v>
      </c>
      <c r="AF16" s="524">
        <f t="shared" si="4"/>
        <v>3.4129407490875567</v>
      </c>
      <c r="AG16" s="396"/>
      <c r="AH16" s="522">
        <f t="shared" si="14"/>
        <v>12</v>
      </c>
      <c r="AI16" s="522">
        <v>6</v>
      </c>
      <c r="AJ16" s="522">
        <f t="shared" si="15"/>
        <v>3</v>
      </c>
      <c r="AK16" s="523" t="str">
        <f t="shared" si="16"/>
        <v>Asturias, Principado de</v>
      </c>
      <c r="AL16" s="524">
        <f t="shared" si="17"/>
        <v>1.1207629274894306</v>
      </c>
      <c r="AM16" s="396"/>
      <c r="AN16" s="522">
        <f t="shared" si="18"/>
        <v>11</v>
      </c>
      <c r="AO16" s="522">
        <v>6</v>
      </c>
      <c r="AP16" s="522">
        <f t="shared" si="19"/>
        <v>10</v>
      </c>
      <c r="AQ16" s="523" t="str">
        <f t="shared" si="20"/>
        <v>Comunitat Valenciana</v>
      </c>
      <c r="AR16" s="524">
        <f t="shared" si="21"/>
        <v>4.4579067445433713</v>
      </c>
      <c r="AS16" s="396"/>
      <c r="AT16" s="522">
        <f t="shared" si="22"/>
        <v>14</v>
      </c>
      <c r="AU16" s="522">
        <v>6</v>
      </c>
      <c r="AV16" s="522">
        <f t="shared" si="23"/>
        <v>2</v>
      </c>
      <c r="AW16" s="523" t="str">
        <f t="shared" si="24"/>
        <v>Aragón</v>
      </c>
      <c r="AX16" s="524">
        <f t="shared" si="25"/>
        <v>29.374698039699428</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126713</v>
      </c>
      <c r="Q17" s="533">
        <f>P17*100/D17</f>
        <v>5.2980705628925584</v>
      </c>
      <c r="R17" s="527"/>
      <c r="S17" s="530">
        <f>'44apbpcasaad'!G18</f>
        <v>26390</v>
      </c>
      <c r="T17" s="534">
        <f>S17*100/G17</f>
        <v>1.5090175089488913</v>
      </c>
      <c r="U17" s="527"/>
      <c r="V17" s="530">
        <f>'44apbpcasaad'!J18</f>
        <v>21808</v>
      </c>
      <c r="W17" s="534">
        <f>V17*100/J17</f>
        <v>5.168482872053505</v>
      </c>
      <c r="X17" s="527"/>
      <c r="Y17" s="530">
        <f>'44apbpcasaad'!M18</f>
        <v>78515</v>
      </c>
      <c r="Z17" s="520">
        <f>Y17*100/M17</f>
        <v>35.540014484881404</v>
      </c>
      <c r="AA17" s="521"/>
      <c r="AB17" s="522">
        <f t="shared" si="2"/>
        <v>1</v>
      </c>
      <c r="AC17" s="522">
        <v>7</v>
      </c>
      <c r="AD17" s="522">
        <f t="shared" si="13"/>
        <v>16</v>
      </c>
      <c r="AE17" s="523" t="str">
        <f t="shared" si="3"/>
        <v>País Vasco</v>
      </c>
      <c r="AF17" s="524">
        <f t="shared" si="4"/>
        <v>3.2360065431183238</v>
      </c>
      <c r="AG17" s="396"/>
      <c r="AH17" s="522">
        <f t="shared" si="14"/>
        <v>1</v>
      </c>
      <c r="AI17" s="522">
        <v>7</v>
      </c>
      <c r="AJ17" s="522">
        <f t="shared" si="15"/>
        <v>11</v>
      </c>
      <c r="AK17" s="523" t="str">
        <f t="shared" si="16"/>
        <v>Extremadura</v>
      </c>
      <c r="AL17" s="524">
        <f t="shared" si="17"/>
        <v>1.1098924184833059</v>
      </c>
      <c r="AM17" s="396"/>
      <c r="AN17" s="522">
        <f t="shared" si="18"/>
        <v>2</v>
      </c>
      <c r="AO17" s="522">
        <v>7</v>
      </c>
      <c r="AP17" s="522">
        <f t="shared" si="19"/>
        <v>20</v>
      </c>
      <c r="AQ17" s="523" t="str">
        <f t="shared" si="20"/>
        <v>TOTAL</v>
      </c>
      <c r="AR17" s="524">
        <f t="shared" si="21"/>
        <v>4.2703613992336411</v>
      </c>
      <c r="AS17" s="396"/>
      <c r="AT17" s="522">
        <f t="shared" si="22"/>
        <v>1</v>
      </c>
      <c r="AU17" s="522">
        <v>7</v>
      </c>
      <c r="AV17" s="522">
        <f t="shared" si="23"/>
        <v>20</v>
      </c>
      <c r="AW17" s="523" t="str">
        <f t="shared" si="24"/>
        <v>TOTAL</v>
      </c>
      <c r="AX17" s="524">
        <f t="shared" si="25"/>
        <v>28.207883992660062</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77705</v>
      </c>
      <c r="Q18" s="533">
        <f t="shared" si="9"/>
        <v>3.6924435227921251</v>
      </c>
      <c r="R18" s="527"/>
      <c r="S18" s="530">
        <f>'44apbpcasaad'!G19</f>
        <v>17741</v>
      </c>
      <c r="T18" s="534">
        <f t="shared" si="10"/>
        <v>1.0503021372502934</v>
      </c>
      <c r="U18" s="527"/>
      <c r="V18" s="530">
        <f>'44apbpcasaad'!J19</f>
        <v>13912</v>
      </c>
      <c r="W18" s="534">
        <f t="shared" si="11"/>
        <v>4.9292605754819601</v>
      </c>
      <c r="X18" s="527"/>
      <c r="Y18" s="530">
        <f>'44apbpcasaad'!M19</f>
        <v>46052</v>
      </c>
      <c r="Z18" s="520">
        <f t="shared" si="12"/>
        <v>34.608129739153959</v>
      </c>
      <c r="AA18" s="521"/>
      <c r="AB18" s="522">
        <f t="shared" si="2"/>
        <v>2</v>
      </c>
      <c r="AC18" s="522">
        <v>8</v>
      </c>
      <c r="AD18" s="522">
        <f t="shared" si="13"/>
        <v>20</v>
      </c>
      <c r="AE18" s="523" t="str">
        <f t="shared" si="3"/>
        <v>TOTAL</v>
      </c>
      <c r="AF18" s="524">
        <f t="shared" si="4"/>
        <v>3.1754600681884164</v>
      </c>
      <c r="AG18" s="396"/>
      <c r="AH18" s="522">
        <f t="shared" si="14"/>
        <v>10</v>
      </c>
      <c r="AI18" s="522">
        <v>8</v>
      </c>
      <c r="AJ18" s="522">
        <f t="shared" si="15"/>
        <v>20</v>
      </c>
      <c r="AK18" s="523" t="str">
        <f t="shared" si="16"/>
        <v>TOTAL</v>
      </c>
      <c r="AL18" s="524">
        <f t="shared" si="17"/>
        <v>1.06913107425858</v>
      </c>
      <c r="AM18" s="396"/>
      <c r="AN18" s="522">
        <f t="shared" si="18"/>
        <v>3</v>
      </c>
      <c r="AO18" s="522">
        <v>8</v>
      </c>
      <c r="AP18" s="522">
        <f t="shared" si="19"/>
        <v>9</v>
      </c>
      <c r="AQ18" s="523" t="str">
        <f t="shared" si="20"/>
        <v>Cataluña</v>
      </c>
      <c r="AR18" s="524">
        <f t="shared" si="21"/>
        <v>4.2644498884187279</v>
      </c>
      <c r="AS18" s="396"/>
      <c r="AT18" s="522">
        <f t="shared" si="22"/>
        <v>2</v>
      </c>
      <c r="AU18" s="522">
        <v>8</v>
      </c>
      <c r="AV18" s="522">
        <f t="shared" si="23"/>
        <v>14</v>
      </c>
      <c r="AW18" s="523" t="str">
        <f t="shared" si="24"/>
        <v>Murcia, Región de</v>
      </c>
      <c r="AX18" s="524">
        <f t="shared" si="25"/>
        <v>28.169967133427239</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234486</v>
      </c>
      <c r="Q19" s="533">
        <f t="shared" si="9"/>
        <v>2.9266005935175858</v>
      </c>
      <c r="R19" s="527"/>
      <c r="S19" s="530">
        <f>'44apbpcasaad'!G20</f>
        <v>61234</v>
      </c>
      <c r="T19" s="534">
        <f t="shared" si="10"/>
        <v>0.94984544884982824</v>
      </c>
      <c r="U19" s="527"/>
      <c r="V19" s="530">
        <f>'44apbpcasaad'!J20</f>
        <v>46913</v>
      </c>
      <c r="W19" s="534">
        <f t="shared" si="11"/>
        <v>4.2644498884187279</v>
      </c>
      <c r="X19" s="527"/>
      <c r="Y19" s="530">
        <f>'44apbpcasaad'!M20</f>
        <v>126339</v>
      </c>
      <c r="Z19" s="520">
        <f t="shared" si="12"/>
        <v>27.146150755366854</v>
      </c>
      <c r="AA19" s="521"/>
      <c r="AB19" s="522">
        <f t="shared" si="2"/>
        <v>13</v>
      </c>
      <c r="AC19" s="522">
        <v>9</v>
      </c>
      <c r="AD19" s="522">
        <f t="shared" si="13"/>
        <v>10</v>
      </c>
      <c r="AE19" s="523" t="str">
        <f t="shared" si="3"/>
        <v>Comunitat Valenciana</v>
      </c>
      <c r="AF19" s="524">
        <f t="shared" si="4"/>
        <v>3.1669669889844219</v>
      </c>
      <c r="AG19" s="396"/>
      <c r="AH19" s="522">
        <f t="shared" si="14"/>
        <v>14</v>
      </c>
      <c r="AI19" s="522">
        <v>9</v>
      </c>
      <c r="AJ19" s="522">
        <f t="shared" si="15"/>
        <v>16</v>
      </c>
      <c r="AK19" s="523" t="str">
        <f t="shared" si="16"/>
        <v>País Vasco</v>
      </c>
      <c r="AL19" s="524">
        <f t="shared" si="17"/>
        <v>1.0613775930480445</v>
      </c>
      <c r="AM19" s="396"/>
      <c r="AN19" s="522">
        <f t="shared" si="18"/>
        <v>8</v>
      </c>
      <c r="AO19" s="522">
        <v>9</v>
      </c>
      <c r="AP19" s="522">
        <f t="shared" si="19"/>
        <v>2</v>
      </c>
      <c r="AQ19" s="523" t="str">
        <f t="shared" si="20"/>
        <v>Aragón</v>
      </c>
      <c r="AR19" s="524">
        <f t="shared" si="21"/>
        <v>4.1372459265463544</v>
      </c>
      <c r="AS19" s="396"/>
      <c r="AT19" s="522">
        <f t="shared" si="22"/>
        <v>11</v>
      </c>
      <c r="AU19" s="522">
        <v>9</v>
      </c>
      <c r="AV19" s="522">
        <f t="shared" si="23"/>
        <v>13</v>
      </c>
      <c r="AW19" s="523" t="str">
        <f t="shared" si="24"/>
        <v>Madrid, Comunidad de</v>
      </c>
      <c r="AX19" s="524">
        <f t="shared" si="25"/>
        <v>28.057190788081513</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168460</v>
      </c>
      <c r="Q20" s="533">
        <f t="shared" si="9"/>
        <v>3.1669669889844219</v>
      </c>
      <c r="R20" s="527"/>
      <c r="S20" s="530">
        <f>'44apbpcasaad'!G21</f>
        <v>44221</v>
      </c>
      <c r="T20" s="534">
        <f t="shared" si="10"/>
        <v>1.0416593054913661</v>
      </c>
      <c r="U20" s="527"/>
      <c r="V20" s="530">
        <f>'44apbpcasaad'!J21</f>
        <v>34468</v>
      </c>
      <c r="W20" s="534">
        <f t="shared" si="11"/>
        <v>4.4579067445433713</v>
      </c>
      <c r="X20" s="527"/>
      <c r="Y20" s="530">
        <f>'44apbpcasaad'!M21</f>
        <v>89771</v>
      </c>
      <c r="Z20" s="520">
        <f t="shared" si="12"/>
        <v>29.839023303894621</v>
      </c>
      <c r="AA20" s="521"/>
      <c r="AB20" s="522">
        <f t="shared" si="2"/>
        <v>9</v>
      </c>
      <c r="AC20" s="522">
        <v>10</v>
      </c>
      <c r="AD20" s="522">
        <f t="shared" si="13"/>
        <v>6</v>
      </c>
      <c r="AE20" s="523" t="str">
        <f t="shared" si="3"/>
        <v>Cantabria</v>
      </c>
      <c r="AF20" s="525">
        <f t="shared" si="4"/>
        <v>3.0632088292987572</v>
      </c>
      <c r="AG20" s="396"/>
      <c r="AH20" s="522">
        <f t="shared" si="14"/>
        <v>11</v>
      </c>
      <c r="AI20" s="522">
        <v>10</v>
      </c>
      <c r="AJ20" s="522">
        <f t="shared" si="15"/>
        <v>8</v>
      </c>
      <c r="AK20" s="523" t="str">
        <f t="shared" si="16"/>
        <v>Castilla - La Mancha</v>
      </c>
      <c r="AL20" s="524">
        <f t="shared" si="17"/>
        <v>1.0503021372502934</v>
      </c>
      <c r="AM20" s="396"/>
      <c r="AN20" s="522">
        <f t="shared" si="18"/>
        <v>6</v>
      </c>
      <c r="AO20" s="522">
        <v>10</v>
      </c>
      <c r="AP20" s="522">
        <f t="shared" si="19"/>
        <v>11</v>
      </c>
      <c r="AQ20" s="523" t="str">
        <f t="shared" si="20"/>
        <v>Extremadura</v>
      </c>
      <c r="AR20" s="524">
        <f t="shared" si="21"/>
        <v>4.1268817737655317</v>
      </c>
      <c r="AS20" s="396"/>
      <c r="AT20" s="522">
        <f t="shared" si="22"/>
        <v>4</v>
      </c>
      <c r="AU20" s="522">
        <v>10</v>
      </c>
      <c r="AV20" s="522">
        <f t="shared" si="23"/>
        <v>11</v>
      </c>
      <c r="AW20" s="523" t="str">
        <f t="shared" si="24"/>
        <v>Extremadura</v>
      </c>
      <c r="AX20" s="524">
        <f t="shared" si="25"/>
        <v>27.884396469753177</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36564</v>
      </c>
      <c r="Q21" s="533">
        <f t="shared" si="9"/>
        <v>3.4668302548353482</v>
      </c>
      <c r="R21" s="527"/>
      <c r="S21" s="530">
        <f>'44apbpcasaad'!G22</f>
        <v>9087</v>
      </c>
      <c r="T21" s="534">
        <f t="shared" si="10"/>
        <v>1.1098924184833059</v>
      </c>
      <c r="U21" s="527"/>
      <c r="V21" s="530">
        <f>'44apbpcasaad'!J22</f>
        <v>6656</v>
      </c>
      <c r="W21" s="534">
        <f t="shared" si="11"/>
        <v>4.1268817737655317</v>
      </c>
      <c r="X21" s="527"/>
      <c r="Y21" s="530">
        <f>'44apbpcasaad'!M22</f>
        <v>20821</v>
      </c>
      <c r="Z21" s="520">
        <f t="shared" si="12"/>
        <v>27.884396469753177</v>
      </c>
      <c r="AA21" s="521"/>
      <c r="AB21" s="522">
        <f t="shared" si="2"/>
        <v>4</v>
      </c>
      <c r="AC21" s="522">
        <v>11</v>
      </c>
      <c r="AD21" s="522">
        <f t="shared" si="13"/>
        <v>12</v>
      </c>
      <c r="AE21" s="523" t="str">
        <f t="shared" si="3"/>
        <v>Galicia</v>
      </c>
      <c r="AF21" s="524">
        <f t="shared" si="4"/>
        <v>2.9450450194080715</v>
      </c>
      <c r="AG21" s="396"/>
      <c r="AH21" s="522">
        <f t="shared" si="14"/>
        <v>7</v>
      </c>
      <c r="AI21" s="522">
        <v>11</v>
      </c>
      <c r="AJ21" s="522">
        <f t="shared" si="15"/>
        <v>10</v>
      </c>
      <c r="AK21" s="523" t="str">
        <f t="shared" si="16"/>
        <v>Comunitat Valenciana</v>
      </c>
      <c r="AL21" s="524">
        <f t="shared" si="17"/>
        <v>1.0416593054913661</v>
      </c>
      <c r="AM21" s="396"/>
      <c r="AN21" s="522">
        <f t="shared" si="18"/>
        <v>10</v>
      </c>
      <c r="AO21" s="522">
        <v>11</v>
      </c>
      <c r="AP21" s="522">
        <f t="shared" si="19"/>
        <v>6</v>
      </c>
      <c r="AQ21" s="523" t="str">
        <f t="shared" si="20"/>
        <v>Cantabria</v>
      </c>
      <c r="AR21" s="524">
        <f t="shared" si="21"/>
        <v>3.8485622558618018</v>
      </c>
      <c r="AS21" s="396"/>
      <c r="AT21" s="522">
        <f t="shared" si="22"/>
        <v>10</v>
      </c>
      <c r="AU21" s="522">
        <v>11</v>
      </c>
      <c r="AV21" s="522">
        <f t="shared" si="23"/>
        <v>9</v>
      </c>
      <c r="AW21" s="523" t="str">
        <f t="shared" si="24"/>
        <v>Cataluña</v>
      </c>
      <c r="AX21" s="524">
        <f t="shared" si="25"/>
        <v>27.146150755366854</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79688</v>
      </c>
      <c r="Q22" s="533">
        <f t="shared" si="9"/>
        <v>2.9450450194080715</v>
      </c>
      <c r="R22" s="527"/>
      <c r="S22" s="530">
        <f>'44apbpcasaad'!G23</f>
        <v>22646</v>
      </c>
      <c r="T22" s="534">
        <f t="shared" si="10"/>
        <v>1.1403152760755348</v>
      </c>
      <c r="U22" s="527"/>
      <c r="V22" s="530">
        <f>'44apbpcasaad'!J23</f>
        <v>13846</v>
      </c>
      <c r="W22" s="534">
        <f t="shared" si="11"/>
        <v>2.8926526288960246</v>
      </c>
      <c r="X22" s="527"/>
      <c r="Y22" s="530">
        <f>'44apbpcasaad'!M23</f>
        <v>43196</v>
      </c>
      <c r="Z22" s="520">
        <f t="shared" si="12"/>
        <v>17.906562202047837</v>
      </c>
      <c r="AA22" s="521"/>
      <c r="AB22" s="522">
        <f t="shared" si="2"/>
        <v>11</v>
      </c>
      <c r="AC22" s="522">
        <v>12</v>
      </c>
      <c r="AD22" s="522">
        <f t="shared" si="13"/>
        <v>14</v>
      </c>
      <c r="AE22" s="523" t="str">
        <f t="shared" si="3"/>
        <v>Murcia, Región de</v>
      </c>
      <c r="AF22" s="524">
        <f t="shared" si="4"/>
        <v>2.9442929896996604</v>
      </c>
      <c r="AG22" s="396"/>
      <c r="AH22" s="522">
        <f t="shared" si="14"/>
        <v>5</v>
      </c>
      <c r="AI22" s="522">
        <v>12</v>
      </c>
      <c r="AJ22" s="522">
        <f t="shared" si="15"/>
        <v>6</v>
      </c>
      <c r="AK22" s="523" t="str">
        <f t="shared" si="16"/>
        <v>Cantabria</v>
      </c>
      <c r="AL22" s="524">
        <f t="shared" si="17"/>
        <v>1.0389147528567928</v>
      </c>
      <c r="AM22" s="396"/>
      <c r="AN22" s="522">
        <f t="shared" si="18"/>
        <v>18</v>
      </c>
      <c r="AO22" s="522">
        <v>12</v>
      </c>
      <c r="AP22" s="522">
        <f t="shared" si="19"/>
        <v>13</v>
      </c>
      <c r="AQ22" s="523" t="str">
        <f t="shared" si="20"/>
        <v>Madrid, Comunidad de</v>
      </c>
      <c r="AR22" s="524">
        <f t="shared" si="21"/>
        <v>3.8113737554340203</v>
      </c>
      <c r="AS22" s="396"/>
      <c r="AT22" s="522">
        <f t="shared" si="22"/>
        <v>19</v>
      </c>
      <c r="AU22" s="522">
        <v>12</v>
      </c>
      <c r="AV22" s="522">
        <f t="shared" si="23"/>
        <v>17</v>
      </c>
      <c r="AW22" s="523" t="str">
        <f t="shared" si="24"/>
        <v>Rioja, La</v>
      </c>
      <c r="AX22" s="524">
        <f t="shared" si="25"/>
        <v>27.013944400035527</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196209</v>
      </c>
      <c r="Q23" s="533">
        <f t="shared" si="9"/>
        <v>2.7992794682697251</v>
      </c>
      <c r="R23" s="527"/>
      <c r="S23" s="530">
        <f>'44apbpcasaad'!G24</f>
        <v>51371</v>
      </c>
      <c r="T23" s="534">
        <f t="shared" si="10"/>
        <v>0.90057113365446129</v>
      </c>
      <c r="U23" s="527"/>
      <c r="V23" s="530">
        <f>'44apbpcasaad'!J24</f>
        <v>34789</v>
      </c>
      <c r="W23" s="534">
        <f t="shared" si="11"/>
        <v>3.8113737554340203</v>
      </c>
      <c r="X23" s="527"/>
      <c r="Y23" s="530">
        <f>'44apbpcasaad'!M24</f>
        <v>110049</v>
      </c>
      <c r="Z23" s="520">
        <f t="shared" si="12"/>
        <v>28.057190788081513</v>
      </c>
      <c r="AA23" s="521"/>
      <c r="AB23" s="522">
        <f t="shared" si="2"/>
        <v>15</v>
      </c>
      <c r="AC23" s="522">
        <v>13</v>
      </c>
      <c r="AD23" s="522">
        <f t="shared" si="13"/>
        <v>9</v>
      </c>
      <c r="AE23" s="523" t="str">
        <f t="shared" si="3"/>
        <v>Cataluña</v>
      </c>
      <c r="AF23" s="524">
        <f t="shared" si="4"/>
        <v>2.9266005935175858</v>
      </c>
      <c r="AG23" s="396"/>
      <c r="AH23" s="522">
        <f t="shared" si="14"/>
        <v>15</v>
      </c>
      <c r="AI23" s="522">
        <v>13</v>
      </c>
      <c r="AJ23" s="522">
        <f t="shared" si="15"/>
        <v>5</v>
      </c>
      <c r="AK23" s="523" t="str">
        <f t="shared" si="16"/>
        <v>Canarias</v>
      </c>
      <c r="AL23" s="524">
        <f t="shared" si="17"/>
        <v>1.0084670149398094</v>
      </c>
      <c r="AM23" s="396"/>
      <c r="AN23" s="522">
        <f t="shared" si="18"/>
        <v>12</v>
      </c>
      <c r="AO23" s="522">
        <v>13</v>
      </c>
      <c r="AP23" s="522">
        <f t="shared" si="19"/>
        <v>3</v>
      </c>
      <c r="AQ23" s="523" t="str">
        <f t="shared" si="20"/>
        <v>Asturias, Principado de</v>
      </c>
      <c r="AR23" s="524">
        <f t="shared" si="21"/>
        <v>3.7075310649463802</v>
      </c>
      <c r="AS23" s="396"/>
      <c r="AT23" s="522">
        <f t="shared" si="22"/>
        <v>9</v>
      </c>
      <c r="AU23" s="522">
        <v>13</v>
      </c>
      <c r="AV23" s="522">
        <f t="shared" si="23"/>
        <v>16</v>
      </c>
      <c r="AW23" s="523" t="str">
        <f t="shared" si="24"/>
        <v>País Vasco</v>
      </c>
      <c r="AX23" s="524">
        <f t="shared" si="25"/>
        <v>25.082925870414506</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46181</v>
      </c>
      <c r="Q24" s="533">
        <f t="shared" si="9"/>
        <v>2.9442929896996604</v>
      </c>
      <c r="R24" s="527"/>
      <c r="S24" s="530">
        <f>'44apbpcasaad'!G25</f>
        <v>16691</v>
      </c>
      <c r="T24" s="534">
        <f t="shared" si="10"/>
        <v>1.277042763449844</v>
      </c>
      <c r="U24" s="527"/>
      <c r="V24" s="530">
        <f>'44apbpcasaad'!J25</f>
        <v>9091</v>
      </c>
      <c r="W24" s="534">
        <f t="shared" si="11"/>
        <v>4.8081703460020941</v>
      </c>
      <c r="X24" s="527"/>
      <c r="Y24" s="530">
        <f>'44apbpcasaad'!M25</f>
        <v>20399</v>
      </c>
      <c r="Z24" s="520">
        <f t="shared" si="12"/>
        <v>28.169967133427239</v>
      </c>
      <c r="AA24" s="521"/>
      <c r="AB24" s="522">
        <f t="shared" si="2"/>
        <v>12</v>
      </c>
      <c r="AC24" s="522">
        <v>14</v>
      </c>
      <c r="AD24" s="522">
        <f t="shared" si="13"/>
        <v>17</v>
      </c>
      <c r="AE24" s="523" t="str">
        <f t="shared" si="3"/>
        <v>Rioja, La</v>
      </c>
      <c r="AF24" s="524">
        <f t="shared" si="4"/>
        <v>2.8681242751030278</v>
      </c>
      <c r="AG24" s="396"/>
      <c r="AH24" s="522">
        <f t="shared" si="14"/>
        <v>4</v>
      </c>
      <c r="AI24" s="522">
        <v>14</v>
      </c>
      <c r="AJ24" s="522">
        <f t="shared" si="15"/>
        <v>9</v>
      </c>
      <c r="AK24" s="523" t="str">
        <f t="shared" si="16"/>
        <v>Cataluña</v>
      </c>
      <c r="AL24" s="524">
        <f t="shared" si="17"/>
        <v>0.94984544884982824</v>
      </c>
      <c r="AM24" s="396"/>
      <c r="AN24" s="522">
        <f t="shared" si="18"/>
        <v>4</v>
      </c>
      <c r="AO24" s="522">
        <v>14</v>
      </c>
      <c r="AP24" s="522">
        <f t="shared" si="19"/>
        <v>16</v>
      </c>
      <c r="AQ24" s="523" t="str">
        <f t="shared" si="20"/>
        <v>País Vasco</v>
      </c>
      <c r="AR24" s="524">
        <f t="shared" si="21"/>
        <v>3.60050468519717</v>
      </c>
      <c r="AS24" s="396"/>
      <c r="AT24" s="522">
        <f t="shared" si="22"/>
        <v>8</v>
      </c>
      <c r="AU24" s="522">
        <v>14</v>
      </c>
      <c r="AV24" s="522">
        <f t="shared" si="23"/>
        <v>6</v>
      </c>
      <c r="AW24" s="523" t="str">
        <f t="shared" si="24"/>
        <v>Cantabria</v>
      </c>
      <c r="AX24" s="524">
        <f t="shared" si="25"/>
        <v>23.14823780015492</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15950</v>
      </c>
      <c r="Q25" s="533">
        <f t="shared" si="9"/>
        <v>2.3513525068071286</v>
      </c>
      <c r="R25" s="527"/>
      <c r="S25" s="536">
        <f>'44apbpcasaad'!G26</f>
        <v>3419</v>
      </c>
      <c r="T25" s="534">
        <f t="shared" si="10"/>
        <v>0.63579966824609302</v>
      </c>
      <c r="U25" s="527"/>
      <c r="V25" s="536">
        <f>'44apbpcasaad'!J26</f>
        <v>2654</v>
      </c>
      <c r="W25" s="534">
        <f t="shared" si="11"/>
        <v>2.7162844013223206</v>
      </c>
      <c r="X25" s="527"/>
      <c r="Y25" s="536">
        <f>'44apbpcasaad'!M26</f>
        <v>9877</v>
      </c>
      <c r="Z25" s="520">
        <f t="shared" si="12"/>
        <v>23.035122906851999</v>
      </c>
      <c r="AA25" s="521"/>
      <c r="AB25" s="522">
        <f t="shared" si="2"/>
        <v>17</v>
      </c>
      <c r="AC25" s="522">
        <v>15</v>
      </c>
      <c r="AD25" s="522">
        <f t="shared" si="13"/>
        <v>13</v>
      </c>
      <c r="AE25" s="523" t="str">
        <f t="shared" si="3"/>
        <v>Madrid, Comunidad de</v>
      </c>
      <c r="AF25" s="524">
        <f t="shared" si="4"/>
        <v>2.7992794682697251</v>
      </c>
      <c r="AG25" s="396"/>
      <c r="AH25" s="522">
        <f t="shared" si="14"/>
        <v>18</v>
      </c>
      <c r="AI25" s="522">
        <v>15</v>
      </c>
      <c r="AJ25" s="522">
        <f t="shared" si="15"/>
        <v>13</v>
      </c>
      <c r="AK25" s="523" t="str">
        <f t="shared" si="16"/>
        <v>Madrid, Comunidad de</v>
      </c>
      <c r="AL25" s="524">
        <f t="shared" si="17"/>
        <v>0.90057113365446129</v>
      </c>
      <c r="AM25" s="396"/>
      <c r="AN25" s="522">
        <f t="shared" si="18"/>
        <v>19</v>
      </c>
      <c r="AO25" s="522">
        <v>15</v>
      </c>
      <c r="AP25" s="522">
        <f t="shared" si="19"/>
        <v>18</v>
      </c>
      <c r="AQ25" s="523" t="str">
        <f t="shared" si="20"/>
        <v>Ceuta y Melilla</v>
      </c>
      <c r="AR25" s="524">
        <f t="shared" si="21"/>
        <v>3.4590815957575027</v>
      </c>
      <c r="AS25" s="396"/>
      <c r="AT25" s="522">
        <f t="shared" si="22"/>
        <v>15</v>
      </c>
      <c r="AU25" s="522">
        <v>15</v>
      </c>
      <c r="AV25" s="522">
        <f t="shared" si="23"/>
        <v>15</v>
      </c>
      <c r="AW25" s="523" t="str">
        <f t="shared" si="24"/>
        <v>Navarra, Comunidad Foral de</v>
      </c>
      <c r="AX25" s="524">
        <f t="shared" si="25"/>
        <v>23.035122906851999</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72088</v>
      </c>
      <c r="Q26" s="533">
        <f t="shared" si="9"/>
        <v>3.2360065431183238</v>
      </c>
      <c r="R26" s="527"/>
      <c r="S26" s="536">
        <f>'44apbpcasaad'!G27</f>
        <v>18013</v>
      </c>
      <c r="T26" s="534">
        <f t="shared" si="10"/>
        <v>1.0613775930480445</v>
      </c>
      <c r="U26" s="527"/>
      <c r="V26" s="536">
        <f>'44apbpcasaad'!J27</f>
        <v>13241</v>
      </c>
      <c r="W26" s="534">
        <f t="shared" si="11"/>
        <v>3.60050468519717</v>
      </c>
      <c r="X26" s="527"/>
      <c r="Y26" s="536">
        <f>'44apbpcasaad'!M27</f>
        <v>40834</v>
      </c>
      <c r="Z26" s="520">
        <f t="shared" si="12"/>
        <v>25.082925870414506</v>
      </c>
      <c r="AA26" s="521"/>
      <c r="AB26" s="522">
        <f t="shared" si="2"/>
        <v>7</v>
      </c>
      <c r="AC26" s="522">
        <v>16</v>
      </c>
      <c r="AD26" s="522">
        <f t="shared" si="13"/>
        <v>4</v>
      </c>
      <c r="AE26" s="523" t="str">
        <f t="shared" si="3"/>
        <v>Balears, Illes</v>
      </c>
      <c r="AF26" s="525">
        <f t="shared" si="4"/>
        <v>2.5533217294165786</v>
      </c>
      <c r="AG26" s="396"/>
      <c r="AH26" s="522">
        <f t="shared" si="14"/>
        <v>9</v>
      </c>
      <c r="AI26" s="522">
        <v>16</v>
      </c>
      <c r="AJ26" s="522">
        <f t="shared" si="15"/>
        <v>2</v>
      </c>
      <c r="AK26" s="523" t="str">
        <f t="shared" si="16"/>
        <v>Aragón</v>
      </c>
      <c r="AL26" s="524">
        <f t="shared" si="17"/>
        <v>0.86342992461075585</v>
      </c>
      <c r="AM26" s="396"/>
      <c r="AN26" s="522">
        <f t="shared" si="18"/>
        <v>14</v>
      </c>
      <c r="AO26" s="522">
        <v>16</v>
      </c>
      <c r="AP26" s="522">
        <f t="shared" si="19"/>
        <v>17</v>
      </c>
      <c r="AQ26" s="523" t="str">
        <f t="shared" si="20"/>
        <v>Rioja, La</v>
      </c>
      <c r="AR26" s="524">
        <f t="shared" si="21"/>
        <v>3.3754931066737157</v>
      </c>
      <c r="AS26" s="396"/>
      <c r="AT26" s="522">
        <f t="shared" si="22"/>
        <v>13</v>
      </c>
      <c r="AU26" s="522">
        <v>16</v>
      </c>
      <c r="AV26" s="522">
        <f t="shared" si="23"/>
        <v>3</v>
      </c>
      <c r="AW26" s="523" t="str">
        <f t="shared" si="24"/>
        <v>Asturias, Principado de</v>
      </c>
      <c r="AX26" s="524">
        <f t="shared" si="25"/>
        <v>22.731973300742691</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9298</v>
      </c>
      <c r="Q27" s="540">
        <f t="shared" si="9"/>
        <v>2.8681242751030278</v>
      </c>
      <c r="R27" s="527"/>
      <c r="S27" s="536">
        <f>'44apbpcasaad'!G28</f>
        <v>1555</v>
      </c>
      <c r="T27" s="541">
        <f t="shared" si="10"/>
        <v>0.61587085326827418</v>
      </c>
      <c r="U27" s="527"/>
      <c r="V27" s="536">
        <f>'44apbpcasaad'!J28</f>
        <v>1660</v>
      </c>
      <c r="W27" s="541">
        <f t="shared" si="11"/>
        <v>3.3754931066737157</v>
      </c>
      <c r="X27" s="527"/>
      <c r="Y27" s="536">
        <f>'44apbpcasaad'!M28</f>
        <v>6083</v>
      </c>
      <c r="Z27" s="542">
        <f t="shared" si="12"/>
        <v>27.013944400035527</v>
      </c>
      <c r="AA27" s="521"/>
      <c r="AB27" s="522">
        <f t="shared" si="2"/>
        <v>14</v>
      </c>
      <c r="AC27" s="522">
        <v>17</v>
      </c>
      <c r="AD27" s="522">
        <f t="shared" si="13"/>
        <v>15</v>
      </c>
      <c r="AE27" s="523" t="str">
        <f t="shared" si="3"/>
        <v>Navarra, Comunidad Foral de</v>
      </c>
      <c r="AF27" s="524">
        <f t="shared" si="4"/>
        <v>2.3513525068071286</v>
      </c>
      <c r="AG27" s="396"/>
      <c r="AH27" s="522">
        <f t="shared" si="14"/>
        <v>19</v>
      </c>
      <c r="AI27" s="522">
        <v>17</v>
      </c>
      <c r="AJ27" s="522">
        <f t="shared" si="15"/>
        <v>4</v>
      </c>
      <c r="AK27" s="523" t="str">
        <f t="shared" si="16"/>
        <v>Balears, Illes</v>
      </c>
      <c r="AL27" s="524">
        <f t="shared" si="17"/>
        <v>0.84570900829634599</v>
      </c>
      <c r="AM27" s="396"/>
      <c r="AN27" s="522">
        <f t="shared" si="18"/>
        <v>16</v>
      </c>
      <c r="AO27" s="522">
        <v>17</v>
      </c>
      <c r="AP27" s="522">
        <f t="shared" si="19"/>
        <v>5</v>
      </c>
      <c r="AQ27" s="523" t="str">
        <f t="shared" si="20"/>
        <v>Canarias</v>
      </c>
      <c r="AR27" s="524">
        <f t="shared" si="21"/>
        <v>3.1170633450327068</v>
      </c>
      <c r="AS27" s="396"/>
      <c r="AT27" s="522">
        <f t="shared" si="22"/>
        <v>12</v>
      </c>
      <c r="AU27" s="522">
        <v>17</v>
      </c>
      <c r="AV27" s="522">
        <f t="shared" si="23"/>
        <v>18</v>
      </c>
      <c r="AW27" s="523" t="str">
        <f t="shared" si="24"/>
        <v>Ceuta y Melilla</v>
      </c>
      <c r="AX27" s="524">
        <f t="shared" si="25"/>
        <v>21.706373447363063</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3726</v>
      </c>
      <c r="Q28" s="540">
        <f t="shared" si="9"/>
        <v>2.2025962970844861</v>
      </c>
      <c r="R28" s="527"/>
      <c r="S28" s="536">
        <f>'44apbpcasaad'!G29</f>
        <v>2086</v>
      </c>
      <c r="T28" s="541">
        <f t="shared" si="10"/>
        <v>1.4127144298688195</v>
      </c>
      <c r="U28" s="527"/>
      <c r="V28" s="536">
        <f>'44apbpcasaad'!J29</f>
        <v>574</v>
      </c>
      <c r="W28" s="541">
        <f t="shared" si="11"/>
        <v>3.4590815957575027</v>
      </c>
      <c r="X28" s="527"/>
      <c r="Y28" s="536">
        <f>'44apbpcasaad'!M29</f>
        <v>1066</v>
      </c>
      <c r="Z28" s="542">
        <f t="shared" si="12"/>
        <v>21.706373447363063</v>
      </c>
      <c r="AA28" s="521"/>
      <c r="AB28" s="522">
        <f t="shared" si="2"/>
        <v>18</v>
      </c>
      <c r="AC28" s="522">
        <v>18</v>
      </c>
      <c r="AD28" s="522">
        <f t="shared" si="13"/>
        <v>18</v>
      </c>
      <c r="AE28" s="523" t="str">
        <f t="shared" si="3"/>
        <v>Ceuta y Melilla</v>
      </c>
      <c r="AF28" s="524">
        <f t="shared" si="4"/>
        <v>2.2025962970844861</v>
      </c>
      <c r="AG28" s="396"/>
      <c r="AH28" s="522">
        <f t="shared" si="14"/>
        <v>2</v>
      </c>
      <c r="AI28" s="522">
        <v>18</v>
      </c>
      <c r="AJ28" s="522">
        <f t="shared" si="15"/>
        <v>15</v>
      </c>
      <c r="AK28" s="523" t="str">
        <f t="shared" si="16"/>
        <v>Navarra, Comunidad Foral de</v>
      </c>
      <c r="AL28" s="524">
        <f t="shared" si="17"/>
        <v>0.63579966824609302</v>
      </c>
      <c r="AM28" s="396"/>
      <c r="AN28" s="522">
        <f t="shared" si="18"/>
        <v>15</v>
      </c>
      <c r="AO28" s="522">
        <v>18</v>
      </c>
      <c r="AP28" s="522">
        <f t="shared" si="19"/>
        <v>12</v>
      </c>
      <c r="AQ28" s="523" t="str">
        <f t="shared" si="20"/>
        <v>Galicia</v>
      </c>
      <c r="AR28" s="524">
        <f t="shared" si="21"/>
        <v>2.8926526288960246</v>
      </c>
      <c r="AS28" s="396"/>
      <c r="AT28" s="522">
        <f t="shared" si="22"/>
        <v>17</v>
      </c>
      <c r="AU28" s="522">
        <v>18</v>
      </c>
      <c r="AV28" s="522">
        <f t="shared" si="23"/>
        <v>5</v>
      </c>
      <c r="AW28" s="523" t="str">
        <f t="shared" si="24"/>
        <v>Canarias</v>
      </c>
      <c r="AX28" s="524">
        <f t="shared" si="25"/>
        <v>18.347874037457903</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2.0746361592207094</v>
      </c>
      <c r="AG29" s="396"/>
      <c r="AH29" s="518"/>
      <c r="AI29" s="518"/>
      <c r="AJ29" s="522">
        <f>MATCH(AI30,AH$11:AH$30,0)</f>
        <v>17</v>
      </c>
      <c r="AK29" s="523" t="str">
        <f t="shared" si="16"/>
        <v>Rioja, La</v>
      </c>
      <c r="AL29" s="524">
        <f t="shared" si="17"/>
        <v>0.61587085326827418</v>
      </c>
      <c r="AM29" s="396"/>
      <c r="AN29" s="518"/>
      <c r="AO29" s="518"/>
      <c r="AP29" s="522">
        <f>MATCH(AO30,AN$11:AN$30,0)</f>
        <v>15</v>
      </c>
      <c r="AQ29" s="523" t="str">
        <f t="shared" si="20"/>
        <v>Navarra, Comunidad Foral de</v>
      </c>
      <c r="AR29" s="524">
        <f>INDEX(W$11:W$30,AP29,1)</f>
        <v>2.7162844013223206</v>
      </c>
      <c r="AS29" s="396"/>
      <c r="AT29" s="518"/>
      <c r="AU29" s="518"/>
      <c r="AV29" s="522">
        <f>MATCH(AU30,AT$11:AT$30,0)</f>
        <v>12</v>
      </c>
      <c r="AW29" s="523" t="str">
        <f t="shared" si="24"/>
        <v>Galicia</v>
      </c>
      <c r="AX29" s="524">
        <f t="shared" si="25"/>
        <v>17.906562202047837</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1543899</v>
      </c>
      <c r="Q30" s="545">
        <f>P30*100/D30</f>
        <v>3.1754600681884164</v>
      </c>
      <c r="R30" s="320"/>
      <c r="S30" s="549">
        <f>SUM(S11:S28)</f>
        <v>413661</v>
      </c>
      <c r="T30" s="546">
        <f>S30*100/G30</f>
        <v>1.06913107425858</v>
      </c>
      <c r="U30" s="320"/>
      <c r="V30" s="549">
        <f>SUM(V11:V28)</f>
        <v>297983</v>
      </c>
      <c r="W30" s="546">
        <f>V30*100/J30</f>
        <v>4.2703613992336411</v>
      </c>
      <c r="X30" s="320"/>
      <c r="Y30" s="549">
        <f>SUM(Y11:Y28)</f>
        <v>832255</v>
      </c>
      <c r="Z30" s="551">
        <f>Y30*100/M30</f>
        <v>28.207883992660062</v>
      </c>
      <c r="AA30" s="521"/>
      <c r="AB30" s="522">
        <f>_xlfn.RANK.EQ(Q30,Q$11:Q$30,0)</f>
        <v>8</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7</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08" t="s">
        <v>170</v>
      </c>
      <c r="C33" s="1608"/>
      <c r="D33" s="1608"/>
      <c r="E33" s="1608"/>
      <c r="F33" s="1608"/>
      <c r="G33" s="1608"/>
      <c r="H33" s="1608"/>
      <c r="I33" s="1608"/>
      <c r="J33" s="1608"/>
      <c r="K33" s="1608"/>
      <c r="L33" s="1608"/>
      <c r="M33" s="1608"/>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09"/>
      <c r="C34" s="1609"/>
      <c r="D34" s="1609"/>
      <c r="E34" s="1609"/>
      <c r="F34" s="1609"/>
      <c r="G34" s="1609"/>
      <c r="H34" s="1609"/>
      <c r="I34" s="1609"/>
      <c r="J34" s="1609"/>
      <c r="K34" s="1609"/>
      <c r="L34" s="1609"/>
      <c r="M34" s="1609"/>
      <c r="N34" s="1609"/>
      <c r="O34" s="1609"/>
      <c r="P34" s="1609"/>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10"/>
      <c r="C35" s="1610"/>
      <c r="D35" s="1610"/>
      <c r="E35" s="1610"/>
      <c r="F35" s="1610"/>
      <c r="G35" s="1610"/>
      <c r="H35" s="1610"/>
      <c r="I35" s="1610"/>
      <c r="J35" s="1610"/>
      <c r="K35" s="1610"/>
      <c r="L35" s="1610"/>
      <c r="M35" s="1610"/>
      <c r="N35" s="1610"/>
      <c r="O35" s="1610"/>
      <c r="P35" s="1610"/>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0"/>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445"/>
      <c r="C2" s="1445"/>
      <c r="Y2" s="331"/>
      <c r="Z2" s="331"/>
      <c r="AA2" s="331"/>
      <c r="AB2" s="331"/>
      <c r="AC2" s="396"/>
      <c r="AD2" s="396"/>
      <c r="AE2" s="556"/>
      <c r="AF2" s="599"/>
      <c r="AG2" s="891"/>
      <c r="AH2" s="891"/>
      <c r="AI2" s="891"/>
    </row>
    <row r="3" spans="1:36" s="345" customFormat="1" ht="42" customHeight="1" x14ac:dyDescent="0.25">
      <c r="B3" s="1446"/>
      <c r="C3" s="1446"/>
      <c r="Y3" s="331"/>
      <c r="Z3" s="331"/>
      <c r="AA3" s="331"/>
      <c r="AB3" s="331"/>
      <c r="AC3" s="396"/>
      <c r="AD3" s="396"/>
      <c r="AE3" s="556"/>
      <c r="AF3" s="599"/>
      <c r="AG3" s="891"/>
      <c r="AH3" s="891"/>
      <c r="AI3" s="891"/>
    </row>
    <row r="4" spans="1:36" s="345" customFormat="1" ht="24" customHeight="1" x14ac:dyDescent="0.25">
      <c r="A4" s="1517" t="s">
        <v>427</v>
      </c>
      <c r="B4" s="1517"/>
      <c r="C4" s="1517"/>
      <c r="D4" s="1517"/>
      <c r="E4" s="1517"/>
      <c r="F4" s="1517"/>
      <c r="G4" s="1517"/>
      <c r="H4" s="1517"/>
      <c r="I4" s="1517"/>
      <c r="J4" s="1517"/>
      <c r="K4" s="1517"/>
      <c r="L4" s="1517"/>
      <c r="M4" s="1517"/>
      <c r="N4" s="1517"/>
      <c r="O4" s="1517"/>
      <c r="P4" s="1517"/>
      <c r="Q4" s="1517"/>
      <c r="R4" s="1517"/>
      <c r="S4" s="1517"/>
      <c r="T4" s="1517"/>
      <c r="U4" s="1517"/>
      <c r="V4" s="1517"/>
      <c r="W4" s="1517"/>
      <c r="X4" s="1517"/>
      <c r="Y4" s="331"/>
      <c r="Z4" s="331"/>
      <c r="AA4" s="331"/>
      <c r="AB4" s="331"/>
      <c r="AC4" s="396"/>
      <c r="AD4" s="396"/>
      <c r="AE4" s="556"/>
      <c r="AF4" s="599"/>
      <c r="AG4" s="891"/>
      <c r="AH4" s="891"/>
      <c r="AI4" s="891"/>
    </row>
    <row r="5" spans="1:36" s="345" customFormat="1" x14ac:dyDescent="0.25">
      <c r="A5" s="492"/>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c r="V5" s="1473"/>
      <c r="W5" s="1473"/>
      <c r="X5" s="1473"/>
      <c r="AC5" s="556"/>
      <c r="AD5" s="556"/>
      <c r="AE5" s="556"/>
      <c r="AF5" s="599"/>
      <c r="AG5" s="891"/>
    </row>
    <row r="6" spans="1:36" s="345" customFormat="1" ht="6.75" customHeight="1" x14ac:dyDescent="0.25">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Z6" s="891"/>
      <c r="AA6" s="891"/>
      <c r="AB6" s="891"/>
      <c r="AC6" s="556"/>
      <c r="AD6" s="556"/>
      <c r="AE6" s="556"/>
      <c r="AF6" s="599"/>
      <c r="AG6" s="891"/>
      <c r="AH6" s="891"/>
      <c r="AI6" s="891"/>
    </row>
    <row r="7" spans="1:36" s="322" customFormat="1" ht="3.75" customHeight="1" x14ac:dyDescent="0.25">
      <c r="A7" s="316"/>
      <c r="B7" s="1558" t="s">
        <v>12</v>
      </c>
      <c r="C7" s="437"/>
      <c r="D7" s="1616" t="s">
        <v>250</v>
      </c>
      <c r="E7" s="882"/>
      <c r="F7" s="1619"/>
      <c r="G7" s="1619"/>
      <c r="H7" s="882"/>
      <c r="I7" s="752"/>
      <c r="J7" s="752"/>
      <c r="K7" s="752"/>
      <c r="L7" s="752"/>
      <c r="M7" s="882"/>
      <c r="N7" s="882"/>
      <c r="O7" s="882"/>
      <c r="P7" s="882"/>
      <c r="Q7" s="882"/>
      <c r="R7" s="882"/>
      <c r="S7" s="889"/>
      <c r="T7" s="882"/>
      <c r="U7" s="882"/>
      <c r="V7" s="890"/>
      <c r="W7" s="1623"/>
      <c r="X7" s="1624"/>
      <c r="Z7" s="320"/>
      <c r="AA7" s="320"/>
      <c r="AB7" s="320"/>
      <c r="AC7" s="513"/>
      <c r="AD7" s="513"/>
      <c r="AE7" s="513"/>
      <c r="AF7" s="1359"/>
      <c r="AG7" s="320"/>
      <c r="AH7" s="320"/>
      <c r="AI7" s="320"/>
    </row>
    <row r="8" spans="1:36" s="322" customFormat="1" ht="14.25" customHeight="1" x14ac:dyDescent="0.25">
      <c r="A8" s="316"/>
      <c r="B8" s="1614"/>
      <c r="C8" s="437"/>
      <c r="D8" s="1617"/>
      <c r="E8" s="437"/>
      <c r="F8" s="1603" t="s">
        <v>270</v>
      </c>
      <c r="G8" s="1620"/>
      <c r="H8" s="437"/>
      <c r="I8" s="1603" t="s">
        <v>271</v>
      </c>
      <c r="J8" s="1630"/>
      <c r="K8" s="1631" t="s">
        <v>371</v>
      </c>
      <c r="L8" s="1632"/>
      <c r="M8" s="1632"/>
      <c r="N8" s="1632"/>
      <c r="O8" s="1632"/>
      <c r="P8" s="1632"/>
      <c r="Q8" s="1632"/>
      <c r="R8" s="1632"/>
      <c r="S8" s="1632"/>
      <c r="T8" s="1632"/>
      <c r="U8" s="1632"/>
      <c r="V8" s="1632"/>
      <c r="W8" s="1632"/>
      <c r="X8" s="1633"/>
      <c r="Z8" s="320"/>
      <c r="AA8" s="320"/>
      <c r="AB8" s="320"/>
      <c r="AC8" s="513"/>
      <c r="AD8" s="513"/>
      <c r="AE8" s="513"/>
      <c r="AF8" s="1261"/>
      <c r="AG8" s="320"/>
      <c r="AH8" s="320"/>
      <c r="AI8" s="320"/>
    </row>
    <row r="9" spans="1:36" s="322" customFormat="1" ht="28.5" customHeight="1" x14ac:dyDescent="0.25">
      <c r="A9" s="316"/>
      <c r="B9" s="1614"/>
      <c r="C9" s="437"/>
      <c r="D9" s="1618"/>
      <c r="E9" s="437"/>
      <c r="F9" s="1621"/>
      <c r="G9" s="1622"/>
      <c r="H9" s="437"/>
      <c r="I9" s="1621"/>
      <c r="J9" s="1628"/>
      <c r="K9" s="1625" t="s">
        <v>372</v>
      </c>
      <c r="L9" s="1626"/>
      <c r="M9" s="1627" t="s">
        <v>373</v>
      </c>
      <c r="N9" s="1628"/>
      <c r="O9" s="1625" t="s">
        <v>374</v>
      </c>
      <c r="P9" s="1626"/>
      <c r="Q9" s="1627" t="s">
        <v>375</v>
      </c>
      <c r="R9" s="1628"/>
      <c r="S9" s="1627" t="s">
        <v>376</v>
      </c>
      <c r="T9" s="1521"/>
      <c r="U9" s="1439" t="s">
        <v>113</v>
      </c>
      <c r="V9" s="1634"/>
      <c r="W9" s="1439" t="s">
        <v>377</v>
      </c>
      <c r="X9" s="1629"/>
      <c r="Z9" s="320"/>
      <c r="AA9" s="320"/>
      <c r="AB9" s="320"/>
      <c r="AC9" s="513"/>
      <c r="AD9" s="513"/>
      <c r="AE9" s="513"/>
      <c r="AF9" s="1261"/>
      <c r="AG9" s="320"/>
      <c r="AH9" s="320"/>
      <c r="AI9" s="320"/>
    </row>
    <row r="10" spans="1:36" s="322" customFormat="1" ht="22.5" customHeight="1" x14ac:dyDescent="0.25">
      <c r="A10" s="316"/>
      <c r="B10" s="1615"/>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299894</v>
      </c>
      <c r="E12" s="350"/>
      <c r="F12" s="758">
        <v>3845</v>
      </c>
      <c r="G12" s="759">
        <v>1.2821196822877416</v>
      </c>
      <c r="H12" s="350"/>
      <c r="I12" s="758">
        <v>3099</v>
      </c>
      <c r="J12" s="759">
        <v>1.0333651223432279</v>
      </c>
      <c r="K12" s="758">
        <v>2760</v>
      </c>
      <c r="L12" s="759">
        <v>89.060987415295259</v>
      </c>
      <c r="M12" s="758">
        <v>40</v>
      </c>
      <c r="N12" s="759">
        <v>1.2907389480477574</v>
      </c>
      <c r="O12" s="758">
        <v>10</v>
      </c>
      <c r="P12" s="759">
        <v>0.32268473701193934</v>
      </c>
      <c r="Q12" s="758">
        <v>266</v>
      </c>
      <c r="R12" s="759">
        <v>8.5834140045175857</v>
      </c>
      <c r="S12" s="758">
        <v>0</v>
      </c>
      <c r="T12" s="759">
        <v>0</v>
      </c>
      <c r="U12" s="758">
        <v>0</v>
      </c>
      <c r="V12" s="759">
        <v>0</v>
      </c>
      <c r="W12" s="758">
        <v>23</v>
      </c>
      <c r="X12" s="759">
        <f t="shared" ref="X12:X29" si="0">W12/$I12*100</f>
        <v>0.74217489512746049</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46129</v>
      </c>
      <c r="E13" s="350"/>
      <c r="F13" s="765">
        <v>916</v>
      </c>
      <c r="G13" s="766">
        <v>1.9857356543605975</v>
      </c>
      <c r="H13" s="350"/>
      <c r="I13" s="765">
        <v>519</v>
      </c>
      <c r="J13" s="766">
        <v>1.1251056818920853</v>
      </c>
      <c r="K13" s="765">
        <v>498</v>
      </c>
      <c r="L13" s="766">
        <v>95.95375722543352</v>
      </c>
      <c r="M13" s="765">
        <v>7</v>
      </c>
      <c r="N13" s="766">
        <v>1.3487475915221581</v>
      </c>
      <c r="O13" s="765">
        <v>3</v>
      </c>
      <c r="P13" s="766">
        <v>0.57803468208092479</v>
      </c>
      <c r="Q13" s="765">
        <v>3</v>
      </c>
      <c r="R13" s="766">
        <v>0.57803468208092479</v>
      </c>
      <c r="S13" s="765">
        <v>1</v>
      </c>
      <c r="T13" s="766">
        <v>0.19267822736030829</v>
      </c>
      <c r="U13" s="765">
        <v>4</v>
      </c>
      <c r="V13" s="766">
        <v>0.77071290944123316</v>
      </c>
      <c r="W13" s="765">
        <v>3</v>
      </c>
      <c r="X13" s="766">
        <f t="shared" si="0"/>
        <v>0.57803468208092479</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34812</v>
      </c>
      <c r="E14" s="350"/>
      <c r="F14" s="765">
        <v>892</v>
      </c>
      <c r="G14" s="766">
        <v>2.5623348270711248</v>
      </c>
      <c r="H14" s="350"/>
      <c r="I14" s="765">
        <v>498</v>
      </c>
      <c r="J14" s="766">
        <v>1.4305411926921752</v>
      </c>
      <c r="K14" s="765">
        <v>460</v>
      </c>
      <c r="L14" s="766">
        <v>92.369477911646598</v>
      </c>
      <c r="M14" s="765">
        <v>5</v>
      </c>
      <c r="N14" s="766">
        <v>1.0040160642570282</v>
      </c>
      <c r="O14" s="765">
        <v>24</v>
      </c>
      <c r="P14" s="766">
        <v>4.8192771084337354</v>
      </c>
      <c r="Q14" s="765">
        <v>0</v>
      </c>
      <c r="R14" s="766">
        <v>0</v>
      </c>
      <c r="S14" s="765">
        <v>0</v>
      </c>
      <c r="T14" s="766">
        <v>0</v>
      </c>
      <c r="U14" s="765">
        <v>7</v>
      </c>
      <c r="V14" s="766">
        <v>1.4056224899598393</v>
      </c>
      <c r="W14" s="765">
        <v>2</v>
      </c>
      <c r="X14" s="766">
        <f t="shared" si="0"/>
        <v>0.40160642570281119</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31451</v>
      </c>
      <c r="E15" s="350"/>
      <c r="F15" s="765">
        <v>10</v>
      </c>
      <c r="G15" s="766">
        <v>3.1795491399319573E-2</v>
      </c>
      <c r="H15" s="350"/>
      <c r="I15" s="765">
        <v>353</v>
      </c>
      <c r="J15" s="766">
        <v>1.122380846395981</v>
      </c>
      <c r="K15" s="765">
        <v>343</v>
      </c>
      <c r="L15" s="766">
        <v>97.16713881019831</v>
      </c>
      <c r="M15" s="765">
        <v>9</v>
      </c>
      <c r="N15" s="766">
        <v>2.5495750708215295</v>
      </c>
      <c r="O15" s="765">
        <v>1</v>
      </c>
      <c r="P15" s="766">
        <v>0.28328611898016998</v>
      </c>
      <c r="Q15" s="765">
        <v>0</v>
      </c>
      <c r="R15" s="766">
        <v>0</v>
      </c>
      <c r="S15" s="765">
        <v>0</v>
      </c>
      <c r="T15" s="766">
        <v>0</v>
      </c>
      <c r="U15" s="765">
        <v>0</v>
      </c>
      <c r="V15" s="766">
        <v>0</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46446</v>
      </c>
      <c r="E16" s="350"/>
      <c r="F16" s="765">
        <v>815</v>
      </c>
      <c r="G16" s="766">
        <v>1.75472591827068</v>
      </c>
      <c r="H16" s="350"/>
      <c r="I16" s="765">
        <v>499</v>
      </c>
      <c r="J16" s="766">
        <v>1.0743659303276925</v>
      </c>
      <c r="K16" s="765">
        <v>492</v>
      </c>
      <c r="L16" s="766">
        <v>98.597194388777552</v>
      </c>
      <c r="M16" s="765">
        <v>4</v>
      </c>
      <c r="N16" s="766">
        <v>0.80160320641282556</v>
      </c>
      <c r="O16" s="765">
        <v>0</v>
      </c>
      <c r="P16" s="766">
        <v>0</v>
      </c>
      <c r="Q16" s="765">
        <v>0</v>
      </c>
      <c r="R16" s="766">
        <v>0</v>
      </c>
      <c r="S16" s="765">
        <v>0</v>
      </c>
      <c r="T16" s="766">
        <v>0</v>
      </c>
      <c r="U16" s="765">
        <v>2</v>
      </c>
      <c r="V16" s="766">
        <v>0.40080160320641278</v>
      </c>
      <c r="W16" s="765">
        <v>1</v>
      </c>
      <c r="X16" s="766">
        <f t="shared" si="0"/>
        <v>0.20040080160320639</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18099</v>
      </c>
      <c r="E17" s="350"/>
      <c r="F17" s="765">
        <v>245</v>
      </c>
      <c r="G17" s="766">
        <v>1.3536659483949389</v>
      </c>
      <c r="H17" s="350"/>
      <c r="I17" s="765">
        <v>260</v>
      </c>
      <c r="J17" s="766">
        <v>1.4365434554395271</v>
      </c>
      <c r="K17" s="769">
        <v>218</v>
      </c>
      <c r="L17" s="766">
        <v>83.846153846153854</v>
      </c>
      <c r="M17" s="769">
        <v>1</v>
      </c>
      <c r="N17" s="766">
        <v>0.38461538461538464</v>
      </c>
      <c r="O17" s="769">
        <v>2</v>
      </c>
      <c r="P17" s="766">
        <v>0.76923076923076927</v>
      </c>
      <c r="Q17" s="769">
        <v>36</v>
      </c>
      <c r="R17" s="766">
        <v>13.846153846153847</v>
      </c>
      <c r="S17" s="769">
        <v>0</v>
      </c>
      <c r="T17" s="766">
        <v>0</v>
      </c>
      <c r="U17" s="769">
        <v>2</v>
      </c>
      <c r="V17" s="766">
        <v>0.76923076923076927</v>
      </c>
      <c r="W17" s="769">
        <v>1</v>
      </c>
      <c r="X17" s="766">
        <f t="shared" si="0"/>
        <v>0.38461538461538464</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126713</v>
      </c>
      <c r="E18" s="350"/>
      <c r="F18" s="765">
        <v>1653</v>
      </c>
      <c r="G18" s="766">
        <v>1.3045228192845248</v>
      </c>
      <c r="H18" s="350"/>
      <c r="I18" s="765">
        <v>1390</v>
      </c>
      <c r="J18" s="766">
        <v>1.0969671620117905</v>
      </c>
      <c r="K18" s="765">
        <v>1305</v>
      </c>
      <c r="L18" s="766">
        <v>93.884892086330936</v>
      </c>
      <c r="M18" s="765">
        <v>45</v>
      </c>
      <c r="N18" s="766">
        <v>3.2374100719424459</v>
      </c>
      <c r="O18" s="765">
        <v>0</v>
      </c>
      <c r="P18" s="766">
        <v>0</v>
      </c>
      <c r="Q18" s="765">
        <v>0</v>
      </c>
      <c r="R18" s="766">
        <v>0</v>
      </c>
      <c r="S18" s="765">
        <v>0</v>
      </c>
      <c r="T18" s="766">
        <v>0</v>
      </c>
      <c r="U18" s="765">
        <v>35</v>
      </c>
      <c r="V18" s="766">
        <v>2.5179856115107913</v>
      </c>
      <c r="W18" s="765">
        <v>5</v>
      </c>
      <c r="X18" s="766">
        <f t="shared" si="0"/>
        <v>0.35971223021582738</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77705</v>
      </c>
      <c r="E19" s="350"/>
      <c r="F19" s="765">
        <v>1151</v>
      </c>
      <c r="G19" s="766">
        <v>1.4812431632456082</v>
      </c>
      <c r="H19" s="350"/>
      <c r="I19" s="765">
        <v>952</v>
      </c>
      <c r="J19" s="766">
        <v>1.225146386976385</v>
      </c>
      <c r="K19" s="765">
        <v>870</v>
      </c>
      <c r="L19" s="766">
        <v>91.386554621848731</v>
      </c>
      <c r="M19" s="765">
        <v>30</v>
      </c>
      <c r="N19" s="766">
        <v>3.1512605042016806</v>
      </c>
      <c r="O19" s="765">
        <v>10</v>
      </c>
      <c r="P19" s="766">
        <v>1.0504201680672269</v>
      </c>
      <c r="Q19" s="765">
        <v>3</v>
      </c>
      <c r="R19" s="766">
        <v>0.31512605042016806</v>
      </c>
      <c r="S19" s="765">
        <v>0</v>
      </c>
      <c r="T19" s="766">
        <v>0</v>
      </c>
      <c r="U19" s="765">
        <v>13</v>
      </c>
      <c r="V19" s="766">
        <v>1.365546218487395</v>
      </c>
      <c r="W19" s="765">
        <v>26</v>
      </c>
      <c r="X19" s="766">
        <f t="shared" si="0"/>
        <v>2.73109243697479</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234486</v>
      </c>
      <c r="E20" s="350"/>
      <c r="F20" s="765">
        <v>5030</v>
      </c>
      <c r="G20" s="766">
        <v>2.1451174057299798</v>
      </c>
      <c r="H20" s="350"/>
      <c r="I20" s="765">
        <v>3065</v>
      </c>
      <c r="J20" s="766">
        <v>1.3071142840084269</v>
      </c>
      <c r="K20" s="765">
        <v>2456</v>
      </c>
      <c r="L20" s="766">
        <v>80.130505709624799</v>
      </c>
      <c r="M20" s="765">
        <v>0</v>
      </c>
      <c r="N20" s="766">
        <v>0</v>
      </c>
      <c r="O20" s="765">
        <v>562</v>
      </c>
      <c r="P20" s="766">
        <v>18.336052202283852</v>
      </c>
      <c r="Q20" s="765">
        <v>0</v>
      </c>
      <c r="R20" s="766">
        <v>0</v>
      </c>
      <c r="S20" s="765">
        <v>17</v>
      </c>
      <c r="T20" s="766">
        <v>0.55464926590538333</v>
      </c>
      <c r="U20" s="765">
        <v>27</v>
      </c>
      <c r="V20" s="766">
        <v>0.88091353996737365</v>
      </c>
      <c r="W20" s="765">
        <v>3</v>
      </c>
      <c r="X20" s="766">
        <f t="shared" si="0"/>
        <v>9.7879282218597055E-2</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168460</v>
      </c>
      <c r="E21" s="350"/>
      <c r="F21" s="765">
        <v>3136</v>
      </c>
      <c r="G21" s="766">
        <v>1.8615695120503384</v>
      </c>
      <c r="H21" s="350"/>
      <c r="I21" s="765">
        <v>1955</v>
      </c>
      <c r="J21" s="766">
        <v>1.1605128813961771</v>
      </c>
      <c r="K21" s="765">
        <v>1853</v>
      </c>
      <c r="L21" s="766">
        <v>94.782608695652172</v>
      </c>
      <c r="M21" s="765">
        <v>23</v>
      </c>
      <c r="N21" s="766">
        <v>1.1764705882352942</v>
      </c>
      <c r="O21" s="765">
        <v>44</v>
      </c>
      <c r="P21" s="766">
        <v>2.2506393861892584</v>
      </c>
      <c r="Q21" s="765">
        <v>9</v>
      </c>
      <c r="R21" s="766">
        <v>0.46035805626598464</v>
      </c>
      <c r="S21" s="765">
        <v>9</v>
      </c>
      <c r="T21" s="766">
        <v>0.46035805626598464</v>
      </c>
      <c r="U21" s="765">
        <v>0</v>
      </c>
      <c r="V21" s="766">
        <v>0</v>
      </c>
      <c r="W21" s="765">
        <v>17</v>
      </c>
      <c r="X21" s="766">
        <f t="shared" si="0"/>
        <v>0.86956521739130432</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36564</v>
      </c>
      <c r="E22" s="350"/>
      <c r="F22" s="765">
        <v>680</v>
      </c>
      <c r="G22" s="766">
        <v>1.8597527622798382</v>
      </c>
      <c r="H22" s="350"/>
      <c r="I22" s="765">
        <v>516</v>
      </c>
      <c r="J22" s="766">
        <v>1.4112241549064655</v>
      </c>
      <c r="K22" s="765">
        <v>441</v>
      </c>
      <c r="L22" s="766">
        <v>85.465116279069761</v>
      </c>
      <c r="M22" s="765">
        <v>15</v>
      </c>
      <c r="N22" s="766">
        <v>2.9069767441860463</v>
      </c>
      <c r="O22" s="765">
        <v>53</v>
      </c>
      <c r="P22" s="766">
        <v>10.271317829457365</v>
      </c>
      <c r="Q22" s="765">
        <v>1</v>
      </c>
      <c r="R22" s="766">
        <v>0.19379844961240311</v>
      </c>
      <c r="S22" s="765">
        <v>0</v>
      </c>
      <c r="T22" s="766">
        <v>0</v>
      </c>
      <c r="U22" s="765">
        <v>2</v>
      </c>
      <c r="V22" s="766">
        <v>0.38759689922480622</v>
      </c>
      <c r="W22" s="765">
        <v>4</v>
      </c>
      <c r="X22" s="766">
        <f t="shared" si="0"/>
        <v>0.77519379844961245</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79688</v>
      </c>
      <c r="E23" s="350"/>
      <c r="F23" s="765">
        <v>2925</v>
      </c>
      <c r="G23" s="766">
        <v>3.6705652042967571</v>
      </c>
      <c r="H23" s="350"/>
      <c r="I23" s="765">
        <v>1303</v>
      </c>
      <c r="J23" s="766">
        <v>1.6351269952815983</v>
      </c>
      <c r="K23" s="765">
        <v>957</v>
      </c>
      <c r="L23" s="766">
        <v>73.445894090560245</v>
      </c>
      <c r="M23" s="765">
        <v>15</v>
      </c>
      <c r="N23" s="766">
        <v>1.1511895625479662</v>
      </c>
      <c r="O23" s="765">
        <v>5</v>
      </c>
      <c r="P23" s="766">
        <v>0.38372985418265537</v>
      </c>
      <c r="Q23" s="765">
        <v>242</v>
      </c>
      <c r="R23" s="766">
        <v>18.57252494244052</v>
      </c>
      <c r="S23" s="765">
        <v>0</v>
      </c>
      <c r="T23" s="766">
        <v>0</v>
      </c>
      <c r="U23" s="765">
        <v>84</v>
      </c>
      <c r="V23" s="766">
        <v>6.4466615502686109</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196209</v>
      </c>
      <c r="E24" s="350"/>
      <c r="F24" s="765">
        <v>4053</v>
      </c>
      <c r="G24" s="766">
        <v>2.0656544806813142</v>
      </c>
      <c r="H24" s="350"/>
      <c r="I24" s="765">
        <v>2165</v>
      </c>
      <c r="J24" s="766">
        <v>1.1034152357944844</v>
      </c>
      <c r="K24" s="765">
        <v>1723</v>
      </c>
      <c r="L24" s="766">
        <v>79.584295612009242</v>
      </c>
      <c r="M24" s="765">
        <v>89</v>
      </c>
      <c r="N24" s="766">
        <v>4.1108545034642034</v>
      </c>
      <c r="O24" s="765">
        <v>0</v>
      </c>
      <c r="P24" s="766">
        <v>0</v>
      </c>
      <c r="Q24" s="765">
        <v>0</v>
      </c>
      <c r="R24" s="766">
        <v>0</v>
      </c>
      <c r="S24" s="765">
        <v>0</v>
      </c>
      <c r="T24" s="766">
        <v>0</v>
      </c>
      <c r="U24" s="765">
        <v>3</v>
      </c>
      <c r="V24" s="766">
        <v>0.13856812933025403</v>
      </c>
      <c r="W24" s="765">
        <v>350</v>
      </c>
      <c r="X24" s="766">
        <f t="shared" si="0"/>
        <v>16.166281755196305</v>
      </c>
      <c r="Z24" s="360"/>
      <c r="AA24" s="360"/>
      <c r="AB24" s="360"/>
      <c r="AC24" s="604">
        <v>44681</v>
      </c>
      <c r="AD24" s="602">
        <v>20498</v>
      </c>
      <c r="AE24" s="602">
        <v>16055</v>
      </c>
      <c r="AF24" s="606"/>
      <c r="AG24" s="360"/>
      <c r="AH24" s="360"/>
      <c r="AI24" s="361"/>
      <c r="AJ24" s="607"/>
    </row>
    <row r="25" spans="1:36" x14ac:dyDescent="0.35">
      <c r="A25" s="332"/>
      <c r="B25" s="763" t="s">
        <v>43</v>
      </c>
      <c r="C25" s="350"/>
      <c r="D25" s="893">
        <v>46181</v>
      </c>
      <c r="E25" s="350"/>
      <c r="F25" s="765">
        <v>921</v>
      </c>
      <c r="G25" s="766">
        <v>1.9943266711418117</v>
      </c>
      <c r="H25" s="350"/>
      <c r="I25" s="765">
        <v>366</v>
      </c>
      <c r="J25" s="766">
        <v>0.79253372599120842</v>
      </c>
      <c r="K25" s="765">
        <v>296</v>
      </c>
      <c r="L25" s="766">
        <v>80.874316939890718</v>
      </c>
      <c r="M25" s="765">
        <v>6</v>
      </c>
      <c r="N25" s="766">
        <v>1.639344262295082</v>
      </c>
      <c r="O25" s="765">
        <v>0</v>
      </c>
      <c r="P25" s="766">
        <v>0</v>
      </c>
      <c r="Q25" s="765">
        <v>41</v>
      </c>
      <c r="R25" s="766">
        <v>11.202185792349727</v>
      </c>
      <c r="S25" s="765">
        <v>18</v>
      </c>
      <c r="T25" s="766">
        <v>4.918032786885246</v>
      </c>
      <c r="U25" s="765">
        <v>0</v>
      </c>
      <c r="V25" s="766">
        <v>0</v>
      </c>
      <c r="W25" s="765">
        <v>5</v>
      </c>
      <c r="X25" s="766">
        <f t="shared" si="0"/>
        <v>1.3661202185792349</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15950</v>
      </c>
      <c r="E26" s="350"/>
      <c r="F26" s="769">
        <v>230</v>
      </c>
      <c r="G26" s="766">
        <v>1.4420062695924765</v>
      </c>
      <c r="H26" s="350"/>
      <c r="I26" s="769">
        <v>209</v>
      </c>
      <c r="J26" s="766">
        <v>1.3103448275862069</v>
      </c>
      <c r="K26" s="769">
        <v>208</v>
      </c>
      <c r="L26" s="766">
        <v>99.52153110047847</v>
      </c>
      <c r="M26" s="769">
        <v>1</v>
      </c>
      <c r="N26" s="766">
        <v>0.4784688995215311</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72088</v>
      </c>
      <c r="E27" s="350"/>
      <c r="F27" s="769">
        <v>2519</v>
      </c>
      <c r="G27" s="766">
        <v>3.494340250804572</v>
      </c>
      <c r="H27" s="350"/>
      <c r="I27" s="769">
        <v>1127</v>
      </c>
      <c r="J27" s="766">
        <v>1.5633669958939074</v>
      </c>
      <c r="K27" s="769">
        <v>922</v>
      </c>
      <c r="L27" s="766">
        <v>81.810115350488019</v>
      </c>
      <c r="M27" s="769">
        <v>24</v>
      </c>
      <c r="N27" s="766">
        <v>2.1295474711623781</v>
      </c>
      <c r="O27" s="769">
        <v>132</v>
      </c>
      <c r="P27" s="766">
        <v>11.712511091393079</v>
      </c>
      <c r="Q27" s="769">
        <v>7</v>
      </c>
      <c r="R27" s="766">
        <v>0.6211180124223602</v>
      </c>
      <c r="S27" s="769">
        <v>9</v>
      </c>
      <c r="T27" s="766">
        <v>0.79858030168589167</v>
      </c>
      <c r="U27" s="769">
        <v>29</v>
      </c>
      <c r="V27" s="766">
        <v>2.5732031943212066</v>
      </c>
      <c r="W27" s="769">
        <v>4</v>
      </c>
      <c r="X27" s="766">
        <f t="shared" si="0"/>
        <v>0.35492457852706299</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9298</v>
      </c>
      <c r="E28" s="350"/>
      <c r="F28" s="769">
        <v>140</v>
      </c>
      <c r="G28" s="775">
        <v>1.5057001505700152</v>
      </c>
      <c r="H28" s="350"/>
      <c r="I28" s="769">
        <v>160</v>
      </c>
      <c r="J28" s="775">
        <v>1.7208001720800175</v>
      </c>
      <c r="K28" s="769">
        <v>63</v>
      </c>
      <c r="L28" s="775">
        <v>39.375</v>
      </c>
      <c r="M28" s="769">
        <v>1</v>
      </c>
      <c r="N28" s="775">
        <v>0.625</v>
      </c>
      <c r="O28" s="769">
        <v>92</v>
      </c>
      <c r="P28" s="775">
        <v>57.499999999999993</v>
      </c>
      <c r="Q28" s="769">
        <v>0</v>
      </c>
      <c r="R28" s="775">
        <v>0</v>
      </c>
      <c r="S28" s="769">
        <v>0</v>
      </c>
      <c r="T28" s="775">
        <v>0</v>
      </c>
      <c r="U28" s="769">
        <v>1</v>
      </c>
      <c r="V28" s="775">
        <v>0.625</v>
      </c>
      <c r="W28" s="769">
        <v>3</v>
      </c>
      <c r="X28" s="775">
        <f t="shared" si="0"/>
        <v>1.875</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3726</v>
      </c>
      <c r="E29" s="350"/>
      <c r="F29" s="885">
        <v>35</v>
      </c>
      <c r="G29" s="897">
        <v>0.93934514224369292</v>
      </c>
      <c r="H29" s="350"/>
      <c r="I29" s="885">
        <v>34</v>
      </c>
      <c r="J29" s="897">
        <v>0.91250670960815894</v>
      </c>
      <c r="K29" s="885">
        <v>23</v>
      </c>
      <c r="L29" s="897">
        <v>67.64705882352942</v>
      </c>
      <c r="M29" s="885">
        <v>0</v>
      </c>
      <c r="N29" s="897">
        <v>0</v>
      </c>
      <c r="O29" s="885">
        <v>6</v>
      </c>
      <c r="P29" s="897">
        <v>17.647058823529413</v>
      </c>
      <c r="Q29" s="885">
        <v>1</v>
      </c>
      <c r="R29" s="897">
        <v>2.9411764705882351</v>
      </c>
      <c r="S29" s="885">
        <v>0</v>
      </c>
      <c r="T29" s="897">
        <v>0</v>
      </c>
      <c r="U29" s="885">
        <v>1</v>
      </c>
      <c r="V29" s="897">
        <v>2.9411764705882351</v>
      </c>
      <c r="W29" s="885">
        <v>3</v>
      </c>
      <c r="X29" s="897">
        <f t="shared" si="0"/>
        <v>8.8235294117647065</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56" t="s">
        <v>0</v>
      </c>
      <c r="C31" s="320"/>
      <c r="D31" s="1273">
        <v>1543899</v>
      </c>
      <c r="E31" s="320"/>
      <c r="F31" s="1257">
        <v>29196</v>
      </c>
      <c r="G31" s="1258">
        <v>1.8910563450070244</v>
      </c>
      <c r="H31" s="320"/>
      <c r="I31" s="1257">
        <v>18470</v>
      </c>
      <c r="J31" s="1258">
        <v>1.1963217801164454</v>
      </c>
      <c r="K31" s="1257">
        <v>15888</v>
      </c>
      <c r="L31" s="1258">
        <v>86.020573903627508</v>
      </c>
      <c r="M31" s="1257">
        <v>315</v>
      </c>
      <c r="N31" s="1258">
        <v>1.7054683270167841</v>
      </c>
      <c r="O31" s="1257">
        <v>944</v>
      </c>
      <c r="P31" s="1258">
        <v>5.1109907958852192</v>
      </c>
      <c r="Q31" s="1257">
        <v>609</v>
      </c>
      <c r="R31" s="1258">
        <v>3.2972387655657824</v>
      </c>
      <c r="S31" s="1257">
        <v>54</v>
      </c>
      <c r="T31" s="1258">
        <v>0.29236599891716297</v>
      </c>
      <c r="U31" s="1257">
        <v>210</v>
      </c>
      <c r="V31" s="1258">
        <v>1.1369788846778559</v>
      </c>
      <c r="W31" s="1257">
        <f>SUM(W12:W29)</f>
        <v>450</v>
      </c>
      <c r="X31" s="1258">
        <f>W31/$I31*100</f>
        <v>2.4363833243096917</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525" t="s">
        <v>389</v>
      </c>
      <c r="C33" s="1525"/>
      <c r="D33" s="1525"/>
      <c r="E33" s="1525"/>
      <c r="F33" s="1525"/>
      <c r="G33" s="1525"/>
      <c r="H33" s="1525"/>
      <c r="I33" s="1525"/>
      <c r="J33" s="1525"/>
      <c r="K33" s="1525"/>
      <c r="L33" s="1525"/>
      <c r="M33" s="1525"/>
      <c r="N33" s="1525"/>
      <c r="O33" s="1525"/>
      <c r="P33" s="1525"/>
      <c r="Q33" s="1525"/>
      <c r="R33" s="1525"/>
      <c r="S33" s="1525"/>
      <c r="T33" s="1525"/>
      <c r="U33" s="1525"/>
      <c r="V33" s="1525"/>
      <c r="W33" s="1525"/>
      <c r="X33" s="1525"/>
      <c r="Z33" s="329"/>
      <c r="AA33" s="329"/>
      <c r="AB33" s="329"/>
      <c r="AC33" s="604">
        <v>44957</v>
      </c>
      <c r="AD33" s="602">
        <v>19275</v>
      </c>
      <c r="AE33" s="602">
        <v>18183</v>
      </c>
      <c r="AF33" s="596"/>
      <c r="AG33" s="329"/>
      <c r="AH33" s="329"/>
      <c r="AI33" s="329"/>
    </row>
    <row r="34" spans="2:35" s="394" customFormat="1" ht="11.25" customHeight="1" x14ac:dyDescent="0.25">
      <c r="B34" s="1525"/>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Z34" s="329"/>
      <c r="AA34" s="329"/>
      <c r="AB34" s="329"/>
      <c r="AC34" s="604">
        <v>44985</v>
      </c>
      <c r="AD34" s="602">
        <v>22255</v>
      </c>
      <c r="AE34" s="602">
        <v>17384</v>
      </c>
      <c r="AF34" s="596"/>
      <c r="AG34" s="329"/>
      <c r="AH34" s="329"/>
      <c r="AI34" s="329"/>
    </row>
    <row r="35" spans="2:35" x14ac:dyDescent="0.25">
      <c r="B35" s="1491"/>
      <c r="C35" s="1491"/>
      <c r="D35" s="1491"/>
      <c r="AC35" s="604">
        <v>45016</v>
      </c>
      <c r="AD35" s="602">
        <v>31089</v>
      </c>
      <c r="AE35" s="602">
        <v>20191</v>
      </c>
    </row>
    <row r="36" spans="2:35" x14ac:dyDescent="0.25">
      <c r="B36" s="1471"/>
      <c r="C36" s="1471"/>
      <c r="D36" s="1471"/>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58"/>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4"/>
      <c r="C3" s="1534"/>
      <c r="D3" s="1534"/>
      <c r="E3" s="1534"/>
      <c r="F3" s="1534"/>
      <c r="G3" s="1534"/>
      <c r="H3" s="1534"/>
      <c r="I3" s="1534"/>
      <c r="J3" s="1534"/>
      <c r="K3" s="1534"/>
      <c r="L3" s="618"/>
      <c r="M3" s="618"/>
      <c r="W3" s="620"/>
      <c r="AA3" s="620"/>
      <c r="AD3" s="620"/>
    </row>
    <row r="4" spans="2:32" s="621" customFormat="1" ht="2.25" customHeight="1" x14ac:dyDescent="0.25">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2" s="621" customFormat="1" ht="39" customHeight="1" x14ac:dyDescent="0.25">
      <c r="B5" s="1552" t="s">
        <v>428</v>
      </c>
      <c r="C5" s="1552"/>
      <c r="D5" s="1552"/>
      <c r="E5" s="1552"/>
      <c r="F5" s="1552"/>
      <c r="G5" s="1552"/>
      <c r="H5" s="1552"/>
      <c r="I5" s="1552"/>
      <c r="J5" s="1552"/>
      <c r="K5" s="1552"/>
      <c r="L5" s="1552"/>
      <c r="M5" s="1552"/>
      <c r="N5" s="1552"/>
      <c r="O5" s="1552"/>
      <c r="P5" s="1552"/>
      <c r="Q5" s="1552"/>
      <c r="R5" s="1552"/>
      <c r="S5" s="1552"/>
      <c r="T5" s="1552"/>
      <c r="U5" s="1552"/>
      <c r="V5" s="1552"/>
      <c r="W5" s="1552"/>
      <c r="X5" s="1552"/>
      <c r="Y5" s="1552"/>
      <c r="Z5" s="1552"/>
      <c r="AA5" s="1552"/>
      <c r="AB5" s="1552"/>
      <c r="AC5" s="1552"/>
      <c r="AD5" s="1552"/>
      <c r="AE5" s="821"/>
    </row>
    <row r="6" spans="2:32" s="621" customFormat="1" ht="14.2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50" t="s">
        <v>27</v>
      </c>
      <c r="C8" s="625"/>
      <c r="D8" s="1567" t="s">
        <v>112</v>
      </c>
      <c r="E8" s="1565" t="s">
        <v>26</v>
      </c>
      <c r="F8" s="1566"/>
      <c r="G8" s="1566"/>
      <c r="H8" s="1566"/>
      <c r="I8" s="1566"/>
      <c r="J8" s="1566"/>
      <c r="K8" s="1566"/>
      <c r="L8" s="1566"/>
      <c r="M8" s="1566"/>
      <c r="N8" s="1566"/>
      <c r="O8" s="1566"/>
      <c r="P8" s="1566"/>
      <c r="Q8" s="1566"/>
      <c r="R8" s="1566"/>
      <c r="S8" s="1566"/>
      <c r="T8" s="1566"/>
      <c r="U8" s="1566"/>
      <c r="V8" s="1566"/>
      <c r="W8" s="1566"/>
      <c r="X8" s="1566"/>
      <c r="Y8" s="1566"/>
      <c r="Z8" s="1566"/>
      <c r="AA8" s="1546"/>
      <c r="AB8" s="625"/>
      <c r="AC8" s="1567" t="s">
        <v>0</v>
      </c>
      <c r="AD8" s="1568"/>
    </row>
    <row r="9" spans="2:32" s="626" customFormat="1" ht="21.75" customHeight="1" x14ac:dyDescent="0.25">
      <c r="B9" s="1564"/>
      <c r="C9" s="625"/>
      <c r="D9" s="1573"/>
      <c r="E9" s="1635" t="s">
        <v>22</v>
      </c>
      <c r="F9" s="1570"/>
      <c r="G9" s="627"/>
      <c r="H9" s="1573" t="s">
        <v>21</v>
      </c>
      <c r="I9" s="1636"/>
      <c r="J9" s="627"/>
      <c r="K9" s="1573" t="s">
        <v>20</v>
      </c>
      <c r="L9" s="1636"/>
      <c r="M9" s="627"/>
      <c r="N9" s="1573" t="s">
        <v>19</v>
      </c>
      <c r="O9" s="1636"/>
      <c r="P9" s="627"/>
      <c r="Q9" s="1573" t="s">
        <v>18</v>
      </c>
      <c r="R9" s="1636"/>
      <c r="S9" s="627"/>
      <c r="T9" s="1573" t="s">
        <v>17</v>
      </c>
      <c r="U9" s="1636"/>
      <c r="V9" s="627"/>
      <c r="W9" s="1573" t="s">
        <v>16</v>
      </c>
      <c r="X9" s="1636"/>
      <c r="Y9" s="627"/>
      <c r="Z9" s="1573" t="s">
        <v>15</v>
      </c>
      <c r="AA9" s="1636"/>
      <c r="AB9" s="625"/>
      <c r="AC9" s="1569"/>
      <c r="AD9" s="1570"/>
    </row>
    <row r="10" spans="2:32" s="626" customFormat="1" ht="21.75" customHeight="1" x14ac:dyDescent="0.25">
      <c r="B10" s="1551"/>
      <c r="C10" s="628"/>
      <c r="D10" s="1574"/>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5" t="s">
        <v>24</v>
      </c>
      <c r="D12" s="793" t="s">
        <v>31</v>
      </c>
      <c r="E12" s="796">
        <v>488</v>
      </c>
      <c r="F12" s="795">
        <v>0.1853828650010067</v>
      </c>
      <c r="G12" s="634"/>
      <c r="H12" s="796">
        <v>10379</v>
      </c>
      <c r="I12" s="795">
        <v>3.9428048275521483</v>
      </c>
      <c r="J12" s="634"/>
      <c r="K12" s="796">
        <v>6190</v>
      </c>
      <c r="L12" s="795">
        <v>2.3514752753201464</v>
      </c>
      <c r="M12" s="634"/>
      <c r="N12" s="796">
        <v>8695</v>
      </c>
      <c r="O12" s="795">
        <v>3.3030819901306416</v>
      </c>
      <c r="P12" s="634"/>
      <c r="Q12" s="796">
        <v>8395</v>
      </c>
      <c r="R12" s="795">
        <v>3.1891171141054326</v>
      </c>
      <c r="S12" s="634"/>
      <c r="T12" s="796">
        <v>11378</v>
      </c>
      <c r="U12" s="795">
        <v>4.3223078647160946</v>
      </c>
      <c r="V12" s="634"/>
      <c r="W12" s="796">
        <v>37859</v>
      </c>
      <c r="X12" s="795">
        <v>14.381987471461295</v>
      </c>
      <c r="Y12" s="634"/>
      <c r="Z12" s="796">
        <v>179855</v>
      </c>
      <c r="AA12" s="795">
        <f t="shared" ref="AA12:AA19" si="0">Z12*100/$AC12</f>
        <v>68.32384259171323</v>
      </c>
      <c r="AB12" s="637"/>
      <c r="AC12" s="675">
        <f>E12+H12+K12+N12+Q12+T12+W12+Z12</f>
        <v>263239</v>
      </c>
      <c r="AD12" s="676">
        <f>F12+I12+L12+O12+R12+U12+X12+AA12</f>
        <v>100</v>
      </c>
      <c r="AF12" s="797"/>
    </row>
    <row r="13" spans="2:32" s="633" customFormat="1" ht="21" customHeight="1" x14ac:dyDescent="0.25">
      <c r="B13" s="1576"/>
      <c r="D13" s="798" t="s">
        <v>49</v>
      </c>
      <c r="E13" s="801">
        <v>713</v>
      </c>
      <c r="F13" s="800">
        <v>0.19547474592395403</v>
      </c>
      <c r="G13" s="634"/>
      <c r="H13" s="801">
        <v>12379</v>
      </c>
      <c r="I13" s="800">
        <v>3.3938034779700237</v>
      </c>
      <c r="J13" s="634"/>
      <c r="K13" s="801">
        <v>7864</v>
      </c>
      <c r="L13" s="800">
        <v>2.155979525870932</v>
      </c>
      <c r="M13" s="634"/>
      <c r="N13" s="801">
        <v>11229</v>
      </c>
      <c r="O13" s="800">
        <v>3.0785216297055817</v>
      </c>
      <c r="P13" s="634"/>
      <c r="Q13" s="801">
        <v>12594</v>
      </c>
      <c r="R13" s="800">
        <v>3.4527474756890277</v>
      </c>
      <c r="S13" s="634"/>
      <c r="T13" s="801">
        <v>20595</v>
      </c>
      <c r="U13" s="800">
        <v>5.6462866652227675</v>
      </c>
      <c r="V13" s="634"/>
      <c r="W13" s="801">
        <v>65228</v>
      </c>
      <c r="X13" s="800">
        <v>17.882786433559147</v>
      </c>
      <c r="Y13" s="634"/>
      <c r="Z13" s="801">
        <v>234151</v>
      </c>
      <c r="AA13" s="800">
        <f t="shared" si="0"/>
        <v>64.194400046058561</v>
      </c>
      <c r="AB13" s="637"/>
      <c r="AC13" s="683">
        <f t="shared" ref="AC13:AD15" si="1">E13+H13+K13+N13+Q13+T13+W13+Z13</f>
        <v>364753</v>
      </c>
      <c r="AD13" s="684">
        <f t="shared" si="1"/>
        <v>100</v>
      </c>
      <c r="AF13" s="797"/>
    </row>
    <row r="14" spans="2:32" s="633" customFormat="1" ht="21" customHeight="1" x14ac:dyDescent="0.25">
      <c r="B14" s="1576"/>
      <c r="D14" s="802" t="s">
        <v>50</v>
      </c>
      <c r="E14" s="805">
        <v>359</v>
      </c>
      <c r="F14" s="804">
        <v>0.10460952092336114</v>
      </c>
      <c r="G14" s="634"/>
      <c r="H14" s="805">
        <v>9313</v>
      </c>
      <c r="I14" s="804">
        <v>2.7137283241205079</v>
      </c>
      <c r="J14" s="634"/>
      <c r="K14" s="805">
        <v>7027</v>
      </c>
      <c r="L14" s="804">
        <v>2.0476075307199406</v>
      </c>
      <c r="M14" s="634"/>
      <c r="N14" s="805">
        <v>9079</v>
      </c>
      <c r="O14" s="804">
        <v>2.6455427310952531</v>
      </c>
      <c r="P14" s="634"/>
      <c r="Q14" s="805">
        <v>12262</v>
      </c>
      <c r="R14" s="804">
        <v>3.5730416310926305</v>
      </c>
      <c r="S14" s="634"/>
      <c r="T14" s="805">
        <v>22006</v>
      </c>
      <c r="U14" s="804">
        <v>6.4123596586058085</v>
      </c>
      <c r="V14" s="634"/>
      <c r="W14" s="805">
        <v>79814</v>
      </c>
      <c r="X14" s="804">
        <v>23.257115050075615</v>
      </c>
      <c r="Y14" s="634"/>
      <c r="Z14" s="805">
        <v>203321</v>
      </c>
      <c r="AA14" s="804">
        <f t="shared" si="0"/>
        <v>59.245995553366882</v>
      </c>
      <c r="AB14" s="637"/>
      <c r="AC14" s="691">
        <f t="shared" si="1"/>
        <v>343181</v>
      </c>
      <c r="AD14" s="692">
        <f t="shared" si="1"/>
        <v>100</v>
      </c>
      <c r="AF14" s="797"/>
    </row>
    <row r="15" spans="2:32" s="633" customFormat="1" ht="21" customHeight="1" x14ac:dyDescent="0.25">
      <c r="B15" s="1577"/>
      <c r="D15" s="904" t="s">
        <v>68</v>
      </c>
      <c r="E15" s="809">
        <f>SUM(E12:E14)</f>
        <v>1560</v>
      </c>
      <c r="F15" s="810">
        <f t="shared" ref="F15:F19" si="2">E15*100/$AC15</f>
        <v>0.1606304952876573</v>
      </c>
      <c r="G15" s="634"/>
      <c r="H15" s="809">
        <f>SUM(H12:H14)</f>
        <v>32071</v>
      </c>
      <c r="I15" s="810">
        <f t="shared" ref="I15:I19" si="3">H15*100/$AC15</f>
        <v>3.3022952656220879</v>
      </c>
      <c r="J15" s="634"/>
      <c r="K15" s="809">
        <f>SUM(K12:K14)</f>
        <v>21081</v>
      </c>
      <c r="L15" s="810">
        <f t="shared" ref="L15:L19" si="4">K15*100/$AC15</f>
        <v>2.1706740199737844</v>
      </c>
      <c r="M15" s="634"/>
      <c r="N15" s="809">
        <f>SUM(N12:N14)</f>
        <v>29003</v>
      </c>
      <c r="O15" s="810">
        <f t="shared" ref="O15:O19" si="5">N15*100/$AC15</f>
        <v>2.9863886248896954</v>
      </c>
      <c r="P15" s="634"/>
      <c r="Q15" s="809">
        <f>SUM(Q12:Q14)</f>
        <v>33251</v>
      </c>
      <c r="R15" s="810">
        <f t="shared" ref="R15:R19" si="6">Q15*100/$AC15</f>
        <v>3.4237978197499315</v>
      </c>
      <c r="S15" s="634"/>
      <c r="T15" s="809">
        <f>SUM(T12:T14)</f>
        <v>53979</v>
      </c>
      <c r="U15" s="810">
        <f t="shared" ref="U15:U19" si="7">T15*100/$AC15</f>
        <v>5.5581240417515723</v>
      </c>
      <c r="V15" s="634"/>
      <c r="W15" s="809">
        <f>SUM(W12:W14)</f>
        <v>182901</v>
      </c>
      <c r="X15" s="810">
        <f t="shared" ref="X15:X19" si="8">W15*100/$AC15</f>
        <v>18.832998858081929</v>
      </c>
      <c r="Y15" s="634"/>
      <c r="Z15" s="809">
        <f>SUM(Z12:Z14)</f>
        <v>617327</v>
      </c>
      <c r="AA15" s="810">
        <f t="shared" si="0"/>
        <v>63.565090874643346</v>
      </c>
      <c r="AB15" s="637"/>
      <c r="AC15" s="811">
        <f>SUM(AC12:AC14)</f>
        <v>971173</v>
      </c>
      <c r="AD15" s="812">
        <f t="shared" si="1"/>
        <v>100</v>
      </c>
      <c r="AF15" s="797"/>
    </row>
    <row r="16" spans="2:32" s="633" customFormat="1" ht="21" customHeight="1" x14ac:dyDescent="0.25">
      <c r="B16" s="1575" t="s">
        <v>23</v>
      </c>
      <c r="D16" s="793" t="s">
        <v>31</v>
      </c>
      <c r="E16" s="796">
        <v>622</v>
      </c>
      <c r="F16" s="795">
        <v>0.41223994750899706</v>
      </c>
      <c r="G16" s="634"/>
      <c r="H16" s="796">
        <v>22222</v>
      </c>
      <c r="I16" s="795">
        <v>14.727968028207286</v>
      </c>
      <c r="J16" s="634"/>
      <c r="K16" s="796">
        <v>9696</v>
      </c>
      <c r="L16" s="795">
        <v>6.4261712717801212</v>
      </c>
      <c r="M16" s="634"/>
      <c r="N16" s="796">
        <v>10761</v>
      </c>
      <c r="O16" s="795">
        <v>7.1320161979812173</v>
      </c>
      <c r="P16" s="634"/>
      <c r="Q16" s="796">
        <v>9455</v>
      </c>
      <c r="R16" s="795">
        <v>6.2664448612501076</v>
      </c>
      <c r="S16" s="634"/>
      <c r="T16" s="796">
        <v>12499</v>
      </c>
      <c r="U16" s="795">
        <v>8.2839020963262922</v>
      </c>
      <c r="V16" s="634"/>
      <c r="W16" s="796">
        <v>28500</v>
      </c>
      <c r="X16" s="795">
        <v>18.888807884254689</v>
      </c>
      <c r="Y16" s="634"/>
      <c r="Z16" s="796">
        <v>57128</v>
      </c>
      <c r="AA16" s="795">
        <f t="shared" si="0"/>
        <v>37.862449712691287</v>
      </c>
      <c r="AB16" s="637"/>
      <c r="AC16" s="675">
        <f>E16+H16+K16+N16+Q16+T16+W16+Z16</f>
        <v>150883</v>
      </c>
      <c r="AD16" s="676">
        <f>F16+I16+L16+O16+R16+U16+X16+AA16</f>
        <v>100</v>
      </c>
      <c r="AF16" s="797"/>
    </row>
    <row r="17" spans="2:32" s="633" customFormat="1" ht="21" customHeight="1" x14ac:dyDescent="0.25">
      <c r="B17" s="1576"/>
      <c r="D17" s="798" t="s">
        <v>49</v>
      </c>
      <c r="E17" s="801">
        <v>918</v>
      </c>
      <c r="F17" s="800">
        <v>0.41721962659297906</v>
      </c>
      <c r="G17" s="634"/>
      <c r="H17" s="801">
        <v>30659</v>
      </c>
      <c r="I17" s="800">
        <v>13.934135655462033</v>
      </c>
      <c r="J17" s="634"/>
      <c r="K17" s="801">
        <v>12511</v>
      </c>
      <c r="L17" s="800">
        <v>5.6860944970640102</v>
      </c>
      <c r="M17" s="634"/>
      <c r="N17" s="801">
        <v>14688</v>
      </c>
      <c r="O17" s="800">
        <v>6.675514025487665</v>
      </c>
      <c r="P17" s="634"/>
      <c r="Q17" s="801">
        <v>14993</v>
      </c>
      <c r="R17" s="800">
        <v>6.8141327467413237</v>
      </c>
      <c r="S17" s="634"/>
      <c r="T17" s="801">
        <v>22079</v>
      </c>
      <c r="U17" s="800">
        <v>10.03463195593288</v>
      </c>
      <c r="V17" s="634"/>
      <c r="W17" s="801">
        <v>44627</v>
      </c>
      <c r="X17" s="800">
        <v>20.28241860126893</v>
      </c>
      <c r="Y17" s="634"/>
      <c r="Z17" s="801">
        <v>79553</v>
      </c>
      <c r="AA17" s="800">
        <f t="shared" si="0"/>
        <v>36.155852891450181</v>
      </c>
      <c r="AB17" s="637"/>
      <c r="AC17" s="683">
        <f t="shared" ref="AC17:AD19" si="9">E17+H17+K17+N17+Q17+T17+W17+Z17</f>
        <v>220028</v>
      </c>
      <c r="AD17" s="684">
        <f t="shared" si="9"/>
        <v>100</v>
      </c>
      <c r="AF17" s="797"/>
    </row>
    <row r="18" spans="2:32" s="633" customFormat="1" ht="21" customHeight="1" x14ac:dyDescent="0.25">
      <c r="B18" s="1576"/>
      <c r="D18" s="802" t="s">
        <v>50</v>
      </c>
      <c r="E18" s="805">
        <v>392</v>
      </c>
      <c r="F18" s="804">
        <v>0.19423729653395436</v>
      </c>
      <c r="G18" s="634"/>
      <c r="H18" s="805">
        <v>21452</v>
      </c>
      <c r="I18" s="804">
        <v>10.629536952159155</v>
      </c>
      <c r="J18" s="634"/>
      <c r="K18" s="805">
        <v>12061</v>
      </c>
      <c r="L18" s="804">
        <v>5.9762653915714887</v>
      </c>
      <c r="M18" s="634"/>
      <c r="N18" s="805">
        <v>12673</v>
      </c>
      <c r="O18" s="804">
        <v>6.2795134157520502</v>
      </c>
      <c r="P18" s="634"/>
      <c r="Q18" s="805">
        <v>13864</v>
      </c>
      <c r="R18" s="804">
        <v>6.8696578549661815</v>
      </c>
      <c r="S18" s="634"/>
      <c r="T18" s="805">
        <v>21171</v>
      </c>
      <c r="U18" s="804">
        <v>10.490300522755989</v>
      </c>
      <c r="V18" s="634"/>
      <c r="W18" s="805">
        <v>41955</v>
      </c>
      <c r="X18" s="804">
        <v>20.788841265515448</v>
      </c>
      <c r="Y18" s="634"/>
      <c r="Z18" s="805">
        <v>78247</v>
      </c>
      <c r="AA18" s="804">
        <f t="shared" si="0"/>
        <v>38.771647300745734</v>
      </c>
      <c r="AB18" s="637"/>
      <c r="AC18" s="691">
        <f t="shared" si="9"/>
        <v>201815</v>
      </c>
      <c r="AD18" s="692">
        <f t="shared" si="9"/>
        <v>100</v>
      </c>
      <c r="AF18" s="797"/>
    </row>
    <row r="19" spans="2:32" s="633" customFormat="1" ht="21" customHeight="1" x14ac:dyDescent="0.25">
      <c r="B19" s="1577"/>
      <c r="D19" s="905" t="s">
        <v>68</v>
      </c>
      <c r="E19" s="809">
        <f>SUM(E16:E18)</f>
        <v>1932</v>
      </c>
      <c r="F19" s="810">
        <f t="shared" si="2"/>
        <v>0.3373340829646288</v>
      </c>
      <c r="G19" s="634"/>
      <c r="H19" s="809">
        <f>SUM(H16:H18)</f>
        <v>74333</v>
      </c>
      <c r="I19" s="810">
        <f t="shared" si="3"/>
        <v>12.978806619570266</v>
      </c>
      <c r="J19" s="634"/>
      <c r="K19" s="809">
        <f>SUM(K16:K18)</f>
        <v>34268</v>
      </c>
      <c r="L19" s="810">
        <f t="shared" si="4"/>
        <v>5.9833148835568837</v>
      </c>
      <c r="M19" s="634"/>
      <c r="N19" s="809">
        <f>SUM(N16:N18)</f>
        <v>38122</v>
      </c>
      <c r="O19" s="810">
        <f t="shared" si="5"/>
        <v>6.6562370138600304</v>
      </c>
      <c r="P19" s="634"/>
      <c r="Q19" s="809">
        <f>SUM(Q16:Q18)</f>
        <v>38312</v>
      </c>
      <c r="R19" s="810">
        <f t="shared" si="6"/>
        <v>6.6894116907561383</v>
      </c>
      <c r="S19" s="634"/>
      <c r="T19" s="809">
        <f>SUM(T16:T18)</f>
        <v>55749</v>
      </c>
      <c r="U19" s="810">
        <f t="shared" si="7"/>
        <v>9.7339740120057403</v>
      </c>
      <c r="V19" s="634"/>
      <c r="W19" s="809">
        <f>SUM(W16:W18)</f>
        <v>115082</v>
      </c>
      <c r="X19" s="810">
        <f t="shared" si="8"/>
        <v>20.093727192409634</v>
      </c>
      <c r="Y19" s="634"/>
      <c r="Z19" s="809">
        <f>SUM(Z16:Z18)</f>
        <v>214928</v>
      </c>
      <c r="AA19" s="810">
        <f t="shared" si="0"/>
        <v>37.527194504876675</v>
      </c>
      <c r="AB19" s="637"/>
      <c r="AC19" s="811">
        <f>SUM(AC16:AC18)</f>
        <v>572726</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37" t="s">
        <v>0</v>
      </c>
      <c r="C21" s="1638"/>
      <c r="D21" s="1639"/>
      <c r="E21" s="1250">
        <f>E15+E19</f>
        <v>3492</v>
      </c>
      <c r="F21" s="1251">
        <f>E21*100/$AC21</f>
        <v>0.22618059860133338</v>
      </c>
      <c r="G21" s="1245"/>
      <c r="H21" s="1250">
        <f>H15+H19</f>
        <v>106404</v>
      </c>
      <c r="I21" s="1251">
        <f>H21*100/$AC21</f>
        <v>6.8919016075533435</v>
      </c>
      <c r="J21" s="1245"/>
      <c r="K21" s="1250">
        <f>K15+K19</f>
        <v>55349</v>
      </c>
      <c r="L21" s="1251">
        <f>K21*100/$AC21</f>
        <v>3.5850143046922112</v>
      </c>
      <c r="M21" s="1245"/>
      <c r="N21" s="1250">
        <f>N15+N19</f>
        <v>67125</v>
      </c>
      <c r="O21" s="1251">
        <f>N21*100/$AC21</f>
        <v>4.3477584997464209</v>
      </c>
      <c r="P21" s="1245"/>
      <c r="Q21" s="1250">
        <f>Q15+Q19</f>
        <v>71563</v>
      </c>
      <c r="R21" s="1251">
        <f>Q21*100/$AC21</f>
        <v>4.6352125365713688</v>
      </c>
      <c r="S21" s="1245"/>
      <c r="T21" s="1250">
        <f>T15+T19</f>
        <v>109728</v>
      </c>
      <c r="U21" s="1251">
        <f>T21*100/$AC21</f>
        <v>7.107200665328496</v>
      </c>
      <c r="V21" s="1245"/>
      <c r="W21" s="1250">
        <f>W15+W19</f>
        <v>297983</v>
      </c>
      <c r="X21" s="1251">
        <f>W21*100/$AC21</f>
        <v>19.3006796429041</v>
      </c>
      <c r="Y21" s="1245"/>
      <c r="Z21" s="1250">
        <f>Z15+Z19</f>
        <v>832255</v>
      </c>
      <c r="AA21" s="1251">
        <f>Z21*100/$AC21</f>
        <v>53.906052144602725</v>
      </c>
      <c r="AB21" s="1245"/>
      <c r="AC21" s="1250">
        <f>AC15+AC19</f>
        <v>1543899</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0" t="s">
        <v>14</v>
      </c>
      <c r="D35" s="1640"/>
      <c r="E35" s="1640"/>
      <c r="F35" s="1640"/>
      <c r="G35" s="1640"/>
      <c r="H35" s="1640"/>
      <c r="I35" s="1640"/>
      <c r="J35" s="1640"/>
      <c r="K35" s="1640"/>
      <c r="L35" s="1640"/>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43"/>
      <c r="C44" s="1544"/>
      <c r="D44" s="1544"/>
      <c r="E44" s="1544"/>
      <c r="F44" s="1544"/>
      <c r="G44" s="1544"/>
      <c r="H44" s="1544"/>
      <c r="I44" s="1544"/>
      <c r="J44" s="1544"/>
      <c r="K44" s="1544"/>
      <c r="L44" s="1544"/>
      <c r="M44" s="1544"/>
      <c r="N44" s="1544"/>
      <c r="O44" s="1544"/>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0"/>
      <c r="C2" s="1500"/>
      <c r="D2" s="1500"/>
      <c r="E2" s="1500"/>
      <c r="F2" s="1500"/>
      <c r="G2" s="1500"/>
      <c r="H2" s="1500"/>
      <c r="I2" s="1500"/>
      <c r="O2" s="37"/>
    </row>
    <row r="3" spans="1:50" s="38" customFormat="1" ht="4.5" customHeight="1" x14ac:dyDescent="0.25">
      <c r="B3" s="1501"/>
      <c r="C3" s="1501"/>
      <c r="D3" s="1501"/>
      <c r="E3" s="1501"/>
      <c r="F3" s="1501"/>
      <c r="G3" s="1501"/>
      <c r="H3" s="1501"/>
      <c r="I3" s="1501"/>
      <c r="O3" s="37"/>
    </row>
    <row r="4" spans="1:50" s="38" customFormat="1" ht="37.5" customHeight="1" x14ac:dyDescent="0.25">
      <c r="A4" s="1641" t="s">
        <v>206</v>
      </c>
      <c r="B4" s="1641"/>
      <c r="C4" s="1641"/>
      <c r="D4" s="1641"/>
      <c r="E4" s="1641"/>
      <c r="F4" s="1641"/>
      <c r="G4" s="1641"/>
      <c r="H4" s="1641"/>
      <c r="I4" s="1641"/>
      <c r="J4" s="1641"/>
      <c r="K4" s="1641"/>
      <c r="L4" s="1641"/>
      <c r="M4" s="1641"/>
      <c r="N4" s="1641"/>
      <c r="O4" s="1641"/>
      <c r="P4" s="1641"/>
      <c r="Q4" s="1641"/>
      <c r="R4" s="1641"/>
      <c r="S4" s="1641"/>
      <c r="T4" s="1641"/>
      <c r="U4" s="1641"/>
      <c r="V4" s="1641"/>
      <c r="W4" s="1641"/>
      <c r="X4" s="1641"/>
      <c r="Y4" s="1641"/>
      <c r="Z4" s="1641"/>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502" t="s">
        <v>12</v>
      </c>
      <c r="C7" s="40"/>
      <c r="D7" s="1497" t="s">
        <v>109</v>
      </c>
      <c r="E7" s="1495"/>
      <c r="F7" s="181"/>
      <c r="G7" s="1495"/>
      <c r="H7" s="1495"/>
      <c r="I7" s="181"/>
      <c r="J7" s="1495"/>
      <c r="K7" s="1495"/>
      <c r="L7" s="181"/>
      <c r="M7" s="1495"/>
      <c r="N7" s="1496"/>
      <c r="O7" s="40"/>
      <c r="P7" s="1497" t="s">
        <v>178</v>
      </c>
      <c r="Q7" s="1495"/>
      <c r="R7" s="181"/>
      <c r="S7" s="1495"/>
      <c r="T7" s="1495"/>
      <c r="U7" s="181"/>
      <c r="V7" s="1495"/>
      <c r="W7" s="1495"/>
      <c r="X7" s="181"/>
      <c r="Y7" s="1495"/>
      <c r="Z7" s="1496"/>
      <c r="AA7" s="116"/>
      <c r="AB7" s="116"/>
      <c r="AC7" s="117"/>
      <c r="AD7" s="117"/>
      <c r="AE7" s="117"/>
      <c r="AF7" s="117"/>
      <c r="AG7" s="117"/>
      <c r="AH7" s="117"/>
      <c r="AI7" s="118"/>
    </row>
    <row r="8" spans="1:50" s="41" customFormat="1" ht="37.5" customHeight="1" x14ac:dyDescent="0.25">
      <c r="A8" s="39"/>
      <c r="B8" s="1503"/>
      <c r="C8" s="40"/>
      <c r="D8" s="1506"/>
      <c r="E8" s="1507"/>
      <c r="F8" s="40"/>
      <c r="G8" s="1497" t="s">
        <v>168</v>
      </c>
      <c r="H8" s="1496"/>
      <c r="I8" s="40"/>
      <c r="J8" s="1497" t="s">
        <v>174</v>
      </c>
      <c r="K8" s="1496"/>
      <c r="L8" s="40"/>
      <c r="M8" s="1497" t="s">
        <v>169</v>
      </c>
      <c r="N8" s="1496"/>
      <c r="O8" s="40"/>
      <c r="P8" s="1506"/>
      <c r="Q8" s="1508"/>
      <c r="R8" s="130"/>
      <c r="S8" s="1497" t="s">
        <v>179</v>
      </c>
      <c r="T8" s="1496"/>
      <c r="U8" s="40"/>
      <c r="V8" s="1497" t="s">
        <v>180</v>
      </c>
      <c r="W8" s="1496"/>
      <c r="X8" s="40"/>
      <c r="Y8" s="1497" t="s">
        <v>181</v>
      </c>
      <c r="Z8" s="1496"/>
      <c r="AA8" s="116"/>
      <c r="AB8" s="116"/>
      <c r="AC8" s="117"/>
      <c r="AD8" s="117"/>
      <c r="AE8" s="117"/>
      <c r="AF8" s="117"/>
      <c r="AG8" s="117"/>
      <c r="AH8" s="117"/>
      <c r="AI8" s="118"/>
    </row>
    <row r="9" spans="1:50" s="46" customFormat="1" ht="36.75" customHeight="1" x14ac:dyDescent="0.25">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5" t="s">
        <v>216</v>
      </c>
      <c r="C33" s="1505"/>
      <c r="D33" s="1505"/>
      <c r="E33" s="1505"/>
      <c r="F33" s="1505"/>
      <c r="G33" s="1505"/>
      <c r="H33" s="1505"/>
      <c r="I33" s="1505"/>
      <c r="J33" s="1505"/>
      <c r="K33" s="1505"/>
      <c r="L33" s="1505"/>
      <c r="M33" s="1505"/>
      <c r="O33" s="86"/>
    </row>
    <row r="34" spans="2:19" ht="29.25" customHeight="1" x14ac:dyDescent="0.25">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5">
      <c r="B35" s="1498"/>
      <c r="C35" s="1498"/>
      <c r="D35" s="1498"/>
      <c r="E35" s="1498"/>
      <c r="F35" s="1498"/>
      <c r="G35" s="1498"/>
      <c r="H35" s="1498"/>
      <c r="I35" s="1498"/>
      <c r="J35" s="1498"/>
      <c r="K35" s="1498"/>
      <c r="L35" s="1498"/>
      <c r="M35" s="1498"/>
      <c r="N35" s="1498"/>
      <c r="O35" s="1498"/>
      <c r="P35" s="1498"/>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34"/>
      <c r="C3" s="1534"/>
      <c r="D3" s="1534"/>
      <c r="E3" s="1534"/>
      <c r="F3" s="1534"/>
      <c r="G3" s="1534"/>
      <c r="H3" s="1534"/>
      <c r="I3" s="1534"/>
      <c r="J3" s="618"/>
      <c r="Q3" s="620"/>
    </row>
    <row r="4" spans="2:30" s="621" customFormat="1" ht="2.25" customHeight="1" x14ac:dyDescent="0.25">
      <c r="B4" s="1535"/>
      <c r="C4" s="1535"/>
      <c r="D4" s="1535"/>
      <c r="E4" s="1535"/>
      <c r="F4" s="1535"/>
      <c r="G4" s="1535"/>
      <c r="H4" s="1535"/>
      <c r="I4" s="1535"/>
      <c r="J4" s="1535"/>
      <c r="K4" s="1535"/>
      <c r="L4" s="1535"/>
      <c r="M4" s="1535"/>
      <c r="N4" s="1535"/>
      <c r="O4" s="1535"/>
      <c r="P4" s="1535"/>
      <c r="Q4" s="1535"/>
      <c r="R4" s="1535"/>
      <c r="S4" s="1535"/>
      <c r="T4" s="1535"/>
    </row>
    <row r="5" spans="2:30" s="621" customFormat="1" ht="16.5" customHeight="1" x14ac:dyDescent="0.25">
      <c r="B5" s="1536" t="s">
        <v>429</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row>
    <row r="6" spans="2:30" s="621" customFormat="1" ht="14.25" customHeight="1" x14ac:dyDescent="0.25">
      <c r="B6" s="1473" t="str">
        <f>porsaad!$B$6</f>
        <v>Situación a 30 de abril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906" customFormat="1" ht="5.25" customHeight="1" x14ac:dyDescent="0.25"/>
    <row r="8" spans="2:30" s="715" customFormat="1" ht="21.75" customHeight="1" x14ac:dyDescent="0.25">
      <c r="B8" s="1554" t="s">
        <v>27</v>
      </c>
      <c r="D8" s="1554" t="s">
        <v>112</v>
      </c>
      <c r="E8" s="1554" t="s">
        <v>26</v>
      </c>
      <c r="F8" s="1554"/>
      <c r="G8" s="1554"/>
      <c r="H8" s="1554"/>
      <c r="I8" s="1554"/>
      <c r="J8" s="1554"/>
      <c r="K8" s="1554"/>
      <c r="L8" s="1554"/>
      <c r="M8" s="1554"/>
      <c r="N8" s="1554"/>
      <c r="O8" s="1554"/>
      <c r="P8" s="1554"/>
      <c r="Q8" s="1554"/>
      <c r="R8" s="1554"/>
      <c r="S8" s="1554"/>
    </row>
    <row r="9" spans="2:30" s="715" customFormat="1" ht="21.75" customHeight="1" x14ac:dyDescent="0.25">
      <c r="B9" s="1554"/>
      <c r="D9" s="1554"/>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54"/>
      <c r="D10" s="1554"/>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54" t="s">
        <v>24</v>
      </c>
      <c r="D12" s="907" t="s">
        <v>31</v>
      </c>
      <c r="E12" s="908">
        <f>'46perfpbsaad'!E12</f>
        <v>488</v>
      </c>
      <c r="F12" s="907"/>
      <c r="G12" s="908">
        <f>'46perfpbsaad'!H12</f>
        <v>10379</v>
      </c>
      <c r="H12" s="907"/>
      <c r="I12" s="908">
        <f>'46perfpbsaad'!K12</f>
        <v>6190</v>
      </c>
      <c r="J12" s="907"/>
      <c r="K12" s="908">
        <f>'46perfpbsaad'!N12</f>
        <v>8695</v>
      </c>
      <c r="L12" s="907"/>
      <c r="M12" s="908">
        <f>'46perfpbsaad'!Q12</f>
        <v>8395</v>
      </c>
      <c r="N12" s="907"/>
      <c r="O12" s="908">
        <f>'46perfpbsaad'!T12</f>
        <v>11378</v>
      </c>
      <c r="P12" s="907"/>
      <c r="Q12" s="908">
        <f>'46perfpbsaad'!W12</f>
        <v>37859</v>
      </c>
      <c r="R12" s="907"/>
      <c r="S12" s="908">
        <f>'46perfpbsaad'!Z12</f>
        <v>179855</v>
      </c>
      <c r="T12" s="909"/>
      <c r="V12" s="910">
        <f>E12/E$15</f>
        <v>0.31282051282051282</v>
      </c>
      <c r="W12" s="910">
        <f>G12/G$15</f>
        <v>0.32362570546599734</v>
      </c>
      <c r="X12" s="910">
        <f>I12/I$15</f>
        <v>0.29362933447179923</v>
      </c>
      <c r="Y12" s="910">
        <f>K12/K$15</f>
        <v>0.29979657276833432</v>
      </c>
      <c r="Z12" s="910">
        <f>M12/M$15</f>
        <v>0.25247360981624611</v>
      </c>
      <c r="AA12" s="910">
        <f>O12/O$15</f>
        <v>0.21078567591100242</v>
      </c>
      <c r="AB12" s="910">
        <f>Q12/Q$15</f>
        <v>0.2069917605699258</v>
      </c>
      <c r="AC12" s="910">
        <f>S12/S$15</f>
        <v>0.29134478161493016</v>
      </c>
      <c r="AD12" s="910"/>
    </row>
    <row r="13" spans="2:30" s="697" customFormat="1" ht="21" customHeight="1" x14ac:dyDescent="0.25">
      <c r="B13" s="1554"/>
      <c r="D13" s="907" t="s">
        <v>49</v>
      </c>
      <c r="E13" s="908">
        <f>'46perfpbsaad'!E13</f>
        <v>713</v>
      </c>
      <c r="F13" s="907"/>
      <c r="G13" s="908">
        <f>'46perfpbsaad'!H13</f>
        <v>12379</v>
      </c>
      <c r="H13" s="907"/>
      <c r="I13" s="908">
        <f>'46perfpbsaad'!K13</f>
        <v>7864</v>
      </c>
      <c r="J13" s="907"/>
      <c r="K13" s="908">
        <f>'46perfpbsaad'!N13</f>
        <v>11229</v>
      </c>
      <c r="L13" s="907"/>
      <c r="M13" s="908">
        <f>'46perfpbsaad'!Q13</f>
        <v>12594</v>
      </c>
      <c r="N13" s="907"/>
      <c r="O13" s="908">
        <f>'46perfpbsaad'!T13</f>
        <v>20595</v>
      </c>
      <c r="P13" s="907"/>
      <c r="Q13" s="908">
        <f>'46perfpbsaad'!W13</f>
        <v>65228</v>
      </c>
      <c r="R13" s="907"/>
      <c r="S13" s="908">
        <f>'46perfpbsaad'!Z13</f>
        <v>234151</v>
      </c>
      <c r="T13" s="909"/>
      <c r="V13" s="910">
        <f>E13/E$15</f>
        <v>0.45705128205128204</v>
      </c>
      <c r="W13" s="910">
        <f>G13/G$15</f>
        <v>0.38598734058807022</v>
      </c>
      <c r="X13" s="910">
        <f>I13/I$15</f>
        <v>0.3730373321948674</v>
      </c>
      <c r="Y13" s="910">
        <f>K13/K$15</f>
        <v>0.3871668448091577</v>
      </c>
      <c r="Z13" s="910">
        <f>M13/M$15</f>
        <v>0.37875552614958946</v>
      </c>
      <c r="AA13" s="910">
        <f>O13/O$15</f>
        <v>0.3815372644917468</v>
      </c>
      <c r="AB13" s="910">
        <f>Q13/Q$15</f>
        <v>0.356630089501971</v>
      </c>
      <c r="AC13" s="910">
        <f>S13/S$15</f>
        <v>0.3792981677457814</v>
      </c>
      <c r="AD13" s="910"/>
    </row>
    <row r="14" spans="2:30" s="697" customFormat="1" ht="21" customHeight="1" x14ac:dyDescent="0.25">
      <c r="B14" s="1554"/>
      <c r="D14" s="907" t="s">
        <v>50</v>
      </c>
      <c r="E14" s="908">
        <f>'46perfpbsaad'!E14</f>
        <v>359</v>
      </c>
      <c r="F14" s="907"/>
      <c r="G14" s="908">
        <f>'46perfpbsaad'!H14</f>
        <v>9313</v>
      </c>
      <c r="H14" s="907"/>
      <c r="I14" s="908">
        <f>'46perfpbsaad'!K14</f>
        <v>7027</v>
      </c>
      <c r="J14" s="907"/>
      <c r="K14" s="908">
        <f>'46perfpbsaad'!N14</f>
        <v>9079</v>
      </c>
      <c r="L14" s="907"/>
      <c r="M14" s="908">
        <f>'46perfpbsaad'!Q14</f>
        <v>12262</v>
      </c>
      <c r="N14" s="907"/>
      <c r="O14" s="908">
        <f>'46perfpbsaad'!T14</f>
        <v>22006</v>
      </c>
      <c r="P14" s="907"/>
      <c r="Q14" s="908">
        <f>'46perfpbsaad'!W14</f>
        <v>79814</v>
      </c>
      <c r="R14" s="907"/>
      <c r="S14" s="908">
        <f>'46perfpbsaad'!Z14</f>
        <v>203321</v>
      </c>
      <c r="T14" s="909"/>
      <c r="V14" s="910">
        <f>E14/E$15</f>
        <v>0.23012820512820512</v>
      </c>
      <c r="W14" s="910">
        <f>G14/G$15</f>
        <v>0.29038695394593245</v>
      </c>
      <c r="X14" s="910">
        <f>I14/I$15</f>
        <v>0.33333333333333331</v>
      </c>
      <c r="Y14" s="910">
        <f>K14/K$15</f>
        <v>0.31303658242250804</v>
      </c>
      <c r="Z14" s="910">
        <f>M14/M$15</f>
        <v>0.36877086403416437</v>
      </c>
      <c r="AA14" s="910">
        <f>O14/O$15</f>
        <v>0.40767705959725076</v>
      </c>
      <c r="AB14" s="910">
        <f>Q14/Q$15</f>
        <v>0.4363781499281032</v>
      </c>
      <c r="AC14" s="910">
        <f>S14/S$15</f>
        <v>0.32935705063928844</v>
      </c>
      <c r="AD14" s="910"/>
    </row>
    <row r="15" spans="2:30" s="697" customFormat="1" ht="21" customHeight="1" x14ac:dyDescent="0.25">
      <c r="B15" s="1554"/>
      <c r="D15" s="911" t="s">
        <v>68</v>
      </c>
      <c r="E15" s="908">
        <f>'46perfpbsaad'!E15</f>
        <v>1560</v>
      </c>
      <c r="F15" s="907"/>
      <c r="G15" s="908">
        <f>SUM(G12:G14)</f>
        <v>32071</v>
      </c>
      <c r="H15" s="908">
        <f t="shared" ref="H15:T15" si="0">SUM(H12:H14)</f>
        <v>0</v>
      </c>
      <c r="I15" s="908">
        <f t="shared" si="0"/>
        <v>21081</v>
      </c>
      <c r="J15" s="908">
        <f t="shared" si="0"/>
        <v>0</v>
      </c>
      <c r="K15" s="908">
        <f t="shared" si="0"/>
        <v>29003</v>
      </c>
      <c r="L15" s="908">
        <f t="shared" si="0"/>
        <v>0</v>
      </c>
      <c r="M15" s="908">
        <f t="shared" si="0"/>
        <v>33251</v>
      </c>
      <c r="N15" s="908">
        <f t="shared" si="0"/>
        <v>0</v>
      </c>
      <c r="O15" s="908">
        <f t="shared" si="0"/>
        <v>53979</v>
      </c>
      <c r="P15" s="908">
        <f t="shared" si="0"/>
        <v>0</v>
      </c>
      <c r="Q15" s="908">
        <f t="shared" si="0"/>
        <v>182901</v>
      </c>
      <c r="R15" s="908">
        <f t="shared" si="0"/>
        <v>0</v>
      </c>
      <c r="S15" s="908">
        <f t="shared" si="0"/>
        <v>617327</v>
      </c>
      <c r="T15" s="908">
        <f t="shared" si="0"/>
        <v>0</v>
      </c>
      <c r="V15" s="910"/>
    </row>
    <row r="16" spans="2:30" s="697" customFormat="1" ht="21" customHeight="1" x14ac:dyDescent="0.25">
      <c r="B16" s="1554" t="s">
        <v>23</v>
      </c>
      <c r="D16" s="907" t="s">
        <v>31</v>
      </c>
      <c r="E16" s="908">
        <f>'46perfpbsaad'!E16</f>
        <v>622</v>
      </c>
      <c r="F16" s="907"/>
      <c r="G16" s="908">
        <f>'46perfpbsaad'!H16</f>
        <v>22222</v>
      </c>
      <c r="H16" s="907"/>
      <c r="I16" s="908">
        <f>'46perfpbsaad'!K16</f>
        <v>9696</v>
      </c>
      <c r="J16" s="907"/>
      <c r="K16" s="908">
        <f>'46perfpbsaad'!N16</f>
        <v>10761</v>
      </c>
      <c r="L16" s="907"/>
      <c r="M16" s="908">
        <f>'46perfpbsaad'!Q16</f>
        <v>9455</v>
      </c>
      <c r="N16" s="907"/>
      <c r="O16" s="908">
        <f>'46perfpbsaad'!T16</f>
        <v>12499</v>
      </c>
      <c r="P16" s="907"/>
      <c r="Q16" s="908">
        <f>'46perfpbsaad'!W16</f>
        <v>28500</v>
      </c>
      <c r="R16" s="907"/>
      <c r="S16" s="908">
        <f>'46perfpbsaad'!Z16</f>
        <v>57128</v>
      </c>
      <c r="T16" s="909"/>
      <c r="V16" s="910">
        <f>E16/E$19</f>
        <v>0.32194616977225671</v>
      </c>
      <c r="W16" s="910">
        <f>G16/G$19</f>
        <v>0.29895201323772752</v>
      </c>
      <c r="X16" s="910">
        <f>I16/I$19</f>
        <v>0.28294618886424655</v>
      </c>
      <c r="Y16" s="910">
        <f>K16/K$19</f>
        <v>0.28227794974030745</v>
      </c>
      <c r="Z16" s="910">
        <f>M16/M$19</f>
        <v>0.24678951764460222</v>
      </c>
      <c r="AA16" s="910">
        <f>O16/O$19</f>
        <v>0.22420133096557784</v>
      </c>
      <c r="AB16" s="910">
        <f>Q16/Q$19</f>
        <v>0.24764950209415895</v>
      </c>
      <c r="AC16" s="910">
        <f>S16/S$19</f>
        <v>0.26580064021439737</v>
      </c>
    </row>
    <row r="17" spans="2:29" s="697" customFormat="1" ht="21" customHeight="1" x14ac:dyDescent="0.25">
      <c r="B17" s="1554"/>
      <c r="D17" s="907" t="s">
        <v>49</v>
      </c>
      <c r="E17" s="908">
        <f>'46perfpbsaad'!E17</f>
        <v>918</v>
      </c>
      <c r="F17" s="907"/>
      <c r="G17" s="908">
        <f>'46perfpbsaad'!H17</f>
        <v>30659</v>
      </c>
      <c r="H17" s="907"/>
      <c r="I17" s="908">
        <f>'46perfpbsaad'!K17</f>
        <v>12511</v>
      </c>
      <c r="J17" s="907"/>
      <c r="K17" s="908">
        <f>'46perfpbsaad'!N17</f>
        <v>14688</v>
      </c>
      <c r="L17" s="907"/>
      <c r="M17" s="908">
        <f>'46perfpbsaad'!Q17</f>
        <v>14993</v>
      </c>
      <c r="N17" s="907"/>
      <c r="O17" s="908">
        <f>'46perfpbsaad'!T17</f>
        <v>22079</v>
      </c>
      <c r="P17" s="907"/>
      <c r="Q17" s="908">
        <f>'46perfpbsaad'!W17</f>
        <v>44627</v>
      </c>
      <c r="R17" s="907"/>
      <c r="S17" s="908">
        <f>'46perfpbsaad'!Z17</f>
        <v>79553</v>
      </c>
      <c r="T17" s="909"/>
      <c r="V17" s="910">
        <f>E17/E$19</f>
        <v>0.4751552795031056</v>
      </c>
      <c r="W17" s="910">
        <f>G17/G$19</f>
        <v>0.4124547643711407</v>
      </c>
      <c r="X17" s="910">
        <f>I17/I$19</f>
        <v>0.36509279794560523</v>
      </c>
      <c r="Y17" s="910">
        <f>K17/K$19</f>
        <v>0.38528933424269451</v>
      </c>
      <c r="Z17" s="910">
        <f>M17/M$19</f>
        <v>0.39133952808519523</v>
      </c>
      <c r="AA17" s="910">
        <f>O17/O$19</f>
        <v>0.39604297834938745</v>
      </c>
      <c r="AB17" s="910">
        <f>Q17/Q$19</f>
        <v>0.38778436245459758</v>
      </c>
      <c r="AC17" s="910">
        <f>S17/S$19</f>
        <v>0.37013790664780766</v>
      </c>
    </row>
    <row r="18" spans="2:29" s="697" customFormat="1" ht="21" customHeight="1" x14ac:dyDescent="0.25">
      <c r="B18" s="1554"/>
      <c r="D18" s="907" t="s">
        <v>50</v>
      </c>
      <c r="E18" s="908">
        <f>'46perfpbsaad'!E18</f>
        <v>392</v>
      </c>
      <c r="F18" s="907"/>
      <c r="G18" s="908">
        <f>'46perfpbsaad'!H18</f>
        <v>21452</v>
      </c>
      <c r="H18" s="907"/>
      <c r="I18" s="908">
        <f>'46perfpbsaad'!K18</f>
        <v>12061</v>
      </c>
      <c r="J18" s="907"/>
      <c r="K18" s="908">
        <f>'46perfpbsaad'!N18</f>
        <v>12673</v>
      </c>
      <c r="L18" s="907"/>
      <c r="M18" s="908">
        <f>'46perfpbsaad'!Q18</f>
        <v>13864</v>
      </c>
      <c r="N18" s="907"/>
      <c r="O18" s="908">
        <f>'46perfpbsaad'!T18</f>
        <v>21171</v>
      </c>
      <c r="P18" s="907"/>
      <c r="Q18" s="908">
        <f>'46perfpbsaad'!W18</f>
        <v>41955</v>
      </c>
      <c r="R18" s="907"/>
      <c r="S18" s="908">
        <f>'46perfpbsaad'!Z18</f>
        <v>78247</v>
      </c>
      <c r="T18" s="909"/>
      <c r="V18" s="910">
        <f>E18/E$19</f>
        <v>0.20289855072463769</v>
      </c>
      <c r="W18" s="910">
        <f>G18/G$19</f>
        <v>0.28859322239113178</v>
      </c>
      <c r="X18" s="910">
        <f>I18/I$19</f>
        <v>0.35196101319014822</v>
      </c>
      <c r="Y18" s="910">
        <f>K18/K$19</f>
        <v>0.33243271601699809</v>
      </c>
      <c r="Z18" s="910">
        <f>M18/M$19</f>
        <v>0.36187095427020255</v>
      </c>
      <c r="AA18" s="910">
        <f>O18/O$19</f>
        <v>0.37975569068503473</v>
      </c>
      <c r="AB18" s="910">
        <f>Q18/Q$19</f>
        <v>0.36456613545124344</v>
      </c>
      <c r="AC18" s="910">
        <f>S18/S$19</f>
        <v>0.36406145313779498</v>
      </c>
    </row>
    <row r="19" spans="2:29" s="697" customFormat="1" ht="21" customHeight="1" x14ac:dyDescent="0.25">
      <c r="B19" s="1554"/>
      <c r="D19" s="911" t="s">
        <v>68</v>
      </c>
      <c r="E19" s="908">
        <f>'46perfpbsaad'!E19</f>
        <v>1932</v>
      </c>
      <c r="F19" s="907"/>
      <c r="G19" s="908">
        <f>SUM(G16:G18)</f>
        <v>74333</v>
      </c>
      <c r="H19" s="908">
        <f t="shared" ref="H19:T19" si="1">SUM(H16:H18)</f>
        <v>0</v>
      </c>
      <c r="I19" s="908">
        <f t="shared" si="1"/>
        <v>34268</v>
      </c>
      <c r="J19" s="908">
        <f t="shared" si="1"/>
        <v>0</v>
      </c>
      <c r="K19" s="908">
        <f t="shared" si="1"/>
        <v>38122</v>
      </c>
      <c r="L19" s="908">
        <f t="shared" si="1"/>
        <v>0</v>
      </c>
      <c r="M19" s="908">
        <f t="shared" si="1"/>
        <v>38312</v>
      </c>
      <c r="N19" s="908">
        <f t="shared" si="1"/>
        <v>0</v>
      </c>
      <c r="O19" s="908">
        <f t="shared" si="1"/>
        <v>55749</v>
      </c>
      <c r="P19" s="908">
        <f t="shared" si="1"/>
        <v>0</v>
      </c>
      <c r="Q19" s="908">
        <f t="shared" si="1"/>
        <v>115082</v>
      </c>
      <c r="R19" s="908">
        <f t="shared" si="1"/>
        <v>0</v>
      </c>
      <c r="S19" s="908">
        <f t="shared" si="1"/>
        <v>214928</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54" t="s">
        <v>0</v>
      </c>
      <c r="C21" s="1554"/>
      <c r="D21" s="1554"/>
      <c r="E21" s="727">
        <f>'46perfpbsaad'!E21</f>
        <v>3492</v>
      </c>
      <c r="F21" s="909"/>
      <c r="G21" s="727">
        <f>G15+G19</f>
        <v>106404</v>
      </c>
      <c r="H21" s="727">
        <f t="shared" ref="H21:T21" si="2">H15+H19</f>
        <v>0</v>
      </c>
      <c r="I21" s="727">
        <f t="shared" si="2"/>
        <v>55349</v>
      </c>
      <c r="J21" s="727">
        <f t="shared" si="2"/>
        <v>0</v>
      </c>
      <c r="K21" s="727">
        <f t="shared" si="2"/>
        <v>67125</v>
      </c>
      <c r="L21" s="727">
        <f t="shared" si="2"/>
        <v>0</v>
      </c>
      <c r="M21" s="727">
        <f t="shared" si="2"/>
        <v>71563</v>
      </c>
      <c r="N21" s="727">
        <f t="shared" si="2"/>
        <v>0</v>
      </c>
      <c r="O21" s="727">
        <f t="shared" si="2"/>
        <v>109728</v>
      </c>
      <c r="P21" s="727">
        <f t="shared" si="2"/>
        <v>0</v>
      </c>
      <c r="Q21" s="727">
        <f t="shared" si="2"/>
        <v>297983</v>
      </c>
      <c r="R21" s="727">
        <f t="shared" si="2"/>
        <v>0</v>
      </c>
      <c r="S21" s="727">
        <f t="shared" si="2"/>
        <v>832255</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42"/>
      <c r="D35" s="1642"/>
      <c r="E35" s="1642"/>
      <c r="F35" s="1642"/>
      <c r="G35" s="1642"/>
      <c r="H35" s="1642"/>
      <c r="I35" s="1642"/>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43"/>
      <c r="C44" s="1544"/>
      <c r="D44" s="1544"/>
      <c r="E44" s="1544"/>
      <c r="F44" s="1544"/>
      <c r="G44" s="1544"/>
      <c r="H44" s="1544"/>
      <c r="I44" s="1544"/>
      <c r="J44" s="1544"/>
      <c r="K44" s="1544"/>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45"/>
      <c r="C2" s="1445"/>
      <c r="D2" s="1445"/>
      <c r="E2" s="344"/>
      <c r="F2" s="344"/>
      <c r="G2" s="1643"/>
      <c r="H2" s="1643"/>
      <c r="I2" s="1643"/>
      <c r="J2" s="1643"/>
      <c r="K2" s="1643"/>
      <c r="L2" s="1643"/>
      <c r="M2" s="1643"/>
      <c r="N2" s="1643"/>
      <c r="O2" s="1643"/>
      <c r="P2" s="1643"/>
      <c r="S2" s="344"/>
    </row>
    <row r="3" spans="1:21" s="343" customFormat="1" ht="3" customHeight="1" x14ac:dyDescent="0.35">
      <c r="B3" s="344"/>
      <c r="C3" s="344"/>
      <c r="D3" s="344"/>
      <c r="E3" s="344"/>
      <c r="F3" s="344"/>
      <c r="K3" s="344"/>
      <c r="O3" s="344"/>
      <c r="S3" s="344"/>
    </row>
    <row r="4" spans="1:21" s="345" customFormat="1" ht="15" customHeight="1" x14ac:dyDescent="0.25">
      <c r="B4" s="1472" t="s">
        <v>438</v>
      </c>
      <c r="C4" s="1472"/>
      <c r="D4" s="1472"/>
      <c r="E4" s="1472"/>
      <c r="F4" s="1472"/>
      <c r="G4" s="1472"/>
      <c r="H4" s="1472"/>
      <c r="I4" s="1472"/>
      <c r="J4" s="1472"/>
      <c r="K4" s="1472"/>
      <c r="L4" s="1472"/>
      <c r="M4" s="1472"/>
      <c r="N4" s="1472"/>
      <c r="O4" s="1472"/>
      <c r="P4" s="1472"/>
      <c r="Q4" s="1472"/>
      <c r="R4" s="924"/>
      <c r="S4" s="924"/>
      <c r="T4" s="924"/>
    </row>
    <row r="5" spans="1:21"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750"/>
      <c r="R5" s="925"/>
      <c r="S5" s="925"/>
      <c r="T5" s="925"/>
      <c r="U5" s="875"/>
    </row>
    <row r="6" spans="1:21" s="345" customFormat="1" ht="4.5" customHeight="1" x14ac:dyDescent="0.25"/>
    <row r="7" spans="1:21" s="322" customFormat="1" ht="15" customHeight="1" x14ac:dyDescent="0.25">
      <c r="A7" s="316"/>
      <c r="B7" s="1644" t="s">
        <v>12</v>
      </c>
      <c r="C7" s="1647" t="s">
        <v>0</v>
      </c>
      <c r="D7" s="1648"/>
      <c r="E7" s="1649"/>
      <c r="F7" s="920"/>
      <c r="G7" s="1526" t="s">
        <v>31</v>
      </c>
      <c r="H7" s="1526"/>
      <c r="I7" s="1526"/>
      <c r="J7" s="921"/>
      <c r="K7" s="1526" t="s">
        <v>49</v>
      </c>
      <c r="L7" s="1526"/>
      <c r="M7" s="1526"/>
      <c r="N7" s="921"/>
      <c r="O7" s="1526" t="s">
        <v>50</v>
      </c>
      <c r="P7" s="1526"/>
      <c r="Q7" s="1526"/>
    </row>
    <row r="8" spans="1:21" s="322" customFormat="1" ht="15" customHeight="1" x14ac:dyDescent="0.25">
      <c r="A8" s="316"/>
      <c r="B8" s="1645"/>
      <c r="C8" s="1650"/>
      <c r="D8" s="1651"/>
      <c r="E8" s="1652"/>
      <c r="F8" s="920"/>
      <c r="G8" s="1520"/>
      <c r="H8" s="1520"/>
      <c r="I8" s="1520"/>
      <c r="J8" s="922"/>
      <c r="K8" s="1520"/>
      <c r="L8" s="1520"/>
      <c r="M8" s="1520"/>
      <c r="N8" s="922"/>
      <c r="O8" s="1520"/>
      <c r="P8" s="1520"/>
      <c r="Q8" s="1520"/>
    </row>
    <row r="9" spans="1:21" s="322" customFormat="1" ht="33.75" customHeight="1" x14ac:dyDescent="0.25">
      <c r="A9" s="316"/>
      <c r="B9" s="1645"/>
      <c r="C9" s="1645" t="s">
        <v>69</v>
      </c>
      <c r="D9" s="1653"/>
      <c r="E9" s="959" t="s">
        <v>285</v>
      </c>
      <c r="F9" s="920"/>
      <c r="G9" s="1655" t="s">
        <v>69</v>
      </c>
      <c r="H9" s="1438"/>
      <c r="I9" s="959" t="s">
        <v>285</v>
      </c>
      <c r="J9" s="922"/>
      <c r="K9" s="1656" t="s">
        <v>69</v>
      </c>
      <c r="L9" s="1657"/>
      <c r="M9" s="941" t="s">
        <v>285</v>
      </c>
      <c r="N9" s="922"/>
      <c r="O9" s="1655" t="s">
        <v>69</v>
      </c>
      <c r="P9" s="1438"/>
      <c r="Q9" s="941" t="s">
        <v>285</v>
      </c>
    </row>
    <row r="10" spans="1:21" s="322" customFormat="1" ht="29.25" customHeight="1" x14ac:dyDescent="0.25">
      <c r="A10" s="316"/>
      <c r="B10" s="1646"/>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449587</v>
      </c>
      <c r="D12" s="928">
        <f t="shared" ref="D12:D29" si="0">C12/C$30*100</f>
        <v>20.775000150179498</v>
      </c>
      <c r="E12" s="929">
        <f>I12+M12+Q12</f>
        <v>299894</v>
      </c>
      <c r="F12" s="930"/>
      <c r="G12" s="927">
        <v>101825</v>
      </c>
      <c r="H12" s="928">
        <v>22.648564126631776</v>
      </c>
      <c r="I12" s="929">
        <v>72773</v>
      </c>
      <c r="J12" s="930"/>
      <c r="K12" s="927">
        <v>197139</v>
      </c>
      <c r="L12" s="928">
        <v>43.848910222048239</v>
      </c>
      <c r="M12" s="929">
        <v>132317</v>
      </c>
      <c r="N12" s="930"/>
      <c r="O12" s="927">
        <v>150623</v>
      </c>
      <c r="P12" s="928">
        <v>33.502525651319985</v>
      </c>
      <c r="Q12" s="929">
        <v>94804</v>
      </c>
    </row>
    <row r="13" spans="1:21" s="331" customFormat="1" ht="18" customHeight="1" x14ac:dyDescent="0.25">
      <c r="A13" s="330"/>
      <c r="B13" s="931" t="s">
        <v>7</v>
      </c>
      <c r="C13" s="932">
        <f t="shared" ref="C13:C29" si="1">G13+K13+O13</f>
        <v>61004</v>
      </c>
      <c r="D13" s="933">
        <f t="shared" si="0"/>
        <v>2.8189385128163185</v>
      </c>
      <c r="E13" s="934">
        <f t="shared" ref="E13:E29" si="2">I13+M13+Q13</f>
        <v>46129</v>
      </c>
      <c r="F13" s="930"/>
      <c r="G13" s="932">
        <v>17580</v>
      </c>
      <c r="H13" s="933">
        <v>28.817782440495705</v>
      </c>
      <c r="I13" s="934">
        <v>13488</v>
      </c>
      <c r="J13" s="930"/>
      <c r="K13" s="932">
        <v>21445</v>
      </c>
      <c r="L13" s="933">
        <v>35.153432561799228</v>
      </c>
      <c r="M13" s="934">
        <v>16499</v>
      </c>
      <c r="N13" s="930"/>
      <c r="O13" s="932">
        <v>21979</v>
      </c>
      <c r="P13" s="933">
        <v>36.028784997705074</v>
      </c>
      <c r="Q13" s="934">
        <v>16142</v>
      </c>
    </row>
    <row r="14" spans="1:21" s="331" customFormat="1" ht="18" customHeight="1" x14ac:dyDescent="0.25">
      <c r="A14" s="330"/>
      <c r="B14" s="931" t="s">
        <v>37</v>
      </c>
      <c r="C14" s="932">
        <f t="shared" si="1"/>
        <v>48938</v>
      </c>
      <c r="D14" s="933">
        <f t="shared" si="0"/>
        <v>2.2613797937873747</v>
      </c>
      <c r="E14" s="934">
        <f t="shared" si="2"/>
        <v>34812</v>
      </c>
      <c r="F14" s="930"/>
      <c r="G14" s="932">
        <v>11396</v>
      </c>
      <c r="H14" s="933">
        <v>23.286607544239651</v>
      </c>
      <c r="I14" s="934">
        <v>8151</v>
      </c>
      <c r="J14" s="930"/>
      <c r="K14" s="932">
        <v>16403</v>
      </c>
      <c r="L14" s="933">
        <v>33.517920634271938</v>
      </c>
      <c r="M14" s="934">
        <v>11423</v>
      </c>
      <c r="N14" s="930"/>
      <c r="O14" s="932">
        <v>21139</v>
      </c>
      <c r="P14" s="933">
        <v>43.195471821488411</v>
      </c>
      <c r="Q14" s="934">
        <v>15238</v>
      </c>
    </row>
    <row r="15" spans="1:21" s="331" customFormat="1" ht="18" customHeight="1" x14ac:dyDescent="0.25">
      <c r="A15" s="330"/>
      <c r="B15" s="931" t="s">
        <v>38</v>
      </c>
      <c r="C15" s="932">
        <f t="shared" si="1"/>
        <v>51872</v>
      </c>
      <c r="D15" s="933">
        <f t="shared" si="0"/>
        <v>2.3969572247198228</v>
      </c>
      <c r="E15" s="934">
        <f t="shared" si="2"/>
        <v>31451</v>
      </c>
      <c r="F15" s="930"/>
      <c r="G15" s="932">
        <v>10932</v>
      </c>
      <c r="H15" s="933">
        <v>21.074953732264035</v>
      </c>
      <c r="I15" s="934">
        <v>7724</v>
      </c>
      <c r="J15" s="930"/>
      <c r="K15" s="932">
        <v>17100</v>
      </c>
      <c r="L15" s="933">
        <v>32.96576187538556</v>
      </c>
      <c r="M15" s="934">
        <v>10359</v>
      </c>
      <c r="N15" s="930"/>
      <c r="O15" s="932">
        <v>23840</v>
      </c>
      <c r="P15" s="933">
        <v>45.959284392350405</v>
      </c>
      <c r="Q15" s="934">
        <v>13368</v>
      </c>
    </row>
    <row r="16" spans="1:21" s="331" customFormat="1" ht="18" customHeight="1" x14ac:dyDescent="0.25">
      <c r="A16" s="330"/>
      <c r="B16" s="931" t="s">
        <v>6</v>
      </c>
      <c r="C16" s="932">
        <f t="shared" si="1"/>
        <v>53534</v>
      </c>
      <c r="D16" s="933">
        <f t="shared" si="0"/>
        <v>2.4737567101355449</v>
      </c>
      <c r="E16" s="934">
        <f t="shared" si="2"/>
        <v>46446</v>
      </c>
      <c r="F16" s="930"/>
      <c r="G16" s="932">
        <v>18826</v>
      </c>
      <c r="H16" s="933">
        <v>35.166436283483392</v>
      </c>
      <c r="I16" s="934">
        <v>16316</v>
      </c>
      <c r="J16" s="930"/>
      <c r="K16" s="932">
        <v>19002</v>
      </c>
      <c r="L16" s="933">
        <v>35.495199312586394</v>
      </c>
      <c r="M16" s="934">
        <v>16509</v>
      </c>
      <c r="N16" s="930"/>
      <c r="O16" s="932">
        <v>15706</v>
      </c>
      <c r="P16" s="933">
        <v>29.33836440393021</v>
      </c>
      <c r="Q16" s="934">
        <v>13621</v>
      </c>
    </row>
    <row r="17" spans="1:18" s="331" customFormat="1" ht="18" customHeight="1" x14ac:dyDescent="0.25">
      <c r="A17" s="330"/>
      <c r="B17" s="931" t="s">
        <v>5</v>
      </c>
      <c r="C17" s="932">
        <f t="shared" si="1"/>
        <v>28805</v>
      </c>
      <c r="D17" s="933">
        <f t="shared" si="0"/>
        <v>1.3310524533091939</v>
      </c>
      <c r="E17" s="934">
        <f t="shared" si="2"/>
        <v>18099</v>
      </c>
      <c r="F17" s="930"/>
      <c r="G17" s="932">
        <v>8608</v>
      </c>
      <c r="H17" s="933">
        <v>29.883700746398194</v>
      </c>
      <c r="I17" s="934">
        <v>5222</v>
      </c>
      <c r="J17" s="930"/>
      <c r="K17" s="932">
        <v>12920</v>
      </c>
      <c r="L17" s="933">
        <v>44.853324075681307</v>
      </c>
      <c r="M17" s="934">
        <v>7819</v>
      </c>
      <c r="N17" s="930"/>
      <c r="O17" s="932">
        <v>7277</v>
      </c>
      <c r="P17" s="933">
        <v>25.262975177920499</v>
      </c>
      <c r="Q17" s="934">
        <v>5058</v>
      </c>
    </row>
    <row r="18" spans="1:18" s="331" customFormat="1" ht="18" customHeight="1" x14ac:dyDescent="0.25">
      <c r="A18" s="330"/>
      <c r="B18" s="931" t="s">
        <v>4</v>
      </c>
      <c r="C18" s="932">
        <f t="shared" si="1"/>
        <v>178573</v>
      </c>
      <c r="D18" s="933">
        <f t="shared" si="0"/>
        <v>8.2516934471370469</v>
      </c>
      <c r="E18" s="934">
        <f t="shared" si="2"/>
        <v>126713</v>
      </c>
      <c r="F18" s="930"/>
      <c r="G18" s="932">
        <v>47918</v>
      </c>
      <c r="H18" s="933">
        <v>26.83384386217401</v>
      </c>
      <c r="I18" s="934">
        <v>34869</v>
      </c>
      <c r="J18" s="930"/>
      <c r="K18" s="932">
        <v>58867</v>
      </c>
      <c r="L18" s="933">
        <v>32.965229905976827</v>
      </c>
      <c r="M18" s="934">
        <v>41731</v>
      </c>
      <c r="N18" s="930"/>
      <c r="O18" s="932">
        <v>71788</v>
      </c>
      <c r="P18" s="933">
        <v>40.200926231849159</v>
      </c>
      <c r="Q18" s="934">
        <v>50113</v>
      </c>
    </row>
    <row r="19" spans="1:18" s="331" customFormat="1" ht="18" customHeight="1" x14ac:dyDescent="0.25">
      <c r="A19" s="330"/>
      <c r="B19" s="931" t="s">
        <v>40</v>
      </c>
      <c r="C19" s="932">
        <f t="shared" si="1"/>
        <v>108367</v>
      </c>
      <c r="D19" s="933">
        <f t="shared" si="0"/>
        <v>5.0075390108577471</v>
      </c>
      <c r="E19" s="934">
        <f t="shared" si="2"/>
        <v>77705</v>
      </c>
      <c r="F19" s="930"/>
      <c r="G19" s="932">
        <v>32893</v>
      </c>
      <c r="H19" s="933">
        <v>30.353336347781152</v>
      </c>
      <c r="I19" s="934">
        <v>23349</v>
      </c>
      <c r="J19" s="930"/>
      <c r="K19" s="932">
        <v>35545</v>
      </c>
      <c r="L19" s="933">
        <v>32.800575821052533</v>
      </c>
      <c r="M19" s="934">
        <v>25467</v>
      </c>
      <c r="N19" s="930"/>
      <c r="O19" s="932">
        <v>39929</v>
      </c>
      <c r="P19" s="933">
        <v>36.846087831166315</v>
      </c>
      <c r="Q19" s="934">
        <v>28889</v>
      </c>
    </row>
    <row r="20" spans="1:18" s="331" customFormat="1" ht="18" customHeight="1" x14ac:dyDescent="0.25">
      <c r="A20" s="330"/>
      <c r="B20" s="931" t="s">
        <v>41</v>
      </c>
      <c r="C20" s="932">
        <f t="shared" si="1"/>
        <v>289439</v>
      </c>
      <c r="D20" s="933">
        <f t="shared" si="0"/>
        <v>13.374708940578362</v>
      </c>
      <c r="E20" s="934">
        <f t="shared" si="2"/>
        <v>234486</v>
      </c>
      <c r="F20" s="930"/>
      <c r="G20" s="932">
        <v>56715</v>
      </c>
      <c r="H20" s="933">
        <v>19.594802359046291</v>
      </c>
      <c r="I20" s="934">
        <v>45841</v>
      </c>
      <c r="J20" s="930"/>
      <c r="K20" s="932">
        <v>115717</v>
      </c>
      <c r="L20" s="933">
        <v>39.979753937790001</v>
      </c>
      <c r="M20" s="934">
        <v>92127</v>
      </c>
      <c r="N20" s="930"/>
      <c r="O20" s="932">
        <v>117007</v>
      </c>
      <c r="P20" s="933">
        <v>40.425443703163708</v>
      </c>
      <c r="Q20" s="934">
        <v>96518</v>
      </c>
    </row>
    <row r="21" spans="1:18" s="331" customFormat="1" ht="18" customHeight="1" x14ac:dyDescent="0.25">
      <c r="A21" s="330"/>
      <c r="B21" s="931" t="s">
        <v>3</v>
      </c>
      <c r="C21" s="932">
        <f t="shared" si="1"/>
        <v>256587</v>
      </c>
      <c r="D21" s="933">
        <f t="shared" si="0"/>
        <v>11.856648354009584</v>
      </c>
      <c r="E21" s="934">
        <f t="shared" si="2"/>
        <v>168460</v>
      </c>
      <c r="F21" s="930"/>
      <c r="G21" s="932">
        <v>68302</v>
      </c>
      <c r="H21" s="933">
        <v>26.61943122605588</v>
      </c>
      <c r="I21" s="934">
        <v>45966</v>
      </c>
      <c r="J21" s="930"/>
      <c r="K21" s="932">
        <v>96138</v>
      </c>
      <c r="L21" s="933">
        <v>37.467993312209899</v>
      </c>
      <c r="M21" s="934">
        <v>63135</v>
      </c>
      <c r="N21" s="930"/>
      <c r="O21" s="932">
        <v>92147</v>
      </c>
      <c r="P21" s="933">
        <v>35.912575461734228</v>
      </c>
      <c r="Q21" s="934">
        <v>59359</v>
      </c>
    </row>
    <row r="22" spans="1:18" s="331" customFormat="1" ht="18" customHeight="1" x14ac:dyDescent="0.25">
      <c r="A22" s="330"/>
      <c r="B22" s="931" t="s">
        <v>2</v>
      </c>
      <c r="C22" s="932">
        <f t="shared" si="1"/>
        <v>43825</v>
      </c>
      <c r="D22" s="933">
        <f t="shared" si="0"/>
        <v>2.0251127848038677</v>
      </c>
      <c r="E22" s="934">
        <f t="shared" si="2"/>
        <v>36564</v>
      </c>
      <c r="F22" s="930"/>
      <c r="G22" s="932">
        <v>13821</v>
      </c>
      <c r="H22" s="933">
        <v>31.536794067313178</v>
      </c>
      <c r="I22" s="934">
        <v>12272</v>
      </c>
      <c r="J22" s="930"/>
      <c r="K22" s="932">
        <v>14894</v>
      </c>
      <c r="L22" s="933">
        <v>33.985168282943526</v>
      </c>
      <c r="M22" s="934">
        <v>12385</v>
      </c>
      <c r="N22" s="930"/>
      <c r="O22" s="932">
        <v>15110</v>
      </c>
      <c r="P22" s="933">
        <v>34.4780376497433</v>
      </c>
      <c r="Q22" s="934">
        <v>11907</v>
      </c>
    </row>
    <row r="23" spans="1:18" s="331" customFormat="1" ht="18" customHeight="1" x14ac:dyDescent="0.25">
      <c r="A23" s="330"/>
      <c r="B23" s="931" t="s">
        <v>35</v>
      </c>
      <c r="C23" s="932">
        <f t="shared" si="1"/>
        <v>114391</v>
      </c>
      <c r="D23" s="933">
        <f t="shared" si="0"/>
        <v>5.2859024886822414</v>
      </c>
      <c r="E23" s="934">
        <f t="shared" si="2"/>
        <v>79688</v>
      </c>
      <c r="F23" s="930"/>
      <c r="G23" s="932">
        <v>36401</v>
      </c>
      <c r="H23" s="933">
        <v>31.821559388413423</v>
      </c>
      <c r="I23" s="934">
        <v>26128</v>
      </c>
      <c r="J23" s="930"/>
      <c r="K23" s="932">
        <v>39260</v>
      </c>
      <c r="L23" s="933">
        <v>34.320881887561086</v>
      </c>
      <c r="M23" s="934">
        <v>27494</v>
      </c>
      <c r="N23" s="930"/>
      <c r="O23" s="932">
        <v>38730</v>
      </c>
      <c r="P23" s="933">
        <v>33.857558724025495</v>
      </c>
      <c r="Q23" s="934">
        <v>26066</v>
      </c>
    </row>
    <row r="24" spans="1:18" s="331" customFormat="1" ht="18" customHeight="1" x14ac:dyDescent="0.25">
      <c r="A24" s="330"/>
      <c r="B24" s="931" t="s">
        <v>42</v>
      </c>
      <c r="C24" s="932">
        <f t="shared" si="1"/>
        <v>273532</v>
      </c>
      <c r="D24" s="933">
        <f t="shared" si="0"/>
        <v>12.639661158082639</v>
      </c>
      <c r="E24" s="934">
        <f t="shared" si="2"/>
        <v>196209</v>
      </c>
      <c r="F24" s="930"/>
      <c r="G24" s="932">
        <v>88986</v>
      </c>
      <c r="H24" s="933">
        <v>32.532208297383853</v>
      </c>
      <c r="I24" s="934">
        <v>64281</v>
      </c>
      <c r="J24" s="930"/>
      <c r="K24" s="932">
        <v>105253</v>
      </c>
      <c r="L24" s="933">
        <v>38.479227293333139</v>
      </c>
      <c r="M24" s="934">
        <v>73965</v>
      </c>
      <c r="N24" s="930"/>
      <c r="O24" s="932">
        <v>79293</v>
      </c>
      <c r="P24" s="933">
        <v>28.988564409283008</v>
      </c>
      <c r="Q24" s="934">
        <v>57963</v>
      </c>
    </row>
    <row r="25" spans="1:18" s="331" customFormat="1" ht="18" customHeight="1" x14ac:dyDescent="0.25">
      <c r="A25" s="330">
        <v>47094</v>
      </c>
      <c r="B25" s="931" t="s">
        <v>43</v>
      </c>
      <c r="C25" s="932">
        <f t="shared" si="1"/>
        <v>60807</v>
      </c>
      <c r="D25" s="933">
        <f t="shared" si="0"/>
        <v>2.8098353247134922</v>
      </c>
      <c r="E25" s="934">
        <f t="shared" si="2"/>
        <v>46181</v>
      </c>
      <c r="F25" s="930"/>
      <c r="G25" s="932">
        <v>17179</v>
      </c>
      <c r="H25" s="933">
        <v>28.251681549821566</v>
      </c>
      <c r="I25" s="934">
        <v>13839</v>
      </c>
      <c r="J25" s="930"/>
      <c r="K25" s="932">
        <v>23171</v>
      </c>
      <c r="L25" s="933">
        <v>38.105810186327233</v>
      </c>
      <c r="M25" s="934">
        <v>17699</v>
      </c>
      <c r="N25" s="930"/>
      <c r="O25" s="932">
        <v>20457</v>
      </c>
      <c r="P25" s="933">
        <v>33.642508263851198</v>
      </c>
      <c r="Q25" s="934">
        <v>14643</v>
      </c>
    </row>
    <row r="26" spans="1:18" s="331" customFormat="1" ht="18" customHeight="1" x14ac:dyDescent="0.25">
      <c r="B26" s="931" t="s">
        <v>44</v>
      </c>
      <c r="C26" s="932">
        <f t="shared" si="1"/>
        <v>22481</v>
      </c>
      <c r="D26" s="933">
        <f t="shared" si="0"/>
        <v>1.0388262524854708</v>
      </c>
      <c r="E26" s="934">
        <f t="shared" si="2"/>
        <v>15950</v>
      </c>
      <c r="F26" s="930"/>
      <c r="G26" s="932">
        <v>4204</v>
      </c>
      <c r="H26" s="933">
        <v>18.700235754637248</v>
      </c>
      <c r="I26" s="934">
        <v>3263</v>
      </c>
      <c r="J26" s="930"/>
      <c r="K26" s="932">
        <v>8577</v>
      </c>
      <c r="L26" s="933">
        <v>38.152217428050356</v>
      </c>
      <c r="M26" s="934">
        <v>6385</v>
      </c>
      <c r="N26" s="930"/>
      <c r="O26" s="932">
        <v>9700</v>
      </c>
      <c r="P26" s="933">
        <v>43.147546817312396</v>
      </c>
      <c r="Q26" s="934">
        <v>6302</v>
      </c>
    </row>
    <row r="27" spans="1:18" s="331" customFormat="1" ht="18" customHeight="1" x14ac:dyDescent="0.25">
      <c r="B27" s="931" t="s">
        <v>45</v>
      </c>
      <c r="C27" s="932">
        <f t="shared" si="1"/>
        <v>103117</v>
      </c>
      <c r="D27" s="933">
        <f t="shared" si="0"/>
        <v>4.7649413583712592</v>
      </c>
      <c r="E27" s="934">
        <f t="shared" si="2"/>
        <v>72088</v>
      </c>
      <c r="F27" s="930"/>
      <c r="G27" s="932">
        <v>24402</v>
      </c>
      <c r="H27" s="933">
        <v>23.664381236847465</v>
      </c>
      <c r="I27" s="934">
        <v>17214</v>
      </c>
      <c r="J27" s="930"/>
      <c r="K27" s="932">
        <v>35092</v>
      </c>
      <c r="L27" s="933">
        <v>34.031246060300433</v>
      </c>
      <c r="M27" s="934">
        <v>23961</v>
      </c>
      <c r="N27" s="930"/>
      <c r="O27" s="932">
        <v>43623</v>
      </c>
      <c r="P27" s="933">
        <v>42.304372702852099</v>
      </c>
      <c r="Q27" s="934">
        <v>30913</v>
      </c>
    </row>
    <row r="28" spans="1:18" s="331" customFormat="1" ht="18" customHeight="1" x14ac:dyDescent="0.25">
      <c r="B28" s="931" t="s">
        <v>46</v>
      </c>
      <c r="C28" s="932">
        <f t="shared" si="1"/>
        <v>14245</v>
      </c>
      <c r="D28" s="933">
        <f t="shared" si="0"/>
        <v>0.65824829708000221</v>
      </c>
      <c r="E28" s="934">
        <f t="shared" si="2"/>
        <v>9298</v>
      </c>
      <c r="F28" s="930"/>
      <c r="G28" s="932">
        <v>3546</v>
      </c>
      <c r="H28" s="933">
        <v>24.892944892944893</v>
      </c>
      <c r="I28" s="934">
        <v>2252</v>
      </c>
      <c r="J28" s="930"/>
      <c r="K28" s="932">
        <v>6463</v>
      </c>
      <c r="L28" s="933">
        <v>45.370305370305367</v>
      </c>
      <c r="M28" s="934">
        <v>4112</v>
      </c>
      <c r="N28" s="930"/>
      <c r="O28" s="932">
        <v>4236</v>
      </c>
      <c r="P28" s="933">
        <v>29.736749736749736</v>
      </c>
      <c r="Q28" s="934">
        <v>2934</v>
      </c>
    </row>
    <row r="29" spans="1:18" s="331" customFormat="1" ht="18" customHeight="1" x14ac:dyDescent="0.25">
      <c r="B29" s="952" t="s">
        <v>1</v>
      </c>
      <c r="C29" s="946">
        <f t="shared" si="1"/>
        <v>4973</v>
      </c>
      <c r="D29" s="933">
        <f t="shared" si="0"/>
        <v>0.22979773825053362</v>
      </c>
      <c r="E29" s="948">
        <f t="shared" si="2"/>
        <v>3726</v>
      </c>
      <c r="F29" s="930"/>
      <c r="G29" s="932">
        <v>1525</v>
      </c>
      <c r="H29" s="949">
        <v>30.665594208727125</v>
      </c>
      <c r="I29" s="934">
        <v>1174</v>
      </c>
      <c r="J29" s="930"/>
      <c r="K29" s="946">
        <v>1831</v>
      </c>
      <c r="L29" s="949">
        <v>36.818821636838926</v>
      </c>
      <c r="M29" s="948">
        <v>1394</v>
      </c>
      <c r="N29" s="930"/>
      <c r="O29" s="946">
        <v>1617</v>
      </c>
      <c r="P29" s="949">
        <v>32.515584154433938</v>
      </c>
      <c r="Q29" s="934">
        <v>1158</v>
      </c>
    </row>
    <row r="30" spans="1:18" s="319" customFormat="1" ht="18" customHeight="1" x14ac:dyDescent="0.25">
      <c r="B30" s="1274" t="s">
        <v>0</v>
      </c>
      <c r="C30" s="1275">
        <f>SUM(C12:C29)</f>
        <v>2164077</v>
      </c>
      <c r="D30" s="1276">
        <f>C30/C$30*100</f>
        <v>100</v>
      </c>
      <c r="E30" s="1277">
        <f>SUM(E12:E29)</f>
        <v>1543899</v>
      </c>
      <c r="F30" s="1278"/>
      <c r="G30" s="1279">
        <f>SUM(G12:G29)</f>
        <v>565059</v>
      </c>
      <c r="H30" s="1280">
        <f t="shared" ref="H30" si="3">G30/$C30*100</f>
        <v>26.110854650735625</v>
      </c>
      <c r="I30" s="1279">
        <f>SUM(I12:I29)</f>
        <v>414122</v>
      </c>
      <c r="J30" s="1278"/>
      <c r="K30" s="1279">
        <f>SUM(K12:K29)</f>
        <v>824817</v>
      </c>
      <c r="L30" s="1281">
        <f t="shared" ref="L30" si="4">K30/$C30*100</f>
        <v>38.114031986847046</v>
      </c>
      <c r="M30" s="1277">
        <f>SUM(M12:M29)</f>
        <v>584781</v>
      </c>
      <c r="N30" s="1278"/>
      <c r="O30" s="1282">
        <f>SUM(O12:O29)</f>
        <v>774201</v>
      </c>
      <c r="P30" s="1283">
        <f t="shared" ref="P30" si="5">O30/$C30*100</f>
        <v>35.775113362417329</v>
      </c>
      <c r="Q30" s="1279">
        <f>SUM(Q12:Q29)</f>
        <v>544996</v>
      </c>
      <c r="R30" s="1115"/>
    </row>
    <row r="31" spans="1:18" s="328" customFormat="1" ht="6.75" customHeight="1" x14ac:dyDescent="0.25">
      <c r="B31" s="1658"/>
      <c r="C31" s="1658"/>
      <c r="D31" s="1658"/>
      <c r="E31" s="947"/>
      <c r="F31" s="779"/>
      <c r="G31" s="950"/>
      <c r="I31" s="951"/>
      <c r="M31" s="950"/>
    </row>
    <row r="32" spans="1:18" ht="24.75" customHeight="1" x14ac:dyDescent="0.35">
      <c r="B32" s="1654" t="s">
        <v>78</v>
      </c>
      <c r="C32" s="1654"/>
      <c r="D32" s="1654"/>
      <c r="E32" s="1654"/>
      <c r="F32" s="1654"/>
      <c r="G32" s="1654"/>
      <c r="H32" s="1654"/>
      <c r="I32" s="1654"/>
      <c r="J32" s="1654"/>
      <c r="K32" s="1654"/>
      <c r="L32" s="1654"/>
      <c r="M32" s="1654"/>
      <c r="N32" s="1654"/>
      <c r="O32" s="1654"/>
      <c r="P32" s="1654"/>
      <c r="Q32" s="1654"/>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437</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72</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587</v>
      </c>
      <c r="E11" s="928">
        <f>D11/D$29*100</f>
        <v>0.77440633245382584</v>
      </c>
      <c r="F11" s="930"/>
      <c r="G11" s="927">
        <v>3</v>
      </c>
      <c r="H11" s="928">
        <v>0.51107325383304936</v>
      </c>
      <c r="I11" s="927">
        <v>2</v>
      </c>
      <c r="J11" s="928">
        <v>66.666666666666657</v>
      </c>
      <c r="K11" s="930"/>
      <c r="L11" s="927">
        <v>21</v>
      </c>
      <c r="M11" s="928">
        <v>3.5775127768313459</v>
      </c>
      <c r="N11" s="927">
        <v>18</v>
      </c>
      <c r="O11" s="928">
        <v>85.714285714285708</v>
      </c>
      <c r="P11" s="930"/>
      <c r="Q11" s="927">
        <v>563</v>
      </c>
      <c r="R11" s="928">
        <v>95.911413969335598</v>
      </c>
      <c r="S11" s="927">
        <v>386</v>
      </c>
      <c r="T11" s="928">
        <f>S11/Q11*100</f>
        <v>68.561278863232673</v>
      </c>
    </row>
    <row r="12" spans="1:22" s="331" customFormat="1" ht="18" customHeight="1" x14ac:dyDescent="0.25">
      <c r="A12" s="330"/>
      <c r="B12" s="931" t="s">
        <v>7</v>
      </c>
      <c r="C12" s="930"/>
      <c r="D12" s="932">
        <f t="shared" ref="D12:D28" si="0">G12+L12+Q12</f>
        <v>4702</v>
      </c>
      <c r="E12" s="933">
        <f t="shared" ref="E12:E29" si="1">D12/D$29*100</f>
        <v>6.2031662269129288</v>
      </c>
      <c r="F12" s="930"/>
      <c r="G12" s="932">
        <v>2247</v>
      </c>
      <c r="H12" s="933">
        <v>47.788175244576777</v>
      </c>
      <c r="I12" s="932">
        <v>2</v>
      </c>
      <c r="J12" s="933">
        <v>8.9007565643079656E-2</v>
      </c>
      <c r="K12" s="930"/>
      <c r="L12" s="932">
        <v>1368</v>
      </c>
      <c r="M12" s="933">
        <v>29.094002552105486</v>
      </c>
      <c r="N12" s="932">
        <v>22</v>
      </c>
      <c r="O12" s="933">
        <v>1.6081871345029239</v>
      </c>
      <c r="P12" s="930"/>
      <c r="Q12" s="932">
        <v>1087</v>
      </c>
      <c r="R12" s="933">
        <v>23.117822203317736</v>
      </c>
      <c r="S12" s="932">
        <v>249</v>
      </c>
      <c r="T12" s="933">
        <f t="shared" ref="T12:T29" si="2">S12/Q12*100</f>
        <v>22.907083716651332</v>
      </c>
    </row>
    <row r="13" spans="1:22" s="331" customFormat="1" ht="18" customHeight="1" x14ac:dyDescent="0.25">
      <c r="A13" s="330"/>
      <c r="B13" s="931" t="s">
        <v>37</v>
      </c>
      <c r="C13" s="930"/>
      <c r="D13" s="932">
        <f t="shared" si="0"/>
        <v>7674</v>
      </c>
      <c r="E13" s="933">
        <f t="shared" si="1"/>
        <v>10.124010554089709</v>
      </c>
      <c r="F13" s="930"/>
      <c r="G13" s="932">
        <v>2377</v>
      </c>
      <c r="H13" s="933">
        <v>30.974719833203025</v>
      </c>
      <c r="I13" s="932">
        <v>7</v>
      </c>
      <c r="J13" s="933">
        <v>0.2944888514934792</v>
      </c>
      <c r="K13" s="930"/>
      <c r="L13" s="932">
        <v>2739</v>
      </c>
      <c r="M13" s="933">
        <v>35.691946833463646</v>
      </c>
      <c r="N13" s="932">
        <v>9</v>
      </c>
      <c r="O13" s="933">
        <v>0.32858707557502737</v>
      </c>
      <c r="P13" s="930"/>
      <c r="Q13" s="932">
        <v>2558</v>
      </c>
      <c r="R13" s="933">
        <v>33.333333333333329</v>
      </c>
      <c r="S13" s="932">
        <v>1737</v>
      </c>
      <c r="T13" s="933">
        <f t="shared" si="2"/>
        <v>67.904612978889759</v>
      </c>
    </row>
    <row r="14" spans="1:22" s="331" customFormat="1" ht="18" customHeight="1" x14ac:dyDescent="0.25">
      <c r="A14" s="330"/>
      <c r="B14" s="931" t="s">
        <v>38</v>
      </c>
      <c r="C14" s="930"/>
      <c r="D14" s="932">
        <f t="shared" si="0"/>
        <v>3592</v>
      </c>
      <c r="E14" s="933">
        <f t="shared" si="1"/>
        <v>4.738786279683378</v>
      </c>
      <c r="F14" s="930"/>
      <c r="G14" s="932">
        <v>350</v>
      </c>
      <c r="H14" s="933">
        <v>9.7438752783964375</v>
      </c>
      <c r="I14" s="932">
        <v>24</v>
      </c>
      <c r="J14" s="933">
        <v>6.8571428571428577</v>
      </c>
      <c r="K14" s="930"/>
      <c r="L14" s="932">
        <v>841</v>
      </c>
      <c r="M14" s="933">
        <v>23.41314031180401</v>
      </c>
      <c r="N14" s="932">
        <v>52</v>
      </c>
      <c r="O14" s="933">
        <v>6.183115338882283</v>
      </c>
      <c r="P14" s="930"/>
      <c r="Q14" s="932">
        <v>2401</v>
      </c>
      <c r="R14" s="933">
        <v>66.842984409799556</v>
      </c>
      <c r="S14" s="932">
        <v>231</v>
      </c>
      <c r="T14" s="933">
        <f t="shared" si="2"/>
        <v>9.6209912536443145</v>
      </c>
    </row>
    <row r="15" spans="1:22" s="331" customFormat="1" ht="18" customHeight="1" x14ac:dyDescent="0.25">
      <c r="A15" s="330"/>
      <c r="B15" s="931" t="s">
        <v>6</v>
      </c>
      <c r="C15" s="930"/>
      <c r="D15" s="932">
        <f t="shared" si="0"/>
        <v>1708</v>
      </c>
      <c r="E15" s="933">
        <f t="shared" si="1"/>
        <v>2.2532981530343008</v>
      </c>
      <c r="F15" s="930"/>
      <c r="G15" s="932">
        <v>614</v>
      </c>
      <c r="H15" s="933">
        <v>35.948477751756442</v>
      </c>
      <c r="I15" s="932">
        <v>99</v>
      </c>
      <c r="J15" s="933">
        <v>16.123778501628664</v>
      </c>
      <c r="K15" s="930"/>
      <c r="L15" s="932">
        <v>560</v>
      </c>
      <c r="M15" s="933">
        <v>32.786885245901637</v>
      </c>
      <c r="N15" s="932">
        <v>117</v>
      </c>
      <c r="O15" s="933">
        <v>20.892857142857142</v>
      </c>
      <c r="P15" s="930"/>
      <c r="Q15" s="932">
        <v>534</v>
      </c>
      <c r="R15" s="933">
        <v>31.264637002341921</v>
      </c>
      <c r="S15" s="932">
        <v>163</v>
      </c>
      <c r="T15" s="933">
        <f t="shared" si="2"/>
        <v>30.524344569288392</v>
      </c>
    </row>
    <row r="16" spans="1:22" s="331" customFormat="1" ht="18" customHeight="1" x14ac:dyDescent="0.25">
      <c r="A16" s="330"/>
      <c r="B16" s="931" t="s">
        <v>5</v>
      </c>
      <c r="C16" s="930"/>
      <c r="D16" s="932">
        <f t="shared" si="0"/>
        <v>6617</v>
      </c>
      <c r="E16" s="933">
        <f t="shared" si="1"/>
        <v>8.7295514511873353</v>
      </c>
      <c r="F16" s="930"/>
      <c r="G16" s="932">
        <v>2474</v>
      </c>
      <c r="H16" s="933">
        <v>37.38854465769986</v>
      </c>
      <c r="I16" s="932">
        <v>0</v>
      </c>
      <c r="J16" s="933">
        <v>0</v>
      </c>
      <c r="K16" s="930"/>
      <c r="L16" s="932">
        <v>3408</v>
      </c>
      <c r="M16" s="933">
        <v>51.503702584252686</v>
      </c>
      <c r="N16" s="932">
        <v>0</v>
      </c>
      <c r="O16" s="933">
        <v>0</v>
      </c>
      <c r="P16" s="930"/>
      <c r="Q16" s="932">
        <v>735</v>
      </c>
      <c r="R16" s="933">
        <v>11.107752758047454</v>
      </c>
      <c r="S16" s="932">
        <v>101</v>
      </c>
      <c r="T16" s="933">
        <f t="shared" si="2"/>
        <v>13.741496598639454</v>
      </c>
    </row>
    <row r="17" spans="1:20" s="331" customFormat="1" ht="18" customHeight="1" x14ac:dyDescent="0.25">
      <c r="A17" s="330"/>
      <c r="B17" s="931" t="s">
        <v>4</v>
      </c>
      <c r="C17" s="930"/>
      <c r="D17" s="932">
        <f t="shared" si="0"/>
        <v>14311</v>
      </c>
      <c r="E17" s="933">
        <f t="shared" si="1"/>
        <v>18.879947229551451</v>
      </c>
      <c r="F17" s="930"/>
      <c r="G17" s="932">
        <v>5898</v>
      </c>
      <c r="H17" s="933">
        <v>41.213052896373419</v>
      </c>
      <c r="I17" s="932">
        <v>11</v>
      </c>
      <c r="J17" s="933">
        <v>0.18650389962699221</v>
      </c>
      <c r="K17" s="930"/>
      <c r="L17" s="932">
        <v>4753</v>
      </c>
      <c r="M17" s="933">
        <v>33.212214380546435</v>
      </c>
      <c r="N17" s="932">
        <v>32</v>
      </c>
      <c r="O17" s="933">
        <v>0.67325899431937719</v>
      </c>
      <c r="P17" s="930"/>
      <c r="Q17" s="932">
        <v>3660</v>
      </c>
      <c r="R17" s="933">
        <v>25.574732723080146</v>
      </c>
      <c r="S17" s="932">
        <v>45</v>
      </c>
      <c r="T17" s="933">
        <f t="shared" si="2"/>
        <v>1.2295081967213115</v>
      </c>
    </row>
    <row r="18" spans="1:20" s="331" customFormat="1" ht="18" customHeight="1" x14ac:dyDescent="0.25">
      <c r="A18" s="330"/>
      <c r="B18" s="931" t="s">
        <v>40</v>
      </c>
      <c r="C18" s="930"/>
      <c r="D18" s="932">
        <f t="shared" si="0"/>
        <v>12136</v>
      </c>
      <c r="E18" s="933">
        <f t="shared" si="1"/>
        <v>16.010554089709764</v>
      </c>
      <c r="F18" s="930"/>
      <c r="G18" s="932">
        <v>3844</v>
      </c>
      <c r="H18" s="933">
        <v>31.67435728411338</v>
      </c>
      <c r="I18" s="932">
        <v>255</v>
      </c>
      <c r="J18" s="933">
        <v>6.6337148803329864</v>
      </c>
      <c r="K18" s="930"/>
      <c r="L18" s="932">
        <v>3193</v>
      </c>
      <c r="M18" s="933">
        <v>26.310151615029664</v>
      </c>
      <c r="N18" s="932">
        <v>437</v>
      </c>
      <c r="O18" s="933">
        <v>13.68618853742562</v>
      </c>
      <c r="P18" s="930"/>
      <c r="Q18" s="932">
        <v>5099</v>
      </c>
      <c r="R18" s="933">
        <v>42.015491100856956</v>
      </c>
      <c r="S18" s="932">
        <v>1377</v>
      </c>
      <c r="T18" s="933">
        <f t="shared" si="2"/>
        <v>27.005295155912922</v>
      </c>
    </row>
    <row r="19" spans="1:20" s="331" customFormat="1" ht="18" customHeight="1" x14ac:dyDescent="0.25">
      <c r="A19" s="330"/>
      <c r="B19" s="931" t="s">
        <v>41</v>
      </c>
      <c r="C19" s="930"/>
      <c r="D19" s="932">
        <f t="shared" si="0"/>
        <v>15</v>
      </c>
      <c r="E19" s="933">
        <f t="shared" si="1"/>
        <v>1.9788918205804747E-2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5">
      <c r="A20" s="330"/>
      <c r="B20" s="931" t="s">
        <v>3</v>
      </c>
      <c r="C20" s="930"/>
      <c r="D20" s="932">
        <f t="shared" si="0"/>
        <v>1681</v>
      </c>
      <c r="E20" s="933">
        <f t="shared" si="1"/>
        <v>2.2176781002638521</v>
      </c>
      <c r="F20" s="930"/>
      <c r="G20" s="932">
        <v>20</v>
      </c>
      <c r="H20" s="933">
        <v>1.1897679952409279</v>
      </c>
      <c r="I20" s="932">
        <v>1</v>
      </c>
      <c r="J20" s="933">
        <v>5</v>
      </c>
      <c r="K20" s="930"/>
      <c r="L20" s="932">
        <v>326</v>
      </c>
      <c r="M20" s="933">
        <v>19.393218322427128</v>
      </c>
      <c r="N20" s="932">
        <v>69</v>
      </c>
      <c r="O20" s="933">
        <v>21.165644171779142</v>
      </c>
      <c r="P20" s="930"/>
      <c r="Q20" s="932">
        <v>1335</v>
      </c>
      <c r="R20" s="933">
        <v>79.417013682331955</v>
      </c>
      <c r="S20" s="932">
        <v>372</v>
      </c>
      <c r="T20" s="933">
        <f t="shared" si="2"/>
        <v>27.86516853932584</v>
      </c>
    </row>
    <row r="21" spans="1:20" s="331" customFormat="1" ht="18" customHeight="1" x14ac:dyDescent="0.25">
      <c r="A21" s="330"/>
      <c r="B21" s="931" t="s">
        <v>2</v>
      </c>
      <c r="C21" s="930"/>
      <c r="D21" s="932">
        <f t="shared" si="0"/>
        <v>1763</v>
      </c>
      <c r="E21" s="933">
        <f t="shared" si="1"/>
        <v>2.3258575197889182</v>
      </c>
      <c r="F21" s="930"/>
      <c r="G21" s="932">
        <v>409</v>
      </c>
      <c r="H21" s="933">
        <v>23.199092456040841</v>
      </c>
      <c r="I21" s="932">
        <v>61</v>
      </c>
      <c r="J21" s="933">
        <v>14.91442542787286</v>
      </c>
      <c r="K21" s="930"/>
      <c r="L21" s="932">
        <v>408</v>
      </c>
      <c r="M21" s="933">
        <v>23.142370958593304</v>
      </c>
      <c r="N21" s="932">
        <v>83</v>
      </c>
      <c r="O21" s="933">
        <v>20.343137254901961</v>
      </c>
      <c r="P21" s="930"/>
      <c r="Q21" s="932">
        <v>946</v>
      </c>
      <c r="R21" s="933">
        <v>53.658536585365859</v>
      </c>
      <c r="S21" s="932">
        <v>777</v>
      </c>
      <c r="T21" s="933">
        <f t="shared" si="2"/>
        <v>82.135306553911207</v>
      </c>
    </row>
    <row r="22" spans="1:20" s="331" customFormat="1" ht="18" customHeight="1" x14ac:dyDescent="0.25">
      <c r="A22" s="330"/>
      <c r="B22" s="931" t="s">
        <v>35</v>
      </c>
      <c r="C22" s="930"/>
      <c r="D22" s="932">
        <f t="shared" si="0"/>
        <v>6174</v>
      </c>
      <c r="E22" s="933">
        <f t="shared" si="1"/>
        <v>8.1451187335092357</v>
      </c>
      <c r="F22" s="930"/>
      <c r="G22" s="932">
        <v>1501</v>
      </c>
      <c r="H22" s="933">
        <v>24.311629413670229</v>
      </c>
      <c r="I22" s="932">
        <v>7</v>
      </c>
      <c r="J22" s="933">
        <v>0.46635576282478342</v>
      </c>
      <c r="K22" s="930"/>
      <c r="L22" s="932">
        <v>2270</v>
      </c>
      <c r="M22" s="933">
        <v>36.767087787495953</v>
      </c>
      <c r="N22" s="932">
        <v>64</v>
      </c>
      <c r="O22" s="933">
        <v>2.8193832599118944</v>
      </c>
      <c r="P22" s="930"/>
      <c r="Q22" s="932">
        <v>2403</v>
      </c>
      <c r="R22" s="933">
        <v>38.921282798833815</v>
      </c>
      <c r="S22" s="932">
        <v>170</v>
      </c>
      <c r="T22" s="933">
        <f t="shared" si="2"/>
        <v>7.0744902205576361</v>
      </c>
    </row>
    <row r="23" spans="1:20" s="331" customFormat="1" ht="18" customHeight="1" x14ac:dyDescent="0.25">
      <c r="A23" s="330"/>
      <c r="B23" s="931" t="s">
        <v>42</v>
      </c>
      <c r="C23" s="930"/>
      <c r="D23" s="932">
        <f t="shared" si="0"/>
        <v>6157</v>
      </c>
      <c r="E23" s="933">
        <f t="shared" si="1"/>
        <v>8.1226912928759898</v>
      </c>
      <c r="F23" s="930"/>
      <c r="G23" s="932">
        <v>2407</v>
      </c>
      <c r="H23" s="933">
        <v>39.093714471333442</v>
      </c>
      <c r="I23" s="932">
        <v>32</v>
      </c>
      <c r="J23" s="933">
        <v>1.3294557540506855</v>
      </c>
      <c r="K23" s="930"/>
      <c r="L23" s="932">
        <v>2730</v>
      </c>
      <c r="M23" s="933">
        <v>44.339775864869253</v>
      </c>
      <c r="N23" s="932">
        <v>62</v>
      </c>
      <c r="O23" s="933">
        <v>2.271062271062271</v>
      </c>
      <c r="P23" s="930"/>
      <c r="Q23" s="932">
        <v>1020</v>
      </c>
      <c r="R23" s="933">
        <v>16.566509663797305</v>
      </c>
      <c r="S23" s="932">
        <v>92</v>
      </c>
      <c r="T23" s="933">
        <f t="shared" si="2"/>
        <v>9.0196078431372548</v>
      </c>
    </row>
    <row r="24" spans="1:20" s="331" customFormat="1" ht="18" customHeight="1" x14ac:dyDescent="0.25">
      <c r="A24" s="330">
        <v>47094</v>
      </c>
      <c r="B24" s="931" t="s">
        <v>43</v>
      </c>
      <c r="C24" s="930"/>
      <c r="D24" s="932">
        <f t="shared" si="0"/>
        <v>3444</v>
      </c>
      <c r="E24" s="933">
        <f t="shared" si="1"/>
        <v>4.5435356200527703</v>
      </c>
      <c r="F24" s="930"/>
      <c r="G24" s="932">
        <v>1220</v>
      </c>
      <c r="H24" s="933">
        <v>35.423925667828101</v>
      </c>
      <c r="I24" s="932">
        <v>42</v>
      </c>
      <c r="J24" s="933">
        <v>3.4426229508196724</v>
      </c>
      <c r="K24" s="930"/>
      <c r="L24" s="932">
        <v>1754</v>
      </c>
      <c r="M24" s="933">
        <v>50.92915214866435</v>
      </c>
      <c r="N24" s="932">
        <v>178</v>
      </c>
      <c r="O24" s="933">
        <v>10.148232611174459</v>
      </c>
      <c r="P24" s="930"/>
      <c r="Q24" s="932">
        <v>470</v>
      </c>
      <c r="R24" s="933">
        <v>13.646922183507549</v>
      </c>
      <c r="S24" s="932">
        <v>80</v>
      </c>
      <c r="T24" s="933">
        <f t="shared" si="2"/>
        <v>17.021276595744681</v>
      </c>
    </row>
    <row r="25" spans="1:20" s="331" customFormat="1" ht="18" customHeight="1" x14ac:dyDescent="0.25">
      <c r="B25" s="931" t="s">
        <v>44</v>
      </c>
      <c r="C25" s="930"/>
      <c r="D25" s="932">
        <f t="shared" si="0"/>
        <v>2228</v>
      </c>
      <c r="E25" s="933">
        <f t="shared" si="1"/>
        <v>2.9393139841688654</v>
      </c>
      <c r="F25" s="930"/>
      <c r="G25" s="932">
        <v>342</v>
      </c>
      <c r="H25" s="933">
        <v>15.350089766606823</v>
      </c>
      <c r="I25" s="932">
        <v>5</v>
      </c>
      <c r="J25" s="933">
        <v>1.4619883040935671</v>
      </c>
      <c r="K25" s="930"/>
      <c r="L25" s="932">
        <v>629</v>
      </c>
      <c r="M25" s="933">
        <v>28.231597845601435</v>
      </c>
      <c r="N25" s="932">
        <v>17</v>
      </c>
      <c r="O25" s="933">
        <v>2.7027027027027026</v>
      </c>
      <c r="P25" s="930"/>
      <c r="Q25" s="932">
        <v>1257</v>
      </c>
      <c r="R25" s="933">
        <v>56.418312387791744</v>
      </c>
      <c r="S25" s="932">
        <v>311</v>
      </c>
      <c r="T25" s="933">
        <f t="shared" si="2"/>
        <v>24.741447891805887</v>
      </c>
    </row>
    <row r="26" spans="1:20" s="331" customFormat="1" ht="18" customHeight="1" x14ac:dyDescent="0.25">
      <c r="B26" s="931" t="s">
        <v>45</v>
      </c>
      <c r="C26" s="930"/>
      <c r="D26" s="932">
        <f t="shared" si="0"/>
        <v>1167</v>
      </c>
      <c r="E26" s="933">
        <f t="shared" si="1"/>
        <v>1.5395778364116095</v>
      </c>
      <c r="F26" s="930"/>
      <c r="G26" s="932">
        <v>274</v>
      </c>
      <c r="H26" s="933">
        <v>23.479005998286205</v>
      </c>
      <c r="I26" s="932">
        <v>21</v>
      </c>
      <c r="J26" s="933">
        <v>7.664233576642336</v>
      </c>
      <c r="K26" s="930"/>
      <c r="L26" s="932">
        <v>489</v>
      </c>
      <c r="M26" s="933">
        <v>41.902313624678662</v>
      </c>
      <c r="N26" s="932">
        <v>35</v>
      </c>
      <c r="O26" s="933">
        <v>7.1574642126789367</v>
      </c>
      <c r="P26" s="930"/>
      <c r="Q26" s="932">
        <v>404</v>
      </c>
      <c r="R26" s="933">
        <v>34.618680377035133</v>
      </c>
      <c r="S26" s="932">
        <v>25</v>
      </c>
      <c r="T26" s="933">
        <f t="shared" si="2"/>
        <v>6.1881188118811883</v>
      </c>
    </row>
    <row r="27" spans="1:20" s="331" customFormat="1" ht="18" customHeight="1" x14ac:dyDescent="0.25">
      <c r="B27" s="931" t="s">
        <v>46</v>
      </c>
      <c r="C27" s="930"/>
      <c r="D27" s="932">
        <f t="shared" si="0"/>
        <v>1136</v>
      </c>
      <c r="E27" s="933">
        <f t="shared" si="1"/>
        <v>1.4986807387862797</v>
      </c>
      <c r="F27" s="930"/>
      <c r="G27" s="932">
        <v>380</v>
      </c>
      <c r="H27" s="933">
        <v>33.450704225352112</v>
      </c>
      <c r="I27" s="932">
        <v>6</v>
      </c>
      <c r="J27" s="933">
        <v>1.5789473684210527</v>
      </c>
      <c r="K27" s="930"/>
      <c r="L27" s="932">
        <v>569</v>
      </c>
      <c r="M27" s="933">
        <v>50.088028169014088</v>
      </c>
      <c r="N27" s="932">
        <v>14</v>
      </c>
      <c r="O27" s="933">
        <v>2.4604569420035149</v>
      </c>
      <c r="P27" s="930"/>
      <c r="Q27" s="932">
        <v>187</v>
      </c>
      <c r="R27" s="933">
        <v>16.461267605633804</v>
      </c>
      <c r="S27" s="932">
        <v>10</v>
      </c>
      <c r="T27" s="933">
        <f t="shared" si="2"/>
        <v>5.3475935828877006</v>
      </c>
    </row>
    <row r="28" spans="1:20" s="331" customFormat="1" ht="18" customHeight="1" x14ac:dyDescent="0.25">
      <c r="B28" s="953" t="s">
        <v>1</v>
      </c>
      <c r="C28" s="930"/>
      <c r="D28" s="954">
        <f t="shared" si="0"/>
        <v>708</v>
      </c>
      <c r="E28" s="955">
        <f t="shared" si="1"/>
        <v>0.93403693931398413</v>
      </c>
      <c r="F28" s="930"/>
      <c r="G28" s="954">
        <v>184</v>
      </c>
      <c r="H28" s="955">
        <v>25.988700564971751</v>
      </c>
      <c r="I28" s="954">
        <v>14</v>
      </c>
      <c r="J28" s="955">
        <v>7.608695652173914</v>
      </c>
      <c r="K28" s="930"/>
      <c r="L28" s="954">
        <v>242</v>
      </c>
      <c r="M28" s="955">
        <v>34.180790960451979</v>
      </c>
      <c r="N28" s="954">
        <v>30</v>
      </c>
      <c r="O28" s="955">
        <v>12.396694214876034</v>
      </c>
      <c r="P28" s="930"/>
      <c r="Q28" s="954">
        <v>282</v>
      </c>
      <c r="R28" s="955">
        <v>39.83050847457627</v>
      </c>
      <c r="S28" s="954">
        <v>49</v>
      </c>
      <c r="T28" s="955">
        <f t="shared" si="2"/>
        <v>17.375886524822697</v>
      </c>
    </row>
    <row r="29" spans="1:20" s="319" customFormat="1" ht="18" customHeight="1" x14ac:dyDescent="0.25">
      <c r="B29" s="1284" t="s">
        <v>0</v>
      </c>
      <c r="C29" s="1277"/>
      <c r="D29" s="1285">
        <f>SUM(D11:D28)</f>
        <v>75800</v>
      </c>
      <c r="E29" s="1286">
        <f t="shared" si="1"/>
        <v>100</v>
      </c>
      <c r="F29" s="1277"/>
      <c r="G29" s="1285">
        <f>SUM(G11:G28)</f>
        <v>24553</v>
      </c>
      <c r="H29" s="1286">
        <f t="shared" ref="H29" si="3">G29/$D29*100</f>
        <v>32.391820580474935</v>
      </c>
      <c r="I29" s="1285">
        <f>SUM(I11:I28)</f>
        <v>597</v>
      </c>
      <c r="J29" s="1286">
        <f t="shared" ref="J29" si="4">I29/G29*100</f>
        <v>2.4314747688673481</v>
      </c>
      <c r="K29" s="1277"/>
      <c r="L29" s="1285">
        <f>SUM(L11:L28)</f>
        <v>26305</v>
      </c>
      <c r="M29" s="1286">
        <f t="shared" ref="M29" si="5">L29/$D29*100</f>
        <v>34.703166226912927</v>
      </c>
      <c r="N29" s="1285">
        <f>SUM(N11:N28)</f>
        <v>1244</v>
      </c>
      <c r="O29" s="1286">
        <f t="shared" ref="O29" si="6">N29/L29*100</f>
        <v>4.7291389469682565</v>
      </c>
      <c r="P29" s="1277"/>
      <c r="Q29" s="1285">
        <f>SUM(Q11:Q28)</f>
        <v>24942</v>
      </c>
      <c r="R29" s="1286">
        <f t="shared" ref="R29" si="7">Q29/$D29*100</f>
        <v>32.905013192612138</v>
      </c>
      <c r="S29" s="1285">
        <f>SUM(S11:S28)</f>
        <v>6176</v>
      </c>
      <c r="T29" s="1286">
        <f t="shared" si="2"/>
        <v>24.761446556009943</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436</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73</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146855</v>
      </c>
      <c r="E11" s="928">
        <f>D11/D$29*100</f>
        <v>27.06775093724772</v>
      </c>
      <c r="F11" s="930"/>
      <c r="G11" s="927">
        <v>25515</v>
      </c>
      <c r="H11" s="928">
        <v>17.374280753123831</v>
      </c>
      <c r="I11" s="927">
        <v>140</v>
      </c>
      <c r="J11" s="928">
        <v>0.5486968449931412</v>
      </c>
      <c r="K11" s="930"/>
      <c r="L11" s="927">
        <v>60762</v>
      </c>
      <c r="M11" s="928">
        <v>41.375506451942393</v>
      </c>
      <c r="N11" s="927">
        <v>449</v>
      </c>
      <c r="O11" s="928">
        <v>0.73894868503340905</v>
      </c>
      <c r="P11" s="930"/>
      <c r="Q11" s="927">
        <v>60578</v>
      </c>
      <c r="R11" s="928">
        <v>41.25021279493378</v>
      </c>
      <c r="S11" s="927">
        <v>4782</v>
      </c>
      <c r="T11" s="928">
        <f>S11/Q11*100</f>
        <v>7.8939549011192183</v>
      </c>
    </row>
    <row r="12" spans="1:22" s="331" customFormat="1" ht="18" customHeight="1" x14ac:dyDescent="0.25">
      <c r="A12" s="330"/>
      <c r="B12" s="931" t="s">
        <v>7</v>
      </c>
      <c r="C12" s="930"/>
      <c r="D12" s="932">
        <f t="shared" ref="D12:D28" si="0">G12+L12+Q12</f>
        <v>10544</v>
      </c>
      <c r="E12" s="933">
        <f t="shared" ref="E12:E29" si="1">D12/D$29*100</f>
        <v>1.9434296815385239</v>
      </c>
      <c r="F12" s="930"/>
      <c r="G12" s="932">
        <v>1839</v>
      </c>
      <c r="H12" s="933">
        <v>17.441198786039454</v>
      </c>
      <c r="I12" s="932">
        <v>6</v>
      </c>
      <c r="J12" s="933">
        <v>0.32626427406199021</v>
      </c>
      <c r="K12" s="930"/>
      <c r="L12" s="932">
        <v>3596</v>
      </c>
      <c r="M12" s="933">
        <v>34.104704097116844</v>
      </c>
      <c r="N12" s="932">
        <v>30</v>
      </c>
      <c r="O12" s="933">
        <v>0.83426028921023354</v>
      </c>
      <c r="P12" s="930"/>
      <c r="Q12" s="932">
        <v>5109</v>
      </c>
      <c r="R12" s="933">
        <v>48.454097116843705</v>
      </c>
      <c r="S12" s="932">
        <v>94</v>
      </c>
      <c r="T12" s="933">
        <f t="shared" ref="T12:T29" si="2">S12/Q12*100</f>
        <v>1.8398903895087102</v>
      </c>
    </row>
    <row r="13" spans="1:22" s="331" customFormat="1" ht="18" customHeight="1" x14ac:dyDescent="0.25">
      <c r="A13" s="330"/>
      <c r="B13" s="931" t="s">
        <v>37</v>
      </c>
      <c r="C13" s="930"/>
      <c r="D13" s="932">
        <f t="shared" si="0"/>
        <v>8251</v>
      </c>
      <c r="E13" s="933">
        <f t="shared" si="1"/>
        <v>1.5207927069778415</v>
      </c>
      <c r="F13" s="930"/>
      <c r="G13" s="932">
        <v>881</v>
      </c>
      <c r="H13" s="933">
        <v>10.677493637134893</v>
      </c>
      <c r="I13" s="932">
        <v>31</v>
      </c>
      <c r="J13" s="933">
        <v>3.5187287173666286</v>
      </c>
      <c r="K13" s="930"/>
      <c r="L13" s="932">
        <v>2302</v>
      </c>
      <c r="M13" s="933">
        <v>27.89964852745122</v>
      </c>
      <c r="N13" s="932">
        <v>111</v>
      </c>
      <c r="O13" s="933">
        <v>4.821894005212858</v>
      </c>
      <c r="P13" s="930"/>
      <c r="Q13" s="932">
        <v>5068</v>
      </c>
      <c r="R13" s="933">
        <v>61.422857835413893</v>
      </c>
      <c r="S13" s="932">
        <v>151</v>
      </c>
      <c r="T13" s="933">
        <f t="shared" si="2"/>
        <v>2.97947908445146</v>
      </c>
    </row>
    <row r="14" spans="1:22" s="331" customFormat="1" ht="18" customHeight="1" x14ac:dyDescent="0.25">
      <c r="A14" s="330"/>
      <c r="B14" s="931" t="s">
        <v>38</v>
      </c>
      <c r="C14" s="930"/>
      <c r="D14" s="932">
        <f t="shared" si="0"/>
        <v>16863</v>
      </c>
      <c r="E14" s="933">
        <f t="shared" si="1"/>
        <v>3.1081235508141245</v>
      </c>
      <c r="F14" s="930"/>
      <c r="G14" s="932">
        <v>2580</v>
      </c>
      <c r="H14" s="933">
        <v>15.299768724426258</v>
      </c>
      <c r="I14" s="932">
        <v>311</v>
      </c>
      <c r="J14" s="933">
        <v>12.054263565891473</v>
      </c>
      <c r="K14" s="930"/>
      <c r="L14" s="932">
        <v>5398</v>
      </c>
      <c r="M14" s="933">
        <v>32.010911462966256</v>
      </c>
      <c r="N14" s="932">
        <v>502</v>
      </c>
      <c r="O14" s="933">
        <v>9.2997406446832152</v>
      </c>
      <c r="P14" s="930"/>
      <c r="Q14" s="932">
        <v>8885</v>
      </c>
      <c r="R14" s="933">
        <v>52.689319812607479</v>
      </c>
      <c r="S14" s="932">
        <v>775</v>
      </c>
      <c r="T14" s="933">
        <f t="shared" si="2"/>
        <v>8.722566122678673</v>
      </c>
    </row>
    <row r="15" spans="1:22" s="331" customFormat="1" ht="18" customHeight="1" x14ac:dyDescent="0.25">
      <c r="A15" s="330"/>
      <c r="B15" s="931" t="s">
        <v>6</v>
      </c>
      <c r="C15" s="930"/>
      <c r="D15" s="932">
        <f t="shared" si="0"/>
        <v>2490</v>
      </c>
      <c r="E15" s="933">
        <f t="shared" si="1"/>
        <v>0.45894725977152168</v>
      </c>
      <c r="F15" s="930"/>
      <c r="G15" s="932">
        <v>782</v>
      </c>
      <c r="H15" s="933">
        <v>31.405622489959839</v>
      </c>
      <c r="I15" s="932">
        <v>75</v>
      </c>
      <c r="J15" s="933">
        <v>9.5907928388746804</v>
      </c>
      <c r="K15" s="930"/>
      <c r="L15" s="932">
        <v>899</v>
      </c>
      <c r="M15" s="933">
        <v>36.104417670682729</v>
      </c>
      <c r="N15" s="932">
        <v>108</v>
      </c>
      <c r="O15" s="933">
        <v>12.013348164627363</v>
      </c>
      <c r="P15" s="930"/>
      <c r="Q15" s="932">
        <v>809</v>
      </c>
      <c r="R15" s="933">
        <v>32.489959839357432</v>
      </c>
      <c r="S15" s="932">
        <v>141</v>
      </c>
      <c r="T15" s="933">
        <f t="shared" si="2"/>
        <v>17.428924598269468</v>
      </c>
    </row>
    <row r="16" spans="1:22" s="331" customFormat="1" ht="18" customHeight="1" x14ac:dyDescent="0.25">
      <c r="A16" s="330"/>
      <c r="B16" s="931" t="s">
        <v>5</v>
      </c>
      <c r="C16" s="930"/>
      <c r="D16" s="932">
        <f t="shared" si="0"/>
        <v>4098</v>
      </c>
      <c r="E16" s="933">
        <f t="shared" si="1"/>
        <v>0.75532765885288988</v>
      </c>
      <c r="F16" s="930"/>
      <c r="G16" s="932">
        <v>647</v>
      </c>
      <c r="H16" s="933">
        <v>15.788189360663738</v>
      </c>
      <c r="I16" s="932">
        <v>57</v>
      </c>
      <c r="J16" s="933">
        <v>8.8098918083462134</v>
      </c>
      <c r="K16" s="930"/>
      <c r="L16" s="932">
        <v>1601</v>
      </c>
      <c r="M16" s="933">
        <v>39.067837969741333</v>
      </c>
      <c r="N16" s="932">
        <v>194</v>
      </c>
      <c r="O16" s="933">
        <v>12.117426608369769</v>
      </c>
      <c r="P16" s="930"/>
      <c r="Q16" s="932">
        <v>1850</v>
      </c>
      <c r="R16" s="933">
        <v>45.143972669594923</v>
      </c>
      <c r="S16" s="932">
        <v>301</v>
      </c>
      <c r="T16" s="933">
        <f t="shared" si="2"/>
        <v>16.27027027027027</v>
      </c>
    </row>
    <row r="17" spans="1:20" s="331" customFormat="1" ht="18" customHeight="1" x14ac:dyDescent="0.25">
      <c r="A17" s="330"/>
      <c r="B17" s="931" t="s">
        <v>4</v>
      </c>
      <c r="C17" s="930"/>
      <c r="D17" s="932">
        <f t="shared" si="0"/>
        <v>32794</v>
      </c>
      <c r="E17" s="933">
        <f t="shared" si="1"/>
        <v>6.0444644325089492</v>
      </c>
      <c r="F17" s="930"/>
      <c r="G17" s="932">
        <v>4432</v>
      </c>
      <c r="H17" s="933">
        <v>13.514667317192169</v>
      </c>
      <c r="I17" s="932">
        <v>70</v>
      </c>
      <c r="J17" s="933">
        <v>1.5794223826714799</v>
      </c>
      <c r="K17" s="930"/>
      <c r="L17" s="932">
        <v>9917</v>
      </c>
      <c r="M17" s="933">
        <v>30.240287857534913</v>
      </c>
      <c r="N17" s="932">
        <v>357</v>
      </c>
      <c r="O17" s="933">
        <v>3.5998789956640111</v>
      </c>
      <c r="P17" s="930"/>
      <c r="Q17" s="932">
        <v>18445</v>
      </c>
      <c r="R17" s="933">
        <v>56.245044825272913</v>
      </c>
      <c r="S17" s="932">
        <v>1571</v>
      </c>
      <c r="T17" s="933">
        <f t="shared" si="2"/>
        <v>8.5172133369476821</v>
      </c>
    </row>
    <row r="18" spans="1:20" s="331" customFormat="1" ht="18" customHeight="1" x14ac:dyDescent="0.25">
      <c r="A18" s="330"/>
      <c r="B18" s="931" t="s">
        <v>40</v>
      </c>
      <c r="C18" s="930"/>
      <c r="D18" s="932">
        <f t="shared" si="0"/>
        <v>31866</v>
      </c>
      <c r="E18" s="933">
        <f t="shared" si="1"/>
        <v>5.8734190280639798</v>
      </c>
      <c r="F18" s="930"/>
      <c r="G18" s="932">
        <v>5309</v>
      </c>
      <c r="H18" s="933">
        <v>16.660390384736083</v>
      </c>
      <c r="I18" s="932">
        <v>490</v>
      </c>
      <c r="J18" s="933">
        <v>9.2296100960632881</v>
      </c>
      <c r="K18" s="930"/>
      <c r="L18" s="932">
        <v>9645</v>
      </c>
      <c r="M18" s="933">
        <v>30.267369610242895</v>
      </c>
      <c r="N18" s="932">
        <v>2887</v>
      </c>
      <c r="O18" s="933">
        <v>29.932607568688439</v>
      </c>
      <c r="P18" s="930"/>
      <c r="Q18" s="932">
        <v>16912</v>
      </c>
      <c r="R18" s="933">
        <v>53.072240005021023</v>
      </c>
      <c r="S18" s="932">
        <v>8123</v>
      </c>
      <c r="T18" s="933">
        <f t="shared" si="2"/>
        <v>48.030983916745505</v>
      </c>
    </row>
    <row r="19" spans="1:20" s="331" customFormat="1" ht="18" customHeight="1" x14ac:dyDescent="0.25">
      <c r="A19" s="330"/>
      <c r="B19" s="931" t="s">
        <v>41</v>
      </c>
      <c r="C19" s="930"/>
      <c r="D19" s="932">
        <f t="shared" si="0"/>
        <v>37523</v>
      </c>
      <c r="E19" s="933">
        <f t="shared" si="1"/>
        <v>6.9160955937376745</v>
      </c>
      <c r="F19" s="930"/>
      <c r="G19" s="932">
        <v>4193</v>
      </c>
      <c r="H19" s="933">
        <v>11.174479652479812</v>
      </c>
      <c r="I19" s="932">
        <v>22</v>
      </c>
      <c r="J19" s="933">
        <v>0.52468399713808733</v>
      </c>
      <c r="K19" s="930"/>
      <c r="L19" s="932">
        <v>12909</v>
      </c>
      <c r="M19" s="933">
        <v>34.402899554939637</v>
      </c>
      <c r="N19" s="932">
        <v>43</v>
      </c>
      <c r="O19" s="933">
        <v>0.33310093733054458</v>
      </c>
      <c r="P19" s="930"/>
      <c r="Q19" s="932">
        <v>20421</v>
      </c>
      <c r="R19" s="933">
        <v>54.42262079258056</v>
      </c>
      <c r="S19" s="932">
        <v>28</v>
      </c>
      <c r="T19" s="933">
        <f t="shared" si="2"/>
        <v>0.13711375544782331</v>
      </c>
    </row>
    <row r="20" spans="1:20" s="331" customFormat="1" ht="18" customHeight="1" x14ac:dyDescent="0.25">
      <c r="A20" s="330"/>
      <c r="B20" s="931" t="s">
        <v>3</v>
      </c>
      <c r="C20" s="930"/>
      <c r="D20" s="932">
        <f t="shared" si="0"/>
        <v>81051</v>
      </c>
      <c r="E20" s="933">
        <f t="shared" si="1"/>
        <v>14.939009779815905</v>
      </c>
      <c r="F20" s="930"/>
      <c r="G20" s="932">
        <v>19112</v>
      </c>
      <c r="H20" s="933">
        <v>23.580214926404363</v>
      </c>
      <c r="I20" s="932">
        <v>561</v>
      </c>
      <c r="J20" s="933">
        <v>2.9353285893679364</v>
      </c>
      <c r="K20" s="930"/>
      <c r="L20" s="932">
        <v>29790</v>
      </c>
      <c r="M20" s="933">
        <v>36.75463596994485</v>
      </c>
      <c r="N20" s="932">
        <v>1344</v>
      </c>
      <c r="O20" s="933">
        <v>4.5115810674723065</v>
      </c>
      <c r="P20" s="930"/>
      <c r="Q20" s="932">
        <v>32149</v>
      </c>
      <c r="R20" s="933">
        <v>39.665149103650791</v>
      </c>
      <c r="S20" s="932">
        <v>2470</v>
      </c>
      <c r="T20" s="933">
        <f t="shared" si="2"/>
        <v>7.6829761423372416</v>
      </c>
    </row>
    <row r="21" spans="1:20" s="331" customFormat="1" ht="18" customHeight="1" x14ac:dyDescent="0.25">
      <c r="A21" s="330"/>
      <c r="B21" s="931" t="s">
        <v>2</v>
      </c>
      <c r="C21" s="930"/>
      <c r="D21" s="932">
        <f t="shared" si="0"/>
        <v>6697</v>
      </c>
      <c r="E21" s="933">
        <f t="shared" si="1"/>
        <v>1.234365380999952</v>
      </c>
      <c r="F21" s="930"/>
      <c r="G21" s="932">
        <v>1013</v>
      </c>
      <c r="H21" s="933">
        <v>15.126175899656563</v>
      </c>
      <c r="I21" s="932">
        <v>93</v>
      </c>
      <c r="J21" s="933">
        <v>9.1806515301085891</v>
      </c>
      <c r="K21" s="930"/>
      <c r="L21" s="932">
        <v>2159</v>
      </c>
      <c r="M21" s="933">
        <v>32.238315663730027</v>
      </c>
      <c r="N21" s="932">
        <v>246</v>
      </c>
      <c r="O21" s="933">
        <v>11.394163964798517</v>
      </c>
      <c r="P21" s="930"/>
      <c r="Q21" s="932">
        <v>3525</v>
      </c>
      <c r="R21" s="933">
        <v>52.635508436613407</v>
      </c>
      <c r="S21" s="932">
        <v>634</v>
      </c>
      <c r="T21" s="933">
        <f t="shared" si="2"/>
        <v>17.98581560283688</v>
      </c>
    </row>
    <row r="22" spans="1:20" s="331" customFormat="1" ht="18" customHeight="1" x14ac:dyDescent="0.25">
      <c r="A22" s="330"/>
      <c r="B22" s="931" t="s">
        <v>35</v>
      </c>
      <c r="C22" s="930"/>
      <c r="D22" s="932">
        <f t="shared" si="0"/>
        <v>27423</v>
      </c>
      <c r="E22" s="933">
        <f t="shared" si="1"/>
        <v>5.0545022910499755</v>
      </c>
      <c r="F22" s="930"/>
      <c r="G22" s="932">
        <v>8067</v>
      </c>
      <c r="H22" s="933">
        <v>29.416912810414615</v>
      </c>
      <c r="I22" s="932">
        <v>6</v>
      </c>
      <c r="J22" s="933">
        <v>7.4377091855708441E-2</v>
      </c>
      <c r="K22" s="930"/>
      <c r="L22" s="932">
        <v>9063</v>
      </c>
      <c r="M22" s="933">
        <v>33.048900557925833</v>
      </c>
      <c r="N22" s="932">
        <v>34</v>
      </c>
      <c r="O22" s="933">
        <v>0.37515171576740591</v>
      </c>
      <c r="P22" s="930"/>
      <c r="Q22" s="932">
        <v>10293</v>
      </c>
      <c r="R22" s="933">
        <v>37.534186631659558</v>
      </c>
      <c r="S22" s="932">
        <v>106</v>
      </c>
      <c r="T22" s="933">
        <f t="shared" si="2"/>
        <v>1.0298260954046439</v>
      </c>
    </row>
    <row r="23" spans="1:20" s="331" customFormat="1" ht="18" customHeight="1" x14ac:dyDescent="0.25">
      <c r="A23" s="330"/>
      <c r="B23" s="931" t="s">
        <v>42</v>
      </c>
      <c r="C23" s="930"/>
      <c r="D23" s="932">
        <f t="shared" si="0"/>
        <v>86320</v>
      </c>
      <c r="E23" s="933">
        <f t="shared" si="1"/>
        <v>15.910171672079418</v>
      </c>
      <c r="F23" s="930"/>
      <c r="G23" s="932">
        <v>18699</v>
      </c>
      <c r="H23" s="933">
        <v>21.662418906394809</v>
      </c>
      <c r="I23" s="932">
        <v>2301</v>
      </c>
      <c r="J23" s="933">
        <v>12.305470880795765</v>
      </c>
      <c r="K23" s="930"/>
      <c r="L23" s="932">
        <v>32342</v>
      </c>
      <c r="M23" s="933">
        <v>37.467562557924005</v>
      </c>
      <c r="N23" s="932">
        <v>7208</v>
      </c>
      <c r="O23" s="933">
        <v>22.286809721105683</v>
      </c>
      <c r="P23" s="930"/>
      <c r="Q23" s="932">
        <v>35279</v>
      </c>
      <c r="R23" s="933">
        <v>40.870018535681183</v>
      </c>
      <c r="S23" s="932">
        <v>15321</v>
      </c>
      <c r="T23" s="933">
        <f t="shared" si="2"/>
        <v>43.42810170356303</v>
      </c>
    </row>
    <row r="24" spans="1:20" s="331" customFormat="1" ht="18" customHeight="1" x14ac:dyDescent="0.25">
      <c r="A24" s="330">
        <v>47094</v>
      </c>
      <c r="B24" s="931" t="s">
        <v>43</v>
      </c>
      <c r="C24" s="930"/>
      <c r="D24" s="932">
        <f t="shared" si="0"/>
        <v>14378</v>
      </c>
      <c r="E24" s="933">
        <f t="shared" si="1"/>
        <v>2.6500978718855173</v>
      </c>
      <c r="F24" s="930"/>
      <c r="G24" s="932">
        <v>2481</v>
      </c>
      <c r="H24" s="933">
        <v>17.255529280845735</v>
      </c>
      <c r="I24" s="932">
        <v>320</v>
      </c>
      <c r="J24" s="933">
        <v>12.898024989923417</v>
      </c>
      <c r="K24" s="930"/>
      <c r="L24" s="932">
        <v>4824</v>
      </c>
      <c r="M24" s="933">
        <v>33.551258867714559</v>
      </c>
      <c r="N24" s="932">
        <v>908</v>
      </c>
      <c r="O24" s="933">
        <v>18.822553897180764</v>
      </c>
      <c r="P24" s="930"/>
      <c r="Q24" s="932">
        <v>7073</v>
      </c>
      <c r="R24" s="933">
        <v>49.193211851439699</v>
      </c>
      <c r="S24" s="932">
        <v>1643</v>
      </c>
      <c r="T24" s="933">
        <f t="shared" si="2"/>
        <v>23.229181394033649</v>
      </c>
    </row>
    <row r="25" spans="1:20" s="331" customFormat="1" ht="18" customHeight="1" x14ac:dyDescent="0.25">
      <c r="B25" s="931" t="s">
        <v>44</v>
      </c>
      <c r="C25" s="930"/>
      <c r="D25" s="932">
        <f t="shared" si="0"/>
        <v>3467</v>
      </c>
      <c r="E25" s="933">
        <f t="shared" si="1"/>
        <v>0.63902415647705446</v>
      </c>
      <c r="F25" s="930"/>
      <c r="G25" s="932">
        <v>373</v>
      </c>
      <c r="H25" s="933">
        <v>10.758580905682145</v>
      </c>
      <c r="I25" s="932">
        <v>3</v>
      </c>
      <c r="J25" s="933">
        <v>0.80428954423592491</v>
      </c>
      <c r="K25" s="930"/>
      <c r="L25" s="932">
        <v>1200</v>
      </c>
      <c r="M25" s="933">
        <v>34.612056533025672</v>
      </c>
      <c r="N25" s="932">
        <v>5</v>
      </c>
      <c r="O25" s="933">
        <v>0.41666666666666669</v>
      </c>
      <c r="P25" s="930"/>
      <c r="Q25" s="932">
        <v>1894</v>
      </c>
      <c r="R25" s="933">
        <v>54.629362561292183</v>
      </c>
      <c r="S25" s="932">
        <v>10</v>
      </c>
      <c r="T25" s="933">
        <f t="shared" si="2"/>
        <v>0.52798310454065467</v>
      </c>
    </row>
    <row r="26" spans="1:20" s="331" customFormat="1" ht="18" customHeight="1" x14ac:dyDescent="0.25">
      <c r="B26" s="931" t="s">
        <v>45</v>
      </c>
      <c r="C26" s="930"/>
      <c r="D26" s="932">
        <f t="shared" si="0"/>
        <v>27403</v>
      </c>
      <c r="E26" s="933">
        <f t="shared" si="1"/>
        <v>5.0508159676783171</v>
      </c>
      <c r="F26" s="930"/>
      <c r="G26" s="932">
        <v>4689</v>
      </c>
      <c r="H26" s="933">
        <v>17.111265189942706</v>
      </c>
      <c r="I26" s="932">
        <v>630</v>
      </c>
      <c r="J26" s="933">
        <v>13.435700575815741</v>
      </c>
      <c r="K26" s="930"/>
      <c r="L26" s="932">
        <v>8656</v>
      </c>
      <c r="M26" s="933">
        <v>31.587782359595661</v>
      </c>
      <c r="N26" s="932">
        <v>1781</v>
      </c>
      <c r="O26" s="933">
        <v>20.575323475046211</v>
      </c>
      <c r="P26" s="930"/>
      <c r="Q26" s="932">
        <v>14058</v>
      </c>
      <c r="R26" s="933">
        <v>51.300952450461622</v>
      </c>
      <c r="S26" s="932">
        <v>4502</v>
      </c>
      <c r="T26" s="933">
        <f t="shared" si="2"/>
        <v>32.024470052639067</v>
      </c>
    </row>
    <row r="27" spans="1:20" s="331" customFormat="1" ht="18" customHeight="1" x14ac:dyDescent="0.25">
      <c r="B27" s="931" t="s">
        <v>46</v>
      </c>
      <c r="C27" s="930"/>
      <c r="D27" s="932">
        <f t="shared" si="0"/>
        <v>3718</v>
      </c>
      <c r="E27" s="933">
        <f t="shared" si="1"/>
        <v>0.68528751479137251</v>
      </c>
      <c r="F27" s="930"/>
      <c r="G27" s="932">
        <v>466</v>
      </c>
      <c r="H27" s="933">
        <v>12.533620225927919</v>
      </c>
      <c r="I27" s="932">
        <v>134</v>
      </c>
      <c r="J27" s="933">
        <v>28.75536480686695</v>
      </c>
      <c r="K27" s="930"/>
      <c r="L27" s="932">
        <v>1270</v>
      </c>
      <c r="M27" s="933">
        <v>34.158149542764924</v>
      </c>
      <c r="N27" s="932">
        <v>445</v>
      </c>
      <c r="O27" s="933">
        <v>35.039370078740156</v>
      </c>
      <c r="P27" s="930"/>
      <c r="Q27" s="932">
        <v>1982</v>
      </c>
      <c r="R27" s="933">
        <v>53.308230231307149</v>
      </c>
      <c r="S27" s="932">
        <v>973</v>
      </c>
      <c r="T27" s="933">
        <f t="shared" si="2"/>
        <v>49.091826437941471</v>
      </c>
    </row>
    <row r="28" spans="1:20" s="331" customFormat="1" ht="18" customHeight="1" x14ac:dyDescent="0.25">
      <c r="B28" s="953" t="s">
        <v>1</v>
      </c>
      <c r="C28" s="930"/>
      <c r="D28" s="954">
        <f t="shared" si="0"/>
        <v>805</v>
      </c>
      <c r="E28" s="955">
        <f t="shared" si="1"/>
        <v>0.14837451570926705</v>
      </c>
      <c r="F28" s="930"/>
      <c r="G28" s="954">
        <v>198</v>
      </c>
      <c r="H28" s="955">
        <v>24.596273291925467</v>
      </c>
      <c r="I28" s="954">
        <v>12</v>
      </c>
      <c r="J28" s="955">
        <v>6.0606060606060606</v>
      </c>
      <c r="K28" s="930"/>
      <c r="L28" s="954">
        <v>274</v>
      </c>
      <c r="M28" s="955">
        <v>34.037267080745345</v>
      </c>
      <c r="N28" s="954">
        <v>30</v>
      </c>
      <c r="O28" s="955">
        <v>10.948905109489052</v>
      </c>
      <c r="P28" s="930"/>
      <c r="Q28" s="954">
        <v>333</v>
      </c>
      <c r="R28" s="955">
        <v>41.366459627329192</v>
      </c>
      <c r="S28" s="954">
        <v>63</v>
      </c>
      <c r="T28" s="955">
        <f t="shared" si="2"/>
        <v>18.918918918918919</v>
      </c>
    </row>
    <row r="29" spans="1:20" s="319" customFormat="1" ht="18" customHeight="1" x14ac:dyDescent="0.25">
      <c r="B29" s="1284" t="s">
        <v>0</v>
      </c>
      <c r="C29" s="1277"/>
      <c r="D29" s="1285">
        <f>SUM(D11:D28)</f>
        <v>542546</v>
      </c>
      <c r="E29" s="1286">
        <f t="shared" si="1"/>
        <v>100</v>
      </c>
      <c r="F29" s="1277"/>
      <c r="G29" s="1285">
        <f>SUM(G11:G28)</f>
        <v>101276</v>
      </c>
      <c r="H29" s="1286">
        <f t="shared" ref="H29" si="3">G29/$D29*100</f>
        <v>18.666804289405874</v>
      </c>
      <c r="I29" s="1285">
        <f>SUM(I11:I28)</f>
        <v>5262</v>
      </c>
      <c r="J29" s="1286">
        <f t="shared" ref="J29" si="4">I29/G29*100</f>
        <v>5.1957028318653977</v>
      </c>
      <c r="K29" s="1277"/>
      <c r="L29" s="1285">
        <f>SUM(L11:L28)</f>
        <v>196607</v>
      </c>
      <c r="M29" s="1286">
        <f t="shared" ref="M29" si="5">L29/$D29*100</f>
        <v>36.23784895658617</v>
      </c>
      <c r="N29" s="1285">
        <f>SUM(N11:N28)</f>
        <v>16682</v>
      </c>
      <c r="O29" s="1286">
        <f t="shared" ref="O29" si="6">N29/L29*100</f>
        <v>8.4849471280269775</v>
      </c>
      <c r="P29" s="1277"/>
      <c r="Q29" s="1285">
        <f>SUM(Q11:Q28)</f>
        <v>244663</v>
      </c>
      <c r="R29" s="1286">
        <f t="shared" ref="R29" si="7">Q29/$D29*100</f>
        <v>45.095346754007956</v>
      </c>
      <c r="S29" s="1285">
        <f>SUM(S11:S28)</f>
        <v>41688</v>
      </c>
      <c r="T29" s="1286">
        <f t="shared" si="2"/>
        <v>17.038947450166148</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435</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74</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167574</v>
      </c>
      <c r="E11" s="928">
        <f>D11/D$29*100</f>
        <v>46.532305539203165</v>
      </c>
      <c r="F11" s="930"/>
      <c r="G11" s="927">
        <v>29315</v>
      </c>
      <c r="H11" s="928">
        <v>17.493763949061311</v>
      </c>
      <c r="I11" s="927">
        <v>7391</v>
      </c>
      <c r="J11" s="928">
        <v>25.212348626982774</v>
      </c>
      <c r="K11" s="930"/>
      <c r="L11" s="927">
        <v>70694</v>
      </c>
      <c r="M11" s="928">
        <v>42.186735412414819</v>
      </c>
      <c r="N11" s="927">
        <v>17378</v>
      </c>
      <c r="O11" s="928">
        <v>24.582001301383428</v>
      </c>
      <c r="P11" s="930"/>
      <c r="Q11" s="927">
        <v>67565</v>
      </c>
      <c r="R11" s="928">
        <v>40.319500638523877</v>
      </c>
      <c r="S11" s="927">
        <v>16759</v>
      </c>
      <c r="T11" s="928">
        <f>IFERROR(S11/Q11*100,"-")</f>
        <v>24.804262561977357</v>
      </c>
    </row>
    <row r="12" spans="1:22" s="331" customFormat="1" ht="18" customHeight="1" x14ac:dyDescent="0.25">
      <c r="A12" s="330"/>
      <c r="B12" s="931" t="s">
        <v>7</v>
      </c>
      <c r="C12" s="930"/>
      <c r="D12" s="932">
        <f t="shared" ref="D12:D28" si="0">G12+L12+Q12</f>
        <v>5601</v>
      </c>
      <c r="E12" s="933">
        <f t="shared" ref="E12:E29" si="1">D12/D$29*100</f>
        <v>1.5552976197087671</v>
      </c>
      <c r="F12" s="930"/>
      <c r="G12" s="932">
        <v>702</v>
      </c>
      <c r="H12" s="933">
        <v>12.533476164970542</v>
      </c>
      <c r="I12" s="932">
        <v>330</v>
      </c>
      <c r="J12" s="933">
        <v>47.008547008547005</v>
      </c>
      <c r="K12" s="930"/>
      <c r="L12" s="932">
        <v>1664</v>
      </c>
      <c r="M12" s="933">
        <v>29.708980539189429</v>
      </c>
      <c r="N12" s="932">
        <v>694</v>
      </c>
      <c r="O12" s="933">
        <v>41.706730769230774</v>
      </c>
      <c r="P12" s="930"/>
      <c r="Q12" s="932">
        <v>3235</v>
      </c>
      <c r="R12" s="933">
        <v>57.75754329584003</v>
      </c>
      <c r="S12" s="932">
        <v>1427</v>
      </c>
      <c r="T12" s="933">
        <f t="shared" ref="T12:T28" si="2">IFERROR(S12/Q12*100,"-")</f>
        <v>44.111282843894898</v>
      </c>
    </row>
    <row r="13" spans="1:22" s="331" customFormat="1" ht="18" customHeight="1" x14ac:dyDescent="0.25">
      <c r="A13" s="330"/>
      <c r="B13" s="931" t="s">
        <v>37</v>
      </c>
      <c r="C13" s="930"/>
      <c r="D13" s="932">
        <f t="shared" si="0"/>
        <v>8184</v>
      </c>
      <c r="E13" s="933">
        <f t="shared" si="1"/>
        <v>2.2725505659161844</v>
      </c>
      <c r="F13" s="930"/>
      <c r="G13" s="932">
        <v>991</v>
      </c>
      <c r="H13" s="933">
        <v>12.108993157380255</v>
      </c>
      <c r="I13" s="932">
        <v>661</v>
      </c>
      <c r="J13" s="933">
        <v>66.700302724520682</v>
      </c>
      <c r="K13" s="930"/>
      <c r="L13" s="932">
        <v>2078</v>
      </c>
      <c r="M13" s="933">
        <v>25.391006842619745</v>
      </c>
      <c r="N13" s="932">
        <v>1033</v>
      </c>
      <c r="O13" s="933">
        <v>49.711260827718959</v>
      </c>
      <c r="P13" s="930"/>
      <c r="Q13" s="932">
        <v>5115</v>
      </c>
      <c r="R13" s="933">
        <v>62.5</v>
      </c>
      <c r="S13" s="932">
        <v>2205</v>
      </c>
      <c r="T13" s="933">
        <f t="shared" si="2"/>
        <v>43.10850439882698</v>
      </c>
    </row>
    <row r="14" spans="1:22" s="331" customFormat="1" ht="18" customHeight="1" x14ac:dyDescent="0.25">
      <c r="A14" s="330"/>
      <c r="B14" s="931" t="s">
        <v>38</v>
      </c>
      <c r="C14" s="930"/>
      <c r="D14" s="932">
        <f t="shared" si="0"/>
        <v>2319</v>
      </c>
      <c r="E14" s="933">
        <f t="shared" si="1"/>
        <v>0.64394486343592761</v>
      </c>
      <c r="F14" s="930"/>
      <c r="G14" s="932">
        <v>577</v>
      </c>
      <c r="H14" s="933">
        <v>24.881414402759809</v>
      </c>
      <c r="I14" s="932">
        <v>43</v>
      </c>
      <c r="J14" s="933">
        <v>7.4523396880415937</v>
      </c>
      <c r="K14" s="930"/>
      <c r="L14" s="932">
        <v>887</v>
      </c>
      <c r="M14" s="933">
        <v>38.249245364381203</v>
      </c>
      <c r="N14" s="932">
        <v>50</v>
      </c>
      <c r="O14" s="933">
        <v>5.636978579481398</v>
      </c>
      <c r="P14" s="930"/>
      <c r="Q14" s="932">
        <v>855</v>
      </c>
      <c r="R14" s="933">
        <v>36.869340232858995</v>
      </c>
      <c r="S14" s="932">
        <v>78</v>
      </c>
      <c r="T14" s="933">
        <f t="shared" si="2"/>
        <v>9.1228070175438596</v>
      </c>
    </row>
    <row r="15" spans="1:22" s="331" customFormat="1" ht="18" customHeight="1" x14ac:dyDescent="0.25">
      <c r="A15" s="330"/>
      <c r="B15" s="931" t="s">
        <v>6</v>
      </c>
      <c r="C15" s="930"/>
      <c r="D15" s="932">
        <f t="shared" si="0"/>
        <v>1660</v>
      </c>
      <c r="E15" s="933">
        <f t="shared" si="1"/>
        <v>0.46095233863891322</v>
      </c>
      <c r="F15" s="930"/>
      <c r="G15" s="932">
        <v>549</v>
      </c>
      <c r="H15" s="933">
        <v>33.072289156626503</v>
      </c>
      <c r="I15" s="932">
        <v>59</v>
      </c>
      <c r="J15" s="933">
        <v>10.746812386156648</v>
      </c>
      <c r="K15" s="930"/>
      <c r="L15" s="932">
        <v>514</v>
      </c>
      <c r="M15" s="933">
        <v>30.963855421686748</v>
      </c>
      <c r="N15" s="932">
        <v>59</v>
      </c>
      <c r="O15" s="933">
        <v>11.478599221789883</v>
      </c>
      <c r="P15" s="930"/>
      <c r="Q15" s="932">
        <v>597</v>
      </c>
      <c r="R15" s="933">
        <v>35.963855421686745</v>
      </c>
      <c r="S15" s="932">
        <v>82</v>
      </c>
      <c r="T15" s="933">
        <f t="shared" si="2"/>
        <v>13.735343383584588</v>
      </c>
    </row>
    <row r="16" spans="1:22" s="331" customFormat="1" ht="18" customHeight="1" x14ac:dyDescent="0.25">
      <c r="A16" s="330"/>
      <c r="B16" s="931" t="s">
        <v>5</v>
      </c>
      <c r="C16" s="930"/>
      <c r="D16" s="932">
        <f t="shared" si="0"/>
        <v>1393</v>
      </c>
      <c r="E16" s="933">
        <f t="shared" si="1"/>
        <v>0.38681120947229286</v>
      </c>
      <c r="F16" s="930"/>
      <c r="G16" s="932">
        <v>410</v>
      </c>
      <c r="H16" s="933">
        <v>29.432878679109837</v>
      </c>
      <c r="I16" s="932">
        <v>126</v>
      </c>
      <c r="J16" s="933">
        <v>30.73170731707317</v>
      </c>
      <c r="K16" s="930"/>
      <c r="L16" s="932">
        <v>562</v>
      </c>
      <c r="M16" s="933">
        <v>40.344580043072504</v>
      </c>
      <c r="N16" s="932">
        <v>183</v>
      </c>
      <c r="O16" s="933">
        <v>32.562277580071175</v>
      </c>
      <c r="P16" s="930"/>
      <c r="Q16" s="932">
        <v>421</v>
      </c>
      <c r="R16" s="933">
        <v>30.222541277817662</v>
      </c>
      <c r="S16" s="932">
        <v>145</v>
      </c>
      <c r="T16" s="933">
        <f t="shared" si="2"/>
        <v>34.441805225653205</v>
      </c>
    </row>
    <row r="17" spans="1:20" s="331" customFormat="1" ht="18" customHeight="1" x14ac:dyDescent="0.25">
      <c r="A17" s="330"/>
      <c r="B17" s="931" t="s">
        <v>4</v>
      </c>
      <c r="C17" s="930"/>
      <c r="D17" s="932">
        <f t="shared" si="0"/>
        <v>24178</v>
      </c>
      <c r="E17" s="933">
        <f t="shared" si="1"/>
        <v>6.7137985804889428</v>
      </c>
      <c r="F17" s="930"/>
      <c r="G17" s="932">
        <v>3592</v>
      </c>
      <c r="H17" s="933">
        <v>14.856481098519314</v>
      </c>
      <c r="I17" s="932">
        <v>1892</v>
      </c>
      <c r="J17" s="933">
        <v>52.672605790645875</v>
      </c>
      <c r="K17" s="930"/>
      <c r="L17" s="932">
        <v>7493</v>
      </c>
      <c r="M17" s="933">
        <v>30.990983538754239</v>
      </c>
      <c r="N17" s="932">
        <v>2939</v>
      </c>
      <c r="O17" s="933">
        <v>39.223275056719601</v>
      </c>
      <c r="P17" s="930"/>
      <c r="Q17" s="932">
        <v>13093</v>
      </c>
      <c r="R17" s="933">
        <v>54.152535362726454</v>
      </c>
      <c r="S17" s="932">
        <v>4961</v>
      </c>
      <c r="T17" s="933">
        <f t="shared" si="2"/>
        <v>37.890475826777667</v>
      </c>
    </row>
    <row r="18" spans="1:20" s="331" customFormat="1" ht="18" customHeight="1" x14ac:dyDescent="0.25">
      <c r="A18" s="330"/>
      <c r="B18" s="931" t="s">
        <v>40</v>
      </c>
      <c r="C18" s="930"/>
      <c r="D18" s="932">
        <f t="shared" si="0"/>
        <v>15385</v>
      </c>
      <c r="E18" s="933">
        <f t="shared" si="1"/>
        <v>4.272139596361253</v>
      </c>
      <c r="F18" s="930"/>
      <c r="G18" s="932">
        <v>2892</v>
      </c>
      <c r="H18" s="933">
        <v>18.797530061748457</v>
      </c>
      <c r="I18" s="932">
        <v>574</v>
      </c>
      <c r="J18" s="933">
        <v>19.847856154910097</v>
      </c>
      <c r="K18" s="930"/>
      <c r="L18" s="932">
        <v>4560</v>
      </c>
      <c r="M18" s="933">
        <v>29.639259018524537</v>
      </c>
      <c r="N18" s="932">
        <v>1222</v>
      </c>
      <c r="O18" s="933">
        <v>26.798245614035089</v>
      </c>
      <c r="P18" s="930"/>
      <c r="Q18" s="932">
        <v>7933</v>
      </c>
      <c r="R18" s="933">
        <v>51.563210919727013</v>
      </c>
      <c r="S18" s="932">
        <v>2795</v>
      </c>
      <c r="T18" s="933">
        <f t="shared" si="2"/>
        <v>35.232572797176353</v>
      </c>
    </row>
    <row r="19" spans="1:20" s="331" customFormat="1" ht="18" customHeight="1" x14ac:dyDescent="0.25">
      <c r="A19" s="330"/>
      <c r="B19" s="931" t="s">
        <v>41</v>
      </c>
      <c r="C19" s="930"/>
      <c r="D19" s="932">
        <f t="shared" si="0"/>
        <v>32983</v>
      </c>
      <c r="E19" s="933">
        <f t="shared" si="1"/>
        <v>9.1587897501971547</v>
      </c>
      <c r="F19" s="930"/>
      <c r="G19" s="932">
        <v>5815</v>
      </c>
      <c r="H19" s="933">
        <v>17.630294394081801</v>
      </c>
      <c r="I19" s="932">
        <v>917</v>
      </c>
      <c r="J19" s="933">
        <v>15.769561478933792</v>
      </c>
      <c r="K19" s="930"/>
      <c r="L19" s="932">
        <v>13240</v>
      </c>
      <c r="M19" s="933">
        <v>40.141891277324682</v>
      </c>
      <c r="N19" s="932">
        <v>3444</v>
      </c>
      <c r="O19" s="933">
        <v>26.012084592145012</v>
      </c>
      <c r="P19" s="930"/>
      <c r="Q19" s="932">
        <v>13928</v>
      </c>
      <c r="R19" s="933">
        <v>42.227814328593517</v>
      </c>
      <c r="S19" s="932">
        <v>7505</v>
      </c>
      <c r="T19" s="933">
        <f t="shared" si="2"/>
        <v>53.88426191843768</v>
      </c>
    </row>
    <row r="20" spans="1:20" s="331" customFormat="1" ht="18" customHeight="1" x14ac:dyDescent="0.25">
      <c r="A20" s="330"/>
      <c r="B20" s="931" t="s">
        <v>3</v>
      </c>
      <c r="C20" s="930"/>
      <c r="D20" s="932">
        <f t="shared" si="0"/>
        <v>6219</v>
      </c>
      <c r="E20" s="933">
        <f t="shared" si="1"/>
        <v>1.7269051771056636</v>
      </c>
      <c r="F20" s="930"/>
      <c r="G20" s="932">
        <v>1045</v>
      </c>
      <c r="H20" s="933">
        <v>16.803344589162243</v>
      </c>
      <c r="I20" s="932">
        <v>284</v>
      </c>
      <c r="J20" s="933">
        <v>27.177033492822964</v>
      </c>
      <c r="K20" s="930"/>
      <c r="L20" s="932">
        <v>2145</v>
      </c>
      <c r="M20" s="933">
        <v>34.49107573564882</v>
      </c>
      <c r="N20" s="932">
        <v>555</v>
      </c>
      <c r="O20" s="933">
        <v>25.874125874125873</v>
      </c>
      <c r="P20" s="930"/>
      <c r="Q20" s="932">
        <v>3029</v>
      </c>
      <c r="R20" s="933">
        <v>48.705579675188936</v>
      </c>
      <c r="S20" s="932">
        <v>803</v>
      </c>
      <c r="T20" s="933">
        <f t="shared" si="2"/>
        <v>26.51039947177286</v>
      </c>
    </row>
    <row r="21" spans="1:20" s="331" customFormat="1" ht="18" customHeight="1" x14ac:dyDescent="0.25">
      <c r="A21" s="330"/>
      <c r="B21" s="931" t="s">
        <v>2</v>
      </c>
      <c r="C21" s="930"/>
      <c r="D21" s="932">
        <f t="shared" si="0"/>
        <v>891</v>
      </c>
      <c r="E21" s="933">
        <f t="shared" si="1"/>
        <v>0.24741477935377815</v>
      </c>
      <c r="F21" s="930"/>
      <c r="G21" s="932">
        <v>207</v>
      </c>
      <c r="H21" s="933">
        <v>23.232323232323232</v>
      </c>
      <c r="I21" s="932">
        <v>130</v>
      </c>
      <c r="J21" s="933">
        <v>62.80193236714976</v>
      </c>
      <c r="K21" s="930"/>
      <c r="L21" s="932">
        <v>280</v>
      </c>
      <c r="M21" s="933">
        <v>31.425364758698095</v>
      </c>
      <c r="N21" s="932">
        <v>151</v>
      </c>
      <c r="O21" s="933">
        <v>53.928571428571423</v>
      </c>
      <c r="P21" s="930"/>
      <c r="Q21" s="932">
        <v>404</v>
      </c>
      <c r="R21" s="933">
        <v>45.342312008978674</v>
      </c>
      <c r="S21" s="932">
        <v>225</v>
      </c>
      <c r="T21" s="933">
        <f t="shared" si="2"/>
        <v>55.693069306930695</v>
      </c>
    </row>
    <row r="22" spans="1:20" s="331" customFormat="1" ht="18" customHeight="1" x14ac:dyDescent="0.25">
      <c r="A22" s="330"/>
      <c r="B22" s="931" t="s">
        <v>35</v>
      </c>
      <c r="C22" s="930"/>
      <c r="D22" s="932">
        <f t="shared" si="0"/>
        <v>23649</v>
      </c>
      <c r="E22" s="933">
        <f t="shared" si="1"/>
        <v>6.5669047328142538</v>
      </c>
      <c r="F22" s="930"/>
      <c r="G22" s="932">
        <v>8505</v>
      </c>
      <c r="H22" s="933">
        <v>35.963465685652665</v>
      </c>
      <c r="I22" s="932">
        <v>3615</v>
      </c>
      <c r="J22" s="933">
        <v>42.504409171075835</v>
      </c>
      <c r="K22" s="930"/>
      <c r="L22" s="932">
        <v>8244</v>
      </c>
      <c r="M22" s="933">
        <v>34.859824939743753</v>
      </c>
      <c r="N22" s="932">
        <v>4065</v>
      </c>
      <c r="O22" s="933">
        <v>49.308588064046575</v>
      </c>
      <c r="P22" s="930"/>
      <c r="Q22" s="932">
        <v>6900</v>
      </c>
      <c r="R22" s="933">
        <v>29.176709374603575</v>
      </c>
      <c r="S22" s="932">
        <v>3294</v>
      </c>
      <c r="T22" s="933">
        <f t="shared" si="2"/>
        <v>47.739130434782609</v>
      </c>
    </row>
    <row r="23" spans="1:20" s="331" customFormat="1" ht="18" customHeight="1" x14ac:dyDescent="0.25">
      <c r="A23" s="330"/>
      <c r="B23" s="931" t="s">
        <v>42</v>
      </c>
      <c r="C23" s="930"/>
      <c r="D23" s="932">
        <f t="shared" si="0"/>
        <v>53863</v>
      </c>
      <c r="E23" s="933">
        <f t="shared" si="1"/>
        <v>14.956792660305895</v>
      </c>
      <c r="F23" s="930"/>
      <c r="G23" s="932">
        <v>15257</v>
      </c>
      <c r="H23" s="933">
        <v>28.325566715556132</v>
      </c>
      <c r="I23" s="932">
        <v>2645</v>
      </c>
      <c r="J23" s="933">
        <v>17.336304647047257</v>
      </c>
      <c r="K23" s="930"/>
      <c r="L23" s="932">
        <v>21515</v>
      </c>
      <c r="M23" s="933">
        <v>39.943931827042682</v>
      </c>
      <c r="N23" s="932">
        <v>3443</v>
      </c>
      <c r="O23" s="933">
        <v>16.002788752033464</v>
      </c>
      <c r="P23" s="930"/>
      <c r="Q23" s="932">
        <v>17091</v>
      </c>
      <c r="R23" s="933">
        <v>31.730501457401182</v>
      </c>
      <c r="S23" s="932">
        <v>3259</v>
      </c>
      <c r="T23" s="933">
        <f t="shared" si="2"/>
        <v>19.068515593002164</v>
      </c>
    </row>
    <row r="24" spans="1:20" s="331" customFormat="1" ht="18" customHeight="1" x14ac:dyDescent="0.25">
      <c r="A24" s="330">
        <v>47094</v>
      </c>
      <c r="B24" s="931" t="s">
        <v>43</v>
      </c>
      <c r="C24" s="930"/>
      <c r="D24" s="932">
        <f t="shared" si="0"/>
        <v>4028</v>
      </c>
      <c r="E24" s="933">
        <f t="shared" si="1"/>
        <v>1.1185036265286401</v>
      </c>
      <c r="F24" s="930"/>
      <c r="G24" s="932">
        <v>550</v>
      </c>
      <c r="H24" s="933">
        <v>13.65441906653426</v>
      </c>
      <c r="I24" s="932">
        <v>222</v>
      </c>
      <c r="J24" s="933">
        <v>40.36363636363636</v>
      </c>
      <c r="K24" s="930"/>
      <c r="L24" s="932">
        <v>1285</v>
      </c>
      <c r="M24" s="933">
        <v>31.901688182720957</v>
      </c>
      <c r="N24" s="932">
        <v>406</v>
      </c>
      <c r="O24" s="933">
        <v>31.595330739299609</v>
      </c>
      <c r="P24" s="930"/>
      <c r="Q24" s="932">
        <v>2193</v>
      </c>
      <c r="R24" s="933">
        <v>54.44389275074478</v>
      </c>
      <c r="S24" s="932">
        <v>632</v>
      </c>
      <c r="T24" s="933">
        <f t="shared" si="2"/>
        <v>28.818969448244413</v>
      </c>
    </row>
    <row r="25" spans="1:20" s="331" customFormat="1" ht="18" customHeight="1" x14ac:dyDescent="0.25">
      <c r="B25" s="931" t="s">
        <v>44</v>
      </c>
      <c r="C25" s="930"/>
      <c r="D25" s="932">
        <f t="shared" si="0"/>
        <v>1104</v>
      </c>
      <c r="E25" s="933">
        <f t="shared" si="1"/>
        <v>0.30656107340804833</v>
      </c>
      <c r="F25" s="930"/>
      <c r="G25" s="932">
        <v>183</v>
      </c>
      <c r="H25" s="933">
        <v>16.576086956521738</v>
      </c>
      <c r="I25" s="932">
        <v>1</v>
      </c>
      <c r="J25" s="933">
        <v>0.54644808743169404</v>
      </c>
      <c r="K25" s="930"/>
      <c r="L25" s="932">
        <v>335</v>
      </c>
      <c r="M25" s="933">
        <v>30.344202898550726</v>
      </c>
      <c r="N25" s="932">
        <v>4</v>
      </c>
      <c r="O25" s="933">
        <v>1.1940298507462688</v>
      </c>
      <c r="P25" s="930"/>
      <c r="Q25" s="932">
        <v>586</v>
      </c>
      <c r="R25" s="933">
        <v>53.079710144927539</v>
      </c>
      <c r="S25" s="932">
        <v>3</v>
      </c>
      <c r="T25" s="933">
        <f t="shared" si="2"/>
        <v>0.51194539249146753</v>
      </c>
    </row>
    <row r="26" spans="1:20" s="331" customFormat="1" ht="18" customHeight="1" x14ac:dyDescent="0.25">
      <c r="B26" s="931" t="s">
        <v>45</v>
      </c>
      <c r="C26" s="930"/>
      <c r="D26" s="932">
        <f t="shared" si="0"/>
        <v>6163</v>
      </c>
      <c r="E26" s="933">
        <f t="shared" si="1"/>
        <v>1.7113549777298929</v>
      </c>
      <c r="F26" s="930"/>
      <c r="G26" s="932">
        <v>1405</v>
      </c>
      <c r="H26" s="933">
        <v>22.79733895829953</v>
      </c>
      <c r="I26" s="932">
        <v>131</v>
      </c>
      <c r="J26" s="933">
        <v>9.3238434163701065</v>
      </c>
      <c r="K26" s="930"/>
      <c r="L26" s="932">
        <v>1915</v>
      </c>
      <c r="M26" s="933">
        <v>31.072529612201848</v>
      </c>
      <c r="N26" s="932">
        <v>301</v>
      </c>
      <c r="O26" s="933">
        <v>15.718015665796345</v>
      </c>
      <c r="P26" s="930"/>
      <c r="Q26" s="932">
        <v>2843</v>
      </c>
      <c r="R26" s="933">
        <v>46.130131429498618</v>
      </c>
      <c r="S26" s="932">
        <v>788</v>
      </c>
      <c r="T26" s="933">
        <f t="shared" si="2"/>
        <v>27.717200140696445</v>
      </c>
    </row>
    <row r="27" spans="1:20" s="331" customFormat="1" ht="18" customHeight="1" x14ac:dyDescent="0.25">
      <c r="B27" s="931" t="s">
        <v>46</v>
      </c>
      <c r="C27" s="930"/>
      <c r="D27" s="932">
        <f t="shared" si="0"/>
        <v>3647</v>
      </c>
      <c r="E27" s="933">
        <f t="shared" si="1"/>
        <v>1.0127067343470582</v>
      </c>
      <c r="F27" s="930"/>
      <c r="G27" s="932">
        <v>627</v>
      </c>
      <c r="H27" s="933">
        <v>17.192212777625446</v>
      </c>
      <c r="I27" s="932">
        <v>125</v>
      </c>
      <c r="J27" s="933">
        <v>19.936204146730464</v>
      </c>
      <c r="K27" s="930"/>
      <c r="L27" s="932">
        <v>1389</v>
      </c>
      <c r="M27" s="933">
        <v>38.086098162873597</v>
      </c>
      <c r="N27" s="932">
        <v>297</v>
      </c>
      <c r="O27" s="933">
        <v>21.382289416846653</v>
      </c>
      <c r="P27" s="930"/>
      <c r="Q27" s="932">
        <v>1631</v>
      </c>
      <c r="R27" s="933">
        <v>44.72168905950096</v>
      </c>
      <c r="S27" s="932">
        <v>623</v>
      </c>
      <c r="T27" s="933">
        <f t="shared" si="2"/>
        <v>38.197424892703864</v>
      </c>
    </row>
    <row r="28" spans="1:20" s="331" customFormat="1" ht="18" customHeight="1" x14ac:dyDescent="0.25">
      <c r="B28" s="953" t="s">
        <v>1</v>
      </c>
      <c r="C28" s="930"/>
      <c r="D28" s="954">
        <f t="shared" si="0"/>
        <v>1283</v>
      </c>
      <c r="E28" s="955">
        <f t="shared" si="1"/>
        <v>0.35626617498417212</v>
      </c>
      <c r="F28" s="930"/>
      <c r="G28" s="954">
        <v>368</v>
      </c>
      <c r="H28" s="955">
        <v>28.68277474668745</v>
      </c>
      <c r="I28" s="954">
        <v>157</v>
      </c>
      <c r="J28" s="955">
        <v>42.663043478260867</v>
      </c>
      <c r="K28" s="930"/>
      <c r="L28" s="954">
        <v>434</v>
      </c>
      <c r="M28" s="955">
        <v>33.826968043647696</v>
      </c>
      <c r="N28" s="954">
        <v>179</v>
      </c>
      <c r="O28" s="955">
        <v>41.244239631336406</v>
      </c>
      <c r="P28" s="930"/>
      <c r="Q28" s="954">
        <v>481</v>
      </c>
      <c r="R28" s="955">
        <v>37.490257209664847</v>
      </c>
      <c r="S28" s="954">
        <v>225</v>
      </c>
      <c r="T28" s="955">
        <f t="shared" si="2"/>
        <v>46.777546777546782</v>
      </c>
    </row>
    <row r="29" spans="1:20" s="319" customFormat="1" ht="18" customHeight="1" x14ac:dyDescent="0.25">
      <c r="B29" s="1284" t="s">
        <v>0</v>
      </c>
      <c r="C29" s="1277"/>
      <c r="D29" s="1285">
        <f>SUM(D11:D28)</f>
        <v>360124</v>
      </c>
      <c r="E29" s="1286">
        <f t="shared" si="1"/>
        <v>100</v>
      </c>
      <c r="F29" s="1277"/>
      <c r="G29" s="1285">
        <f>SUM(G11:G28)</f>
        <v>72990</v>
      </c>
      <c r="H29" s="1286">
        <f t="shared" ref="H29" si="3">G29/$D29*100</f>
        <v>20.268018793526675</v>
      </c>
      <c r="I29" s="1285">
        <f>SUM(I11:I28)</f>
        <v>19303</v>
      </c>
      <c r="J29" s="1286">
        <f>I29/G29*100</f>
        <v>26.446088505274695</v>
      </c>
      <c r="K29" s="1277"/>
      <c r="L29" s="1285">
        <f>SUM(L11:L28)</f>
        <v>139234</v>
      </c>
      <c r="M29" s="1286">
        <f t="shared" ref="M29" si="4">L29/$D29*100</f>
        <v>38.662793926536416</v>
      </c>
      <c r="N29" s="1285">
        <f>SUM(N11:N28)</f>
        <v>36403</v>
      </c>
      <c r="O29" s="1286">
        <f>N29/L29*100</f>
        <v>26.145194420902939</v>
      </c>
      <c r="P29" s="1277"/>
      <c r="Q29" s="1285">
        <f>SUM(Q11:Q28)</f>
        <v>147900</v>
      </c>
      <c r="R29" s="1286">
        <f t="shared" ref="R29" si="5">Q29/$D29*100</f>
        <v>41.069187279936905</v>
      </c>
      <c r="S29" s="1285">
        <f>SUM(S11:S28)</f>
        <v>45809</v>
      </c>
      <c r="T29" s="1286">
        <f>S29/Q29*100</f>
        <v>30.972954699121029</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434</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75</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15007</v>
      </c>
      <c r="E11" s="928">
        <f>D11/D$29*100</f>
        <v>13.835927127894971</v>
      </c>
      <c r="F11" s="930"/>
      <c r="G11" s="927">
        <v>5967</v>
      </c>
      <c r="H11" s="928">
        <v>39.761444659159054</v>
      </c>
      <c r="I11" s="927">
        <v>2071</v>
      </c>
      <c r="J11" s="928">
        <v>34.707558236970002</v>
      </c>
      <c r="K11" s="930"/>
      <c r="L11" s="927">
        <v>8309</v>
      </c>
      <c r="M11" s="928">
        <v>55.367495168921167</v>
      </c>
      <c r="N11" s="927">
        <v>3362</v>
      </c>
      <c r="O11" s="928">
        <v>40.462149476471296</v>
      </c>
      <c r="P11" s="930"/>
      <c r="Q11" s="927">
        <v>731</v>
      </c>
      <c r="R11" s="928">
        <v>4.8710601719197708</v>
      </c>
      <c r="S11" s="927">
        <v>505</v>
      </c>
      <c r="T11" s="928">
        <f>IFERROR(S11/Q11*100,"-")</f>
        <v>69.083447332421343</v>
      </c>
    </row>
    <row r="12" spans="1:22" s="331" customFormat="1" ht="18" customHeight="1" x14ac:dyDescent="0.25">
      <c r="A12" s="330"/>
      <c r="B12" s="931" t="s">
        <v>7</v>
      </c>
      <c r="C12" s="930"/>
      <c r="D12" s="932">
        <f t="shared" ref="D12:D28" si="0">G12+L12+Q12</f>
        <v>1771</v>
      </c>
      <c r="E12" s="933">
        <f t="shared" ref="E12:E29" si="1">D12/D$29*100</f>
        <v>1.6327998229827407</v>
      </c>
      <c r="F12" s="930"/>
      <c r="G12" s="932">
        <v>504</v>
      </c>
      <c r="H12" s="933">
        <v>28.458498023715418</v>
      </c>
      <c r="I12" s="932">
        <v>208</v>
      </c>
      <c r="J12" s="933">
        <v>41.269841269841265</v>
      </c>
      <c r="K12" s="930"/>
      <c r="L12" s="932">
        <v>645</v>
      </c>
      <c r="M12" s="933">
        <v>36.420101637492941</v>
      </c>
      <c r="N12" s="932">
        <v>260</v>
      </c>
      <c r="O12" s="933">
        <v>40.310077519379846</v>
      </c>
      <c r="P12" s="930"/>
      <c r="Q12" s="932">
        <v>622</v>
      </c>
      <c r="R12" s="933">
        <v>35.121400338791645</v>
      </c>
      <c r="S12" s="932">
        <v>134</v>
      </c>
      <c r="T12" s="933">
        <f t="shared" ref="T12:T28" si="2">IFERROR(S12/Q12*100,"-")</f>
        <v>21.54340836012862</v>
      </c>
    </row>
    <row r="13" spans="1:22" s="331" customFormat="1" ht="18" customHeight="1" x14ac:dyDescent="0.25">
      <c r="A13" s="330"/>
      <c r="B13" s="931" t="s">
        <v>37</v>
      </c>
      <c r="C13" s="930"/>
      <c r="D13" s="932">
        <f t="shared" si="0"/>
        <v>2230</v>
      </c>
      <c r="E13" s="933">
        <f t="shared" si="1"/>
        <v>2.0559817082165512</v>
      </c>
      <c r="F13" s="930"/>
      <c r="G13" s="932">
        <v>571</v>
      </c>
      <c r="H13" s="933">
        <v>25.605381165919283</v>
      </c>
      <c r="I13" s="932">
        <v>10</v>
      </c>
      <c r="J13" s="933">
        <v>1.7513134851138354</v>
      </c>
      <c r="K13" s="930"/>
      <c r="L13" s="932">
        <v>862</v>
      </c>
      <c r="M13" s="933">
        <v>38.654708520179369</v>
      </c>
      <c r="N13" s="932">
        <v>15</v>
      </c>
      <c r="O13" s="933">
        <v>1.740139211136891</v>
      </c>
      <c r="P13" s="930"/>
      <c r="Q13" s="932">
        <v>797</v>
      </c>
      <c r="R13" s="933">
        <v>35.739910313901348</v>
      </c>
      <c r="S13" s="932">
        <v>20</v>
      </c>
      <c r="T13" s="933">
        <f t="shared" si="2"/>
        <v>2.5094102885821834</v>
      </c>
    </row>
    <row r="14" spans="1:22" s="331" customFormat="1" ht="18" customHeight="1" x14ac:dyDescent="0.25">
      <c r="A14" s="330"/>
      <c r="B14" s="931" t="s">
        <v>38</v>
      </c>
      <c r="C14" s="930"/>
      <c r="D14" s="932">
        <f t="shared" si="0"/>
        <v>1763</v>
      </c>
      <c r="E14" s="933">
        <f t="shared" si="1"/>
        <v>1.6254241038501254</v>
      </c>
      <c r="F14" s="930"/>
      <c r="G14" s="932">
        <v>604</v>
      </c>
      <c r="H14" s="933">
        <v>34.259784458309703</v>
      </c>
      <c r="I14" s="932">
        <v>278</v>
      </c>
      <c r="J14" s="933">
        <v>46.026490066225165</v>
      </c>
      <c r="K14" s="930"/>
      <c r="L14" s="932">
        <v>945</v>
      </c>
      <c r="M14" s="933">
        <v>53.601815087918325</v>
      </c>
      <c r="N14" s="932">
        <v>206</v>
      </c>
      <c r="O14" s="933">
        <v>21.798941798941797</v>
      </c>
      <c r="P14" s="930"/>
      <c r="Q14" s="932">
        <v>214</v>
      </c>
      <c r="R14" s="933">
        <v>12.138400453771979</v>
      </c>
      <c r="S14" s="932">
        <v>65</v>
      </c>
      <c r="T14" s="933">
        <f t="shared" si="2"/>
        <v>30.373831775700932</v>
      </c>
    </row>
    <row r="15" spans="1:22" s="331" customFormat="1" ht="18" customHeight="1" x14ac:dyDescent="0.25">
      <c r="A15" s="330"/>
      <c r="B15" s="931" t="s">
        <v>6</v>
      </c>
      <c r="C15" s="930"/>
      <c r="D15" s="932">
        <f t="shared" si="0"/>
        <v>5431</v>
      </c>
      <c r="E15" s="933">
        <f t="shared" si="1"/>
        <v>5.0071913261542997</v>
      </c>
      <c r="F15" s="930"/>
      <c r="G15" s="932">
        <v>1545</v>
      </c>
      <c r="H15" s="933">
        <v>28.447799668569324</v>
      </c>
      <c r="I15" s="932">
        <v>751</v>
      </c>
      <c r="J15" s="933">
        <v>48.608414239482201</v>
      </c>
      <c r="K15" s="930"/>
      <c r="L15" s="932">
        <v>1883</v>
      </c>
      <c r="M15" s="933">
        <v>34.671331246547595</v>
      </c>
      <c r="N15" s="932">
        <v>1065</v>
      </c>
      <c r="O15" s="933">
        <v>56.558682952734998</v>
      </c>
      <c r="P15" s="930"/>
      <c r="Q15" s="932">
        <v>2003</v>
      </c>
      <c r="R15" s="933">
        <v>36.880869084883081</v>
      </c>
      <c r="S15" s="932">
        <v>1386</v>
      </c>
      <c r="T15" s="933">
        <f t="shared" si="2"/>
        <v>69.196205691462808</v>
      </c>
    </row>
    <row r="16" spans="1:22" s="331" customFormat="1" ht="18" customHeight="1" x14ac:dyDescent="0.25">
      <c r="A16" s="330"/>
      <c r="B16" s="931" t="s">
        <v>5</v>
      </c>
      <c r="C16" s="930"/>
      <c r="D16" s="932">
        <f t="shared" si="0"/>
        <v>2217</v>
      </c>
      <c r="E16" s="933">
        <f t="shared" si="1"/>
        <v>2.0439961646260509</v>
      </c>
      <c r="F16" s="930"/>
      <c r="G16" s="932">
        <v>748</v>
      </c>
      <c r="H16" s="933">
        <v>33.739287325214249</v>
      </c>
      <c r="I16" s="932">
        <v>2</v>
      </c>
      <c r="J16" s="933">
        <v>0.26737967914438499</v>
      </c>
      <c r="K16" s="930"/>
      <c r="L16" s="932">
        <v>865</v>
      </c>
      <c r="M16" s="933">
        <v>39.016689219666219</v>
      </c>
      <c r="N16" s="932">
        <v>3</v>
      </c>
      <c r="O16" s="933">
        <v>0.34682080924855491</v>
      </c>
      <c r="P16" s="930"/>
      <c r="Q16" s="932">
        <v>604</v>
      </c>
      <c r="R16" s="933">
        <v>27.244023455119532</v>
      </c>
      <c r="S16" s="932">
        <v>5</v>
      </c>
      <c r="T16" s="933">
        <f t="shared" si="2"/>
        <v>0.82781456953642385</v>
      </c>
    </row>
    <row r="17" spans="1:20" s="331" customFormat="1" ht="18" customHeight="1" x14ac:dyDescent="0.25">
      <c r="A17" s="330"/>
      <c r="B17" s="931" t="s">
        <v>4</v>
      </c>
      <c r="C17" s="930"/>
      <c r="D17" s="932">
        <f t="shared" si="0"/>
        <v>8274</v>
      </c>
      <c r="E17" s="933">
        <f t="shared" si="1"/>
        <v>7.6283375129075086</v>
      </c>
      <c r="F17" s="930"/>
      <c r="G17" s="932">
        <v>2098</v>
      </c>
      <c r="H17" s="933">
        <v>25.356538554508095</v>
      </c>
      <c r="I17" s="932">
        <v>14</v>
      </c>
      <c r="J17" s="933">
        <v>0.66730219256434697</v>
      </c>
      <c r="K17" s="930"/>
      <c r="L17" s="932">
        <v>2484</v>
      </c>
      <c r="M17" s="933">
        <v>30.021754894851345</v>
      </c>
      <c r="N17" s="932">
        <v>10</v>
      </c>
      <c r="O17" s="933">
        <v>0.40257648953301123</v>
      </c>
      <c r="P17" s="930"/>
      <c r="Q17" s="932">
        <v>3692</v>
      </c>
      <c r="R17" s="933">
        <v>44.62170655064056</v>
      </c>
      <c r="S17" s="932">
        <v>19</v>
      </c>
      <c r="T17" s="933">
        <f t="shared" si="2"/>
        <v>0.514626218851571</v>
      </c>
    </row>
    <row r="18" spans="1:20" s="331" customFormat="1" ht="18" customHeight="1" x14ac:dyDescent="0.25">
      <c r="A18" s="330"/>
      <c r="B18" s="931" t="s">
        <v>40</v>
      </c>
      <c r="C18" s="930"/>
      <c r="D18" s="932">
        <f t="shared" si="0"/>
        <v>4292</v>
      </c>
      <c r="E18" s="933">
        <f t="shared" si="1"/>
        <v>3.957073314648178</v>
      </c>
      <c r="F18" s="930"/>
      <c r="G18" s="932">
        <v>1429</v>
      </c>
      <c r="H18" s="933">
        <v>33.294501397949674</v>
      </c>
      <c r="I18" s="932">
        <v>312</v>
      </c>
      <c r="J18" s="933">
        <v>21.833449965010495</v>
      </c>
      <c r="K18" s="930"/>
      <c r="L18" s="932">
        <v>1737</v>
      </c>
      <c r="M18" s="933">
        <v>40.470643056849951</v>
      </c>
      <c r="N18" s="932">
        <v>646</v>
      </c>
      <c r="O18" s="933">
        <v>37.190558434081751</v>
      </c>
      <c r="P18" s="930"/>
      <c r="Q18" s="932">
        <v>1126</v>
      </c>
      <c r="R18" s="933">
        <v>26.234855545200375</v>
      </c>
      <c r="S18" s="932">
        <v>518</v>
      </c>
      <c r="T18" s="933">
        <f t="shared" si="2"/>
        <v>46.00355239786856</v>
      </c>
    </row>
    <row r="19" spans="1:20" s="331" customFormat="1" ht="18" customHeight="1" x14ac:dyDescent="0.25">
      <c r="A19" s="330"/>
      <c r="B19" s="931" t="s">
        <v>41</v>
      </c>
      <c r="C19" s="930"/>
      <c r="D19" s="932">
        <f t="shared" si="0"/>
        <v>14116</v>
      </c>
      <c r="E19" s="933">
        <f t="shared" si="1"/>
        <v>13.014456409499925</v>
      </c>
      <c r="F19" s="930"/>
      <c r="G19" s="932">
        <v>3585</v>
      </c>
      <c r="H19" s="933">
        <v>25.396712949844147</v>
      </c>
      <c r="I19" s="932">
        <v>267</v>
      </c>
      <c r="J19" s="933">
        <v>7.447698744769875</v>
      </c>
      <c r="K19" s="930"/>
      <c r="L19" s="932">
        <v>7309</v>
      </c>
      <c r="M19" s="933">
        <v>51.778124114480015</v>
      </c>
      <c r="N19" s="932">
        <v>1075</v>
      </c>
      <c r="O19" s="933">
        <v>14.707894376795732</v>
      </c>
      <c r="P19" s="930"/>
      <c r="Q19" s="932">
        <v>3222</v>
      </c>
      <c r="R19" s="933">
        <v>22.825162935675831</v>
      </c>
      <c r="S19" s="932">
        <v>2801</v>
      </c>
      <c r="T19" s="933">
        <f t="shared" si="2"/>
        <v>86.933581626319054</v>
      </c>
    </row>
    <row r="20" spans="1:20" s="331" customFormat="1" ht="18" customHeight="1" x14ac:dyDescent="0.25">
      <c r="A20" s="330"/>
      <c r="B20" s="931" t="s">
        <v>3</v>
      </c>
      <c r="C20" s="930"/>
      <c r="D20" s="932">
        <f t="shared" si="0"/>
        <v>9518</v>
      </c>
      <c r="E20" s="933">
        <f t="shared" si="1"/>
        <v>8.7752618380292073</v>
      </c>
      <c r="F20" s="930"/>
      <c r="G20" s="932">
        <v>3020</v>
      </c>
      <c r="H20" s="933">
        <v>31.729354906492961</v>
      </c>
      <c r="I20" s="932">
        <v>312</v>
      </c>
      <c r="J20" s="933">
        <v>10.331125827814569</v>
      </c>
      <c r="K20" s="930"/>
      <c r="L20" s="932">
        <v>4237</v>
      </c>
      <c r="M20" s="933">
        <v>44.515654549275055</v>
      </c>
      <c r="N20" s="932">
        <v>713</v>
      </c>
      <c r="O20" s="933">
        <v>16.827944300212412</v>
      </c>
      <c r="P20" s="930"/>
      <c r="Q20" s="932">
        <v>2261</v>
      </c>
      <c r="R20" s="933">
        <v>23.754990544231983</v>
      </c>
      <c r="S20" s="932">
        <v>501</v>
      </c>
      <c r="T20" s="933">
        <f t="shared" si="2"/>
        <v>22.158337019018134</v>
      </c>
    </row>
    <row r="21" spans="1:20" s="331" customFormat="1" ht="18" customHeight="1" x14ac:dyDescent="0.25">
      <c r="A21" s="330"/>
      <c r="B21" s="931" t="s">
        <v>2</v>
      </c>
      <c r="C21" s="930"/>
      <c r="D21" s="932">
        <f t="shared" si="0"/>
        <v>2430</v>
      </c>
      <c r="E21" s="933">
        <f t="shared" si="1"/>
        <v>2.2403746865319367</v>
      </c>
      <c r="F21" s="930"/>
      <c r="G21" s="932">
        <v>758</v>
      </c>
      <c r="H21" s="933">
        <v>31.193415637860085</v>
      </c>
      <c r="I21" s="932">
        <v>498</v>
      </c>
      <c r="J21" s="933">
        <v>65.699208443271772</v>
      </c>
      <c r="K21" s="930"/>
      <c r="L21" s="932">
        <v>940</v>
      </c>
      <c r="M21" s="933">
        <v>38.68312757201646</v>
      </c>
      <c r="N21" s="932">
        <v>663</v>
      </c>
      <c r="O21" s="933">
        <v>70.531914893617014</v>
      </c>
      <c r="P21" s="930"/>
      <c r="Q21" s="932">
        <v>732</v>
      </c>
      <c r="R21" s="933">
        <v>30.123456790123459</v>
      </c>
      <c r="S21" s="932">
        <v>557</v>
      </c>
      <c r="T21" s="933">
        <f t="shared" si="2"/>
        <v>76.092896174863384</v>
      </c>
    </row>
    <row r="22" spans="1:20" s="331" customFormat="1" ht="18" customHeight="1" x14ac:dyDescent="0.25">
      <c r="A22" s="330"/>
      <c r="B22" s="931" t="s">
        <v>35</v>
      </c>
      <c r="C22" s="930"/>
      <c r="D22" s="932">
        <f t="shared" si="0"/>
        <v>8905</v>
      </c>
      <c r="E22" s="933">
        <f t="shared" si="1"/>
        <v>8.2100973594925506</v>
      </c>
      <c r="F22" s="930"/>
      <c r="G22" s="932">
        <v>1880</v>
      </c>
      <c r="H22" s="933">
        <v>21.111734980348118</v>
      </c>
      <c r="I22" s="932">
        <v>319</v>
      </c>
      <c r="J22" s="933">
        <v>16.968085106382979</v>
      </c>
      <c r="K22" s="930"/>
      <c r="L22" s="932">
        <v>3161</v>
      </c>
      <c r="M22" s="933">
        <v>35.496911847276813</v>
      </c>
      <c r="N22" s="932">
        <v>870</v>
      </c>
      <c r="O22" s="933">
        <v>27.522935779816514</v>
      </c>
      <c r="P22" s="930"/>
      <c r="Q22" s="932">
        <v>3864</v>
      </c>
      <c r="R22" s="933">
        <v>43.391353172375069</v>
      </c>
      <c r="S22" s="932">
        <v>1649</v>
      </c>
      <c r="T22" s="933">
        <f t="shared" si="2"/>
        <v>42.675983436853002</v>
      </c>
    </row>
    <row r="23" spans="1:20" s="331" customFormat="1" ht="18" customHeight="1" x14ac:dyDescent="0.25">
      <c r="A23" s="330"/>
      <c r="B23" s="931" t="s">
        <v>42</v>
      </c>
      <c r="C23" s="930"/>
      <c r="D23" s="932">
        <f t="shared" si="0"/>
        <v>18336</v>
      </c>
      <c r="E23" s="933">
        <f t="shared" si="1"/>
        <v>16.905148251954564</v>
      </c>
      <c r="F23" s="930"/>
      <c r="G23" s="932">
        <v>6679</v>
      </c>
      <c r="H23" s="933">
        <v>36.42561082024433</v>
      </c>
      <c r="I23" s="932">
        <v>2414</v>
      </c>
      <c r="J23" s="933">
        <v>36.14313519988022</v>
      </c>
      <c r="K23" s="930"/>
      <c r="L23" s="932">
        <v>8152</v>
      </c>
      <c r="M23" s="933">
        <v>44.458987783595113</v>
      </c>
      <c r="N23" s="932">
        <v>4000</v>
      </c>
      <c r="O23" s="933">
        <v>49.067713444553483</v>
      </c>
      <c r="P23" s="930"/>
      <c r="Q23" s="932">
        <v>3505</v>
      </c>
      <c r="R23" s="933">
        <v>19.115401396160557</v>
      </c>
      <c r="S23" s="932">
        <v>2038</v>
      </c>
      <c r="T23" s="933">
        <f t="shared" si="2"/>
        <v>58.14550641940086</v>
      </c>
    </row>
    <row r="24" spans="1:20" s="331" customFormat="1" ht="18" customHeight="1" x14ac:dyDescent="0.25">
      <c r="A24" s="330">
        <v>47094</v>
      </c>
      <c r="B24" s="931" t="s">
        <v>43</v>
      </c>
      <c r="C24" s="930"/>
      <c r="D24" s="932">
        <f t="shared" si="0"/>
        <v>4178</v>
      </c>
      <c r="E24" s="933">
        <f t="shared" si="1"/>
        <v>3.8519693170084088</v>
      </c>
      <c r="F24" s="930"/>
      <c r="G24" s="932">
        <v>1468</v>
      </c>
      <c r="H24" s="933">
        <v>35.136428913355672</v>
      </c>
      <c r="I24" s="932">
        <v>420</v>
      </c>
      <c r="J24" s="933">
        <v>28.610354223433244</v>
      </c>
      <c r="K24" s="930"/>
      <c r="L24" s="932">
        <v>2039</v>
      </c>
      <c r="M24" s="933">
        <v>48.803255146002869</v>
      </c>
      <c r="N24" s="932">
        <v>461</v>
      </c>
      <c r="O24" s="933">
        <v>22.609122118685629</v>
      </c>
      <c r="P24" s="930"/>
      <c r="Q24" s="932">
        <v>671</v>
      </c>
      <c r="R24" s="933">
        <v>16.060315940641456</v>
      </c>
      <c r="S24" s="932">
        <v>217</v>
      </c>
      <c r="T24" s="933">
        <f t="shared" si="2"/>
        <v>32.339791356184797</v>
      </c>
    </row>
    <row r="25" spans="1:20" s="331" customFormat="1" ht="18" customHeight="1" x14ac:dyDescent="0.25">
      <c r="B25" s="931" t="s">
        <v>44</v>
      </c>
      <c r="C25" s="930"/>
      <c r="D25" s="932">
        <f t="shared" si="0"/>
        <v>789</v>
      </c>
      <c r="E25" s="933">
        <f t="shared" si="1"/>
        <v>0.72743029945419679</v>
      </c>
      <c r="F25" s="930"/>
      <c r="G25" s="932">
        <v>199</v>
      </c>
      <c r="H25" s="933">
        <v>25.221799746514574</v>
      </c>
      <c r="I25" s="932">
        <v>44</v>
      </c>
      <c r="J25" s="933">
        <v>22.110552763819097</v>
      </c>
      <c r="K25" s="930"/>
      <c r="L25" s="932">
        <v>350</v>
      </c>
      <c r="M25" s="933">
        <v>44.359949302915084</v>
      </c>
      <c r="N25" s="932">
        <v>107</v>
      </c>
      <c r="O25" s="933">
        <v>30.571428571428573</v>
      </c>
      <c r="P25" s="930"/>
      <c r="Q25" s="932">
        <v>240</v>
      </c>
      <c r="R25" s="933">
        <v>30.418250950570343</v>
      </c>
      <c r="S25" s="932">
        <v>88</v>
      </c>
      <c r="T25" s="933">
        <f t="shared" si="2"/>
        <v>36.666666666666664</v>
      </c>
    </row>
    <row r="26" spans="1:20" s="331" customFormat="1" ht="18" customHeight="1" x14ac:dyDescent="0.25">
      <c r="B26" s="931" t="s">
        <v>45</v>
      </c>
      <c r="C26" s="930"/>
      <c r="D26" s="932">
        <f t="shared" si="0"/>
        <v>7719</v>
      </c>
      <c r="E26" s="933">
        <f t="shared" si="1"/>
        <v>7.116646998082313</v>
      </c>
      <c r="F26" s="930"/>
      <c r="G26" s="932">
        <v>1939</v>
      </c>
      <c r="H26" s="933">
        <v>25.11983417541132</v>
      </c>
      <c r="I26" s="932">
        <v>207</v>
      </c>
      <c r="J26" s="933">
        <v>10.675605982465189</v>
      </c>
      <c r="K26" s="930"/>
      <c r="L26" s="932">
        <v>3242</v>
      </c>
      <c r="M26" s="933">
        <v>42.000259100919806</v>
      </c>
      <c r="N26" s="932">
        <v>427</v>
      </c>
      <c r="O26" s="933">
        <v>13.170882171499073</v>
      </c>
      <c r="P26" s="930"/>
      <c r="Q26" s="932">
        <v>2538</v>
      </c>
      <c r="R26" s="933">
        <v>32.879906723668867</v>
      </c>
      <c r="S26" s="932">
        <v>646</v>
      </c>
      <c r="T26" s="933">
        <f t="shared" si="2"/>
        <v>25.453112687155237</v>
      </c>
    </row>
    <row r="27" spans="1:20" s="331" customFormat="1" ht="18" customHeight="1" x14ac:dyDescent="0.25">
      <c r="B27" s="931" t="s">
        <v>46</v>
      </c>
      <c r="C27" s="930"/>
      <c r="D27" s="932">
        <f t="shared" si="0"/>
        <v>1419</v>
      </c>
      <c r="E27" s="933">
        <f t="shared" si="1"/>
        <v>1.308268181147662</v>
      </c>
      <c r="F27" s="930"/>
      <c r="G27" s="932">
        <v>422</v>
      </c>
      <c r="H27" s="933">
        <v>29.739252995066952</v>
      </c>
      <c r="I27" s="932">
        <v>35</v>
      </c>
      <c r="J27" s="933">
        <v>8.293838862559241</v>
      </c>
      <c r="K27" s="930"/>
      <c r="L27" s="932">
        <v>724</v>
      </c>
      <c r="M27" s="933">
        <v>51.021846370683576</v>
      </c>
      <c r="N27" s="932">
        <v>74</v>
      </c>
      <c r="O27" s="933">
        <v>10.220994475138122</v>
      </c>
      <c r="P27" s="930"/>
      <c r="Q27" s="932">
        <v>273</v>
      </c>
      <c r="R27" s="933">
        <v>19.238900634249472</v>
      </c>
      <c r="S27" s="932">
        <v>62</v>
      </c>
      <c r="T27" s="933">
        <f t="shared" si="2"/>
        <v>22.710622710622712</v>
      </c>
    </row>
    <row r="28" spans="1:20" s="331" customFormat="1" ht="18" customHeight="1" x14ac:dyDescent="0.25">
      <c r="B28" s="953" t="s">
        <v>1</v>
      </c>
      <c r="C28" s="930"/>
      <c r="D28" s="954">
        <f t="shared" si="0"/>
        <v>69</v>
      </c>
      <c r="E28" s="955">
        <f t="shared" si="1"/>
        <v>6.3615577518808086E-2</v>
      </c>
      <c r="F28" s="930"/>
      <c r="G28" s="954">
        <v>23</v>
      </c>
      <c r="H28" s="955">
        <v>33.333333333333329</v>
      </c>
      <c r="I28" s="954">
        <v>11</v>
      </c>
      <c r="J28" s="955">
        <v>47.826086956521742</v>
      </c>
      <c r="K28" s="930"/>
      <c r="L28" s="954">
        <v>29</v>
      </c>
      <c r="M28" s="955">
        <v>42.028985507246375</v>
      </c>
      <c r="N28" s="954">
        <v>15</v>
      </c>
      <c r="O28" s="955">
        <v>51.724137931034484</v>
      </c>
      <c r="P28" s="930"/>
      <c r="Q28" s="954">
        <v>17</v>
      </c>
      <c r="R28" s="955">
        <v>24.637681159420293</v>
      </c>
      <c r="S28" s="954">
        <v>11</v>
      </c>
      <c r="T28" s="955">
        <f t="shared" si="2"/>
        <v>64.705882352941174</v>
      </c>
    </row>
    <row r="29" spans="1:20" s="319" customFormat="1" ht="18" customHeight="1" x14ac:dyDescent="0.25">
      <c r="B29" s="1284" t="s">
        <v>0</v>
      </c>
      <c r="C29" s="1277"/>
      <c r="D29" s="1285">
        <f>SUM(D11:D28)</f>
        <v>108464</v>
      </c>
      <c r="E29" s="1286">
        <f t="shared" si="1"/>
        <v>100</v>
      </c>
      <c r="F29" s="1277"/>
      <c r="G29" s="1285">
        <f>SUM(G11:G28)</f>
        <v>33439</v>
      </c>
      <c r="H29" s="1286">
        <f t="shared" ref="H29" si="3">G29/$D29*100</f>
        <v>30.829584009440918</v>
      </c>
      <c r="I29" s="1285">
        <f>SUM(I11:I28)</f>
        <v>8173</v>
      </c>
      <c r="J29" s="1286">
        <f>I29/G29*100</f>
        <v>24.441520380394149</v>
      </c>
      <c r="K29" s="1277"/>
      <c r="L29" s="1285">
        <f>SUM(L11:L28)</f>
        <v>47913</v>
      </c>
      <c r="M29" s="1286">
        <f t="shared" ref="M29" si="4">L29/$D29*100</f>
        <v>44.174103850125384</v>
      </c>
      <c r="N29" s="1285">
        <f>SUM(N11:N28)</f>
        <v>13972</v>
      </c>
      <c r="O29" s="1286">
        <f>N29/L29*100</f>
        <v>29.161187986558971</v>
      </c>
      <c r="P29" s="1277"/>
      <c r="Q29" s="1285">
        <f>SUM(Q11:Q28)</f>
        <v>27112</v>
      </c>
      <c r="R29" s="1286">
        <f t="shared" ref="R29" si="5">Q29/$D29*100</f>
        <v>24.996312140433695</v>
      </c>
      <c r="S29" s="1285">
        <f>SUM(S11:S28)</f>
        <v>11222</v>
      </c>
      <c r="T29" s="1286">
        <f>S29/Q29*100</f>
        <v>41.391265860135732</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366</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3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15">
        <v>45657</v>
      </c>
      <c r="Y6" s="1426"/>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3">
        <v>391278</v>
      </c>
      <c r="K9" s="301">
        <v>395348</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3.7770468738105745E-2</v>
      </c>
      <c r="AA9" s="279">
        <v>14389</v>
      </c>
    </row>
    <row r="10" spans="1:29" x14ac:dyDescent="0.35">
      <c r="B10" s="303" t="s">
        <v>7</v>
      </c>
      <c r="C10" s="219"/>
      <c r="D10" s="253">
        <v>42117</v>
      </c>
      <c r="E10" s="254">
        <v>47743</v>
      </c>
      <c r="F10" s="254">
        <v>44726</v>
      </c>
      <c r="G10" s="254">
        <v>45995</v>
      </c>
      <c r="H10" s="254">
        <v>46968</v>
      </c>
      <c r="I10" s="254">
        <v>48583</v>
      </c>
      <c r="J10" s="1354">
        <v>53246</v>
      </c>
      <c r="K10" s="257">
        <v>54119</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0.11029275998604926</v>
      </c>
      <c r="AA10" s="257">
        <v>5376</v>
      </c>
    </row>
    <row r="11" spans="1:29" x14ac:dyDescent="0.35">
      <c r="B11" s="303" t="s">
        <v>37</v>
      </c>
      <c r="C11" s="219"/>
      <c r="D11" s="253">
        <v>33668</v>
      </c>
      <c r="E11" s="254">
        <v>35198</v>
      </c>
      <c r="F11" s="254">
        <v>35711</v>
      </c>
      <c r="G11" s="254">
        <v>38230</v>
      </c>
      <c r="H11" s="254">
        <v>40199</v>
      </c>
      <c r="I11" s="254">
        <v>41209</v>
      </c>
      <c r="J11" s="1354">
        <v>42684</v>
      </c>
      <c r="K11" s="257">
        <v>44260</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8.4750747512376767E-2</v>
      </c>
      <c r="AA11" s="257">
        <v>3458</v>
      </c>
    </row>
    <row r="12" spans="1:29" x14ac:dyDescent="0.35">
      <c r="B12" s="303" t="s">
        <v>38</v>
      </c>
      <c r="C12" s="219"/>
      <c r="D12" s="253">
        <v>25370</v>
      </c>
      <c r="E12" s="254">
        <v>30928</v>
      </c>
      <c r="F12" s="254">
        <v>31586</v>
      </c>
      <c r="G12" s="254">
        <v>33061</v>
      </c>
      <c r="H12" s="254">
        <v>36020</v>
      </c>
      <c r="I12" s="254">
        <v>40725</v>
      </c>
      <c r="J12" s="1354">
        <v>44039</v>
      </c>
      <c r="K12" s="257">
        <v>43685</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4.1905170768937294E-2</v>
      </c>
      <c r="AA12" s="257">
        <v>1757</v>
      </c>
    </row>
    <row r="13" spans="1:29" x14ac:dyDescent="0.35">
      <c r="B13" s="303" t="s">
        <v>6</v>
      </c>
      <c r="C13" s="219"/>
      <c r="D13" s="253">
        <v>35850</v>
      </c>
      <c r="E13" s="254">
        <v>37916</v>
      </c>
      <c r="F13" s="254">
        <v>38655</v>
      </c>
      <c r="G13" s="254">
        <v>42298</v>
      </c>
      <c r="H13" s="254">
        <v>47498</v>
      </c>
      <c r="I13" s="254">
        <v>52927</v>
      </c>
      <c r="J13" s="1354">
        <v>59260</v>
      </c>
      <c r="K13" s="257">
        <v>66835</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0.23418831828338238</v>
      </c>
      <c r="AA13" s="257">
        <v>12682</v>
      </c>
      <c r="AC13" s="224"/>
    </row>
    <row r="14" spans="1:29" x14ac:dyDescent="0.35">
      <c r="B14" s="303" t="s">
        <v>5</v>
      </c>
      <c r="C14" s="219"/>
      <c r="D14" s="253">
        <v>24151</v>
      </c>
      <c r="E14" s="254">
        <v>24993</v>
      </c>
      <c r="F14" s="254">
        <v>24832</v>
      </c>
      <c r="G14" s="254">
        <v>22687</v>
      </c>
      <c r="H14" s="254">
        <v>22423</v>
      </c>
      <c r="I14" s="254">
        <v>23077</v>
      </c>
      <c r="J14" s="1354">
        <v>23374</v>
      </c>
      <c r="K14" s="257">
        <v>22962</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-4.5951101092422952E-3</v>
      </c>
      <c r="AA14" s="257">
        <v>-106</v>
      </c>
      <c r="AC14" s="224"/>
    </row>
    <row r="15" spans="1:29" x14ac:dyDescent="0.35">
      <c r="B15" s="303" t="s">
        <v>4</v>
      </c>
      <c r="C15" s="219"/>
      <c r="D15" s="253">
        <v>120362</v>
      </c>
      <c r="E15" s="254">
        <v>134693</v>
      </c>
      <c r="F15" s="254">
        <v>132386</v>
      </c>
      <c r="G15" s="254">
        <v>133847</v>
      </c>
      <c r="H15" s="254">
        <v>139217</v>
      </c>
      <c r="I15" s="254">
        <v>150140</v>
      </c>
      <c r="J15" s="1354">
        <v>156506</v>
      </c>
      <c r="K15" s="257">
        <v>158180</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4.2935886277922775E-2</v>
      </c>
      <c r="AA15" s="257">
        <v>6512</v>
      </c>
      <c r="AC15" s="224"/>
    </row>
    <row r="16" spans="1:29" x14ac:dyDescent="0.35">
      <c r="B16" s="303" t="s">
        <v>40</v>
      </c>
      <c r="C16" s="219"/>
      <c r="D16" s="253">
        <v>81735</v>
      </c>
      <c r="E16" s="254">
        <v>85461</v>
      </c>
      <c r="F16" s="254">
        <v>81399</v>
      </c>
      <c r="G16" s="254">
        <v>83372</v>
      </c>
      <c r="H16" s="254">
        <v>86743</v>
      </c>
      <c r="I16" s="254">
        <v>91940</v>
      </c>
      <c r="J16" s="1354">
        <v>97222</v>
      </c>
      <c r="K16" s="257">
        <v>98828</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5.9590436367535027E-2</v>
      </c>
      <c r="AA16" s="257">
        <v>5558</v>
      </c>
      <c r="AC16" s="224"/>
    </row>
    <row r="17" spans="2:31" x14ac:dyDescent="0.35">
      <c r="B17" s="303" t="s">
        <v>41</v>
      </c>
      <c r="C17" s="219"/>
      <c r="D17" s="253">
        <v>292526</v>
      </c>
      <c r="E17" s="254">
        <v>307817</v>
      </c>
      <c r="F17" s="254">
        <v>300021</v>
      </c>
      <c r="G17" s="254">
        <v>315907</v>
      </c>
      <c r="H17" s="254">
        <v>330438</v>
      </c>
      <c r="I17" s="254">
        <v>327571</v>
      </c>
      <c r="J17" s="1354">
        <v>352224</v>
      </c>
      <c r="K17" s="257">
        <v>359181</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7.5972080762087391E-2</v>
      </c>
      <c r="AA17" s="257">
        <v>25361</v>
      </c>
      <c r="AC17" s="224"/>
    </row>
    <row r="18" spans="2:31" x14ac:dyDescent="0.35">
      <c r="B18" s="303" t="s">
        <v>3</v>
      </c>
      <c r="C18" s="219"/>
      <c r="D18" s="253">
        <v>102144</v>
      </c>
      <c r="E18" s="254">
        <v>121696</v>
      </c>
      <c r="F18" s="254">
        <v>136159</v>
      </c>
      <c r="G18" s="254">
        <v>151649</v>
      </c>
      <c r="H18" s="254">
        <v>169110</v>
      </c>
      <c r="I18" s="254">
        <v>189030</v>
      </c>
      <c r="J18" s="1354">
        <v>201299</v>
      </c>
      <c r="K18" s="257">
        <v>205448</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6.6796826319943436E-2</v>
      </c>
      <c r="AA18" s="257">
        <v>12864</v>
      </c>
      <c r="AC18" s="224"/>
    </row>
    <row r="19" spans="2:31" x14ac:dyDescent="0.35">
      <c r="B19" s="303" t="s">
        <v>2</v>
      </c>
      <c r="C19" s="219"/>
      <c r="D19" s="253">
        <v>46533</v>
      </c>
      <c r="E19" s="254">
        <v>49654</v>
      </c>
      <c r="F19" s="254">
        <v>49281</v>
      </c>
      <c r="G19" s="254">
        <v>50941</v>
      </c>
      <c r="H19" s="254">
        <v>53876</v>
      </c>
      <c r="I19" s="254">
        <v>56464</v>
      </c>
      <c r="J19" s="1354">
        <v>56727</v>
      </c>
      <c r="K19" s="257">
        <v>57381</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1.6582513951634237E-2</v>
      </c>
      <c r="AA19" s="257">
        <v>936</v>
      </c>
      <c r="AC19" s="224"/>
    </row>
    <row r="20" spans="2:31" x14ac:dyDescent="0.35">
      <c r="B20" s="303" t="s">
        <v>35</v>
      </c>
      <c r="C20" s="219"/>
      <c r="D20" s="253">
        <v>79727</v>
      </c>
      <c r="E20" s="254">
        <v>80292</v>
      </c>
      <c r="F20" s="254">
        <v>77049</v>
      </c>
      <c r="G20" s="254">
        <v>77553</v>
      </c>
      <c r="H20" s="254">
        <v>79015</v>
      </c>
      <c r="I20" s="254">
        <v>83386</v>
      </c>
      <c r="J20" s="1354">
        <v>85199</v>
      </c>
      <c r="K20" s="257">
        <v>87419</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5.1416819012797044E-2</v>
      </c>
      <c r="AA20" s="257">
        <v>4275</v>
      </c>
      <c r="AC20" s="224"/>
    </row>
    <row r="21" spans="2:31" x14ac:dyDescent="0.35">
      <c r="B21" s="303" t="s">
        <v>42</v>
      </c>
      <c r="C21" s="219"/>
      <c r="D21" s="253">
        <v>215050</v>
      </c>
      <c r="E21" s="254">
        <v>227239</v>
      </c>
      <c r="F21" s="254">
        <v>216497</v>
      </c>
      <c r="G21" s="254">
        <v>215854</v>
      </c>
      <c r="H21" s="254">
        <v>224758</v>
      </c>
      <c r="I21" s="254">
        <v>237020</v>
      </c>
      <c r="J21" s="1354">
        <v>256322</v>
      </c>
      <c r="K21" s="257">
        <v>266190</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7.0816538340855884E-2</v>
      </c>
      <c r="AA21" s="257">
        <v>17604</v>
      </c>
      <c r="AC21" s="224"/>
    </row>
    <row r="22" spans="2:31" x14ac:dyDescent="0.35">
      <c r="B22" s="303" t="s">
        <v>43</v>
      </c>
      <c r="C22" s="219"/>
      <c r="D22" s="253">
        <v>43671</v>
      </c>
      <c r="E22" s="254">
        <v>46430</v>
      </c>
      <c r="F22" s="254">
        <v>45294</v>
      </c>
      <c r="G22" s="254">
        <v>47556</v>
      </c>
      <c r="H22" s="254">
        <v>50117</v>
      </c>
      <c r="I22" s="254">
        <v>54056</v>
      </c>
      <c r="J22" s="1354">
        <v>59427</v>
      </c>
      <c r="K22" s="257">
        <v>60819</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0.10293237582286063</v>
      </c>
      <c r="AA22" s="257">
        <v>5676</v>
      </c>
      <c r="AC22" s="224"/>
    </row>
    <row r="23" spans="2:31" x14ac:dyDescent="0.35">
      <c r="B23" s="303" t="s">
        <v>44</v>
      </c>
      <c r="C23" s="219"/>
      <c r="D23" s="253">
        <v>19559</v>
      </c>
      <c r="E23" s="254">
        <v>18635</v>
      </c>
      <c r="F23" s="254">
        <v>19594</v>
      </c>
      <c r="G23" s="254">
        <v>20339</v>
      </c>
      <c r="H23" s="254">
        <v>21233</v>
      </c>
      <c r="I23" s="254">
        <v>22030</v>
      </c>
      <c r="J23" s="1354">
        <v>21443</v>
      </c>
      <c r="K23" s="257">
        <v>20667</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-5.175498967653136E-2</v>
      </c>
      <c r="AA23" s="257">
        <v>-1128</v>
      </c>
      <c r="AC23" s="224"/>
    </row>
    <row r="24" spans="2:31" x14ac:dyDescent="0.35">
      <c r="B24" s="303" t="s">
        <v>45</v>
      </c>
      <c r="C24" s="219"/>
      <c r="D24" s="253">
        <v>102231</v>
      </c>
      <c r="E24" s="254">
        <v>105837</v>
      </c>
      <c r="F24" s="254">
        <v>105419</v>
      </c>
      <c r="G24" s="254">
        <v>106624</v>
      </c>
      <c r="H24" s="254">
        <v>108415</v>
      </c>
      <c r="I24" s="254">
        <v>113823</v>
      </c>
      <c r="J24" s="1354">
        <v>117423</v>
      </c>
      <c r="K24" s="257">
        <v>118693</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3.6086208853080004E-2</v>
      </c>
      <c r="AA24" s="257">
        <v>4134</v>
      </c>
      <c r="AC24" s="224"/>
    </row>
    <row r="25" spans="2:31" x14ac:dyDescent="0.35">
      <c r="B25" s="303" t="s">
        <v>46</v>
      </c>
      <c r="C25" s="219"/>
      <c r="D25" s="253">
        <v>15250</v>
      </c>
      <c r="E25" s="254">
        <v>15370</v>
      </c>
      <c r="F25" s="254">
        <v>14678</v>
      </c>
      <c r="G25" s="254">
        <v>15446</v>
      </c>
      <c r="H25" s="254">
        <v>14352</v>
      </c>
      <c r="I25" s="254">
        <v>14615</v>
      </c>
      <c r="J25" s="1354">
        <v>14692</v>
      </c>
      <c r="K25" s="257">
        <v>14810</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1.3758641933054871E-2</v>
      </c>
      <c r="AA25" s="257">
        <v>201</v>
      </c>
      <c r="AC25" s="224"/>
    </row>
    <row r="26" spans="2:31" x14ac:dyDescent="0.35">
      <c r="B26" s="305" t="s">
        <v>1</v>
      </c>
      <c r="C26" s="219"/>
      <c r="D26" s="260">
        <v>4201</v>
      </c>
      <c r="E26" s="261">
        <v>4335</v>
      </c>
      <c r="F26" s="261">
        <v>4305</v>
      </c>
      <c r="G26" s="261">
        <v>4447</v>
      </c>
      <c r="H26" s="261">
        <v>4708</v>
      </c>
      <c r="I26" s="261">
        <v>5044</v>
      </c>
      <c r="J26" s="1355">
        <v>5404</v>
      </c>
      <c r="K26" s="265">
        <v>5562</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7.2709739633558312E-2</v>
      </c>
      <c r="AA26" s="265">
        <v>377</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2080387</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6.1172346708248782E-2</v>
      </c>
      <c r="AA27" s="243">
        <f>SUM(AA9:AA26)</f>
        <v>119926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433</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76</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27256</v>
      </c>
      <c r="E11" s="928">
        <f>D11/D$29*100</f>
        <v>14.979198610676031</v>
      </c>
      <c r="F11" s="930"/>
      <c r="G11" s="927">
        <v>12123</v>
      </c>
      <c r="H11" s="928">
        <v>44.478280011740537</v>
      </c>
      <c r="I11" s="927">
        <v>12072</v>
      </c>
      <c r="J11" s="928">
        <v>99.579312051472414</v>
      </c>
      <c r="K11" s="930"/>
      <c r="L11" s="927">
        <v>15040</v>
      </c>
      <c r="M11" s="928">
        <v>55.180510713237453</v>
      </c>
      <c r="N11" s="927">
        <v>14897</v>
      </c>
      <c r="O11" s="928">
        <v>99.049202127659569</v>
      </c>
      <c r="P11" s="930"/>
      <c r="Q11" s="927">
        <v>93</v>
      </c>
      <c r="R11" s="928">
        <v>0.34120927502201348</v>
      </c>
      <c r="S11" s="927">
        <v>91</v>
      </c>
      <c r="T11" s="928">
        <f>IFERROR(S11/Q11*100,"-")</f>
        <v>97.849462365591393</v>
      </c>
    </row>
    <row r="12" spans="1:22" s="331" customFormat="1" ht="18" customHeight="1" x14ac:dyDescent="0.25">
      <c r="A12" s="330"/>
      <c r="B12" s="931" t="s">
        <v>7</v>
      </c>
      <c r="C12" s="930"/>
      <c r="D12" s="932">
        <f t="shared" ref="D12:D28" si="0">G12+L12+Q12</f>
        <v>4142</v>
      </c>
      <c r="E12" s="933">
        <f t="shared" ref="E12:E29" si="1">D12/D$29*100</f>
        <v>2.2763369770113049</v>
      </c>
      <c r="F12" s="930"/>
      <c r="G12" s="932">
        <v>2857</v>
      </c>
      <c r="H12" s="933">
        <v>68.97633993239981</v>
      </c>
      <c r="I12" s="932">
        <v>1019</v>
      </c>
      <c r="J12" s="933">
        <v>35.666783339166955</v>
      </c>
      <c r="K12" s="930"/>
      <c r="L12" s="932">
        <v>1187</v>
      </c>
      <c r="M12" s="933">
        <v>28.657653307580876</v>
      </c>
      <c r="N12" s="932">
        <v>498</v>
      </c>
      <c r="O12" s="933">
        <v>41.954507160909856</v>
      </c>
      <c r="P12" s="930"/>
      <c r="Q12" s="932">
        <v>98</v>
      </c>
      <c r="R12" s="933">
        <v>2.3660067600193146</v>
      </c>
      <c r="S12" s="932">
        <v>52</v>
      </c>
      <c r="T12" s="933">
        <f t="shared" ref="T12:T28" si="2">IFERROR(S12/Q12*100,"-")</f>
        <v>53.061224489795919</v>
      </c>
    </row>
    <row r="13" spans="1:22" s="331" customFormat="1" ht="18" customHeight="1" x14ac:dyDescent="0.25">
      <c r="A13" s="330"/>
      <c r="B13" s="931" t="s">
        <v>37</v>
      </c>
      <c r="C13" s="930"/>
      <c r="D13" s="932">
        <f t="shared" si="0"/>
        <v>3819</v>
      </c>
      <c r="E13" s="933">
        <f t="shared" si="1"/>
        <v>2.0988244604553774</v>
      </c>
      <c r="F13" s="930"/>
      <c r="G13" s="932">
        <v>1837</v>
      </c>
      <c r="H13" s="933">
        <v>48.101597276774022</v>
      </c>
      <c r="I13" s="932">
        <v>26</v>
      </c>
      <c r="J13" s="933">
        <v>1.4153511159499184</v>
      </c>
      <c r="K13" s="930"/>
      <c r="L13" s="932">
        <v>1916</v>
      </c>
      <c r="M13" s="933">
        <v>50.170201623461644</v>
      </c>
      <c r="N13" s="932">
        <v>31</v>
      </c>
      <c r="O13" s="933">
        <v>1.6179540709812108</v>
      </c>
      <c r="P13" s="930"/>
      <c r="Q13" s="932">
        <v>66</v>
      </c>
      <c r="R13" s="933">
        <v>1.728201099764336</v>
      </c>
      <c r="S13" s="932">
        <v>19</v>
      </c>
      <c r="T13" s="933">
        <f t="shared" si="2"/>
        <v>28.787878787878789</v>
      </c>
    </row>
    <row r="14" spans="1:22" s="331" customFormat="1" ht="18" customHeight="1" x14ac:dyDescent="0.25">
      <c r="A14" s="330"/>
      <c r="B14" s="931" t="s">
        <v>38</v>
      </c>
      <c r="C14" s="930"/>
      <c r="D14" s="932">
        <f t="shared" si="0"/>
        <v>2933</v>
      </c>
      <c r="E14" s="933">
        <f t="shared" si="1"/>
        <v>1.611901582224567</v>
      </c>
      <c r="F14" s="930"/>
      <c r="G14" s="932">
        <v>2089</v>
      </c>
      <c r="H14" s="933">
        <v>71.224002727582686</v>
      </c>
      <c r="I14" s="932">
        <v>2031</v>
      </c>
      <c r="J14" s="933">
        <v>97.223551938726658</v>
      </c>
      <c r="K14" s="930"/>
      <c r="L14" s="932">
        <v>840</v>
      </c>
      <c r="M14" s="933">
        <v>28.639618138424822</v>
      </c>
      <c r="N14" s="932">
        <v>736</v>
      </c>
      <c r="O14" s="933">
        <v>87.61904761904762</v>
      </c>
      <c r="P14" s="930"/>
      <c r="Q14" s="932">
        <v>4</v>
      </c>
      <c r="R14" s="933">
        <v>0.13637913399249915</v>
      </c>
      <c r="S14" s="932">
        <v>4</v>
      </c>
      <c r="T14" s="933">
        <f t="shared" si="2"/>
        <v>100</v>
      </c>
    </row>
    <row r="15" spans="1:22" s="331" customFormat="1" ht="18" customHeight="1" x14ac:dyDescent="0.25">
      <c r="A15" s="330"/>
      <c r="B15" s="931" t="s">
        <v>6</v>
      </c>
      <c r="C15" s="930"/>
      <c r="D15" s="932">
        <f t="shared" si="0"/>
        <v>4673</v>
      </c>
      <c r="E15" s="933">
        <f t="shared" si="1"/>
        <v>2.5681609593369936</v>
      </c>
      <c r="F15" s="930"/>
      <c r="G15" s="932">
        <v>2853</v>
      </c>
      <c r="H15" s="933">
        <v>61.052856837149584</v>
      </c>
      <c r="I15" s="932">
        <v>2764</v>
      </c>
      <c r="J15" s="933">
        <v>96.880476691202247</v>
      </c>
      <c r="K15" s="930"/>
      <c r="L15" s="932">
        <v>1744</v>
      </c>
      <c r="M15" s="933">
        <v>37.320778942863257</v>
      </c>
      <c r="N15" s="932">
        <v>1635</v>
      </c>
      <c r="O15" s="933">
        <v>93.75</v>
      </c>
      <c r="P15" s="930"/>
      <c r="Q15" s="932">
        <v>76</v>
      </c>
      <c r="R15" s="933">
        <v>1.6263642199871604</v>
      </c>
      <c r="S15" s="932">
        <v>67</v>
      </c>
      <c r="T15" s="933">
        <f t="shared" si="2"/>
        <v>88.157894736842096</v>
      </c>
    </row>
    <row r="16" spans="1:22" s="331" customFormat="1" ht="18" customHeight="1" x14ac:dyDescent="0.25">
      <c r="A16" s="330"/>
      <c r="B16" s="931" t="s">
        <v>5</v>
      </c>
      <c r="C16" s="930"/>
      <c r="D16" s="932">
        <f t="shared" si="0"/>
        <v>4620</v>
      </c>
      <c r="E16" s="933">
        <f t="shared" si="1"/>
        <v>2.5390335185398909</v>
      </c>
      <c r="F16" s="930"/>
      <c r="G16" s="932">
        <v>1862</v>
      </c>
      <c r="H16" s="933">
        <v>40.303030303030305</v>
      </c>
      <c r="I16" s="932">
        <v>13</v>
      </c>
      <c r="J16" s="933">
        <v>0.69817400644468319</v>
      </c>
      <c r="K16" s="930"/>
      <c r="L16" s="932">
        <v>2712</v>
      </c>
      <c r="M16" s="933">
        <v>58.701298701298697</v>
      </c>
      <c r="N16" s="932">
        <v>21</v>
      </c>
      <c r="O16" s="933">
        <v>0.77433628318584069</v>
      </c>
      <c r="P16" s="930"/>
      <c r="Q16" s="932">
        <v>46</v>
      </c>
      <c r="R16" s="933">
        <v>0.99567099567099571</v>
      </c>
      <c r="S16" s="932">
        <v>0</v>
      </c>
      <c r="T16" s="933">
        <f t="shared" si="2"/>
        <v>0</v>
      </c>
    </row>
    <row r="17" spans="1:20" s="331" customFormat="1" ht="18" customHeight="1" x14ac:dyDescent="0.25">
      <c r="A17" s="330"/>
      <c r="B17" s="931" t="s">
        <v>4</v>
      </c>
      <c r="C17" s="930"/>
      <c r="D17" s="932">
        <f t="shared" si="0"/>
        <v>9097</v>
      </c>
      <c r="E17" s="933">
        <f t="shared" si="1"/>
        <v>4.9994779043630704</v>
      </c>
      <c r="F17" s="930"/>
      <c r="G17" s="932">
        <v>5563</v>
      </c>
      <c r="H17" s="933">
        <v>61.152028141145429</v>
      </c>
      <c r="I17" s="932">
        <v>371</v>
      </c>
      <c r="J17" s="933">
        <v>6.6690634549703391</v>
      </c>
      <c r="K17" s="930"/>
      <c r="L17" s="932">
        <v>3531</v>
      </c>
      <c r="M17" s="933">
        <v>38.814993954050784</v>
      </c>
      <c r="N17" s="932">
        <v>86</v>
      </c>
      <c r="O17" s="933">
        <v>2.4355706598697253</v>
      </c>
      <c r="P17" s="930"/>
      <c r="Q17" s="932">
        <v>3</v>
      </c>
      <c r="R17" s="933">
        <v>3.2977904803781467E-2</v>
      </c>
      <c r="S17" s="932">
        <v>1</v>
      </c>
      <c r="T17" s="933">
        <f t="shared" si="2"/>
        <v>33.333333333333329</v>
      </c>
    </row>
    <row r="18" spans="1:20" s="331" customFormat="1" ht="18" customHeight="1" x14ac:dyDescent="0.25">
      <c r="A18" s="330"/>
      <c r="B18" s="931" t="s">
        <v>40</v>
      </c>
      <c r="C18" s="930"/>
      <c r="D18" s="932">
        <f t="shared" si="0"/>
        <v>12593</v>
      </c>
      <c r="E18" s="933">
        <f t="shared" si="1"/>
        <v>6.9207898482625207</v>
      </c>
      <c r="F18" s="930"/>
      <c r="G18" s="932">
        <v>7214</v>
      </c>
      <c r="H18" s="933">
        <v>57.28579369490987</v>
      </c>
      <c r="I18" s="932">
        <v>6997</v>
      </c>
      <c r="J18" s="933">
        <v>96.991960077626842</v>
      </c>
      <c r="K18" s="930"/>
      <c r="L18" s="932">
        <v>3790</v>
      </c>
      <c r="M18" s="933">
        <v>30.09608512665767</v>
      </c>
      <c r="N18" s="932">
        <v>3453</v>
      </c>
      <c r="O18" s="933">
        <v>91.108179419525072</v>
      </c>
      <c r="P18" s="930"/>
      <c r="Q18" s="932">
        <v>1589</v>
      </c>
      <c r="R18" s="933">
        <v>12.618121178432462</v>
      </c>
      <c r="S18" s="932">
        <v>1349</v>
      </c>
      <c r="T18" s="933">
        <f t="shared" si="2"/>
        <v>84.896161107614859</v>
      </c>
    </row>
    <row r="19" spans="1:20" s="331" customFormat="1" ht="18" customHeight="1" x14ac:dyDescent="0.25">
      <c r="A19" s="330"/>
      <c r="B19" s="931" t="s">
        <v>41</v>
      </c>
      <c r="C19" s="930"/>
      <c r="D19" s="932">
        <f t="shared" si="0"/>
        <v>38846</v>
      </c>
      <c r="E19" s="933">
        <f t="shared" si="1"/>
        <v>21.34876538121225</v>
      </c>
      <c r="F19" s="930"/>
      <c r="G19" s="932">
        <v>14885</v>
      </c>
      <c r="H19" s="933">
        <v>38.317973536528861</v>
      </c>
      <c r="I19" s="932">
        <v>14299</v>
      </c>
      <c r="J19" s="933">
        <v>96.063150822976155</v>
      </c>
      <c r="K19" s="930"/>
      <c r="L19" s="932">
        <v>20800</v>
      </c>
      <c r="M19" s="933">
        <v>53.544766513926788</v>
      </c>
      <c r="N19" s="932">
        <v>19343</v>
      </c>
      <c r="O19" s="933">
        <v>92.995192307692307</v>
      </c>
      <c r="P19" s="930"/>
      <c r="Q19" s="932">
        <v>3161</v>
      </c>
      <c r="R19" s="933">
        <v>8.1372599495443545</v>
      </c>
      <c r="S19" s="932">
        <v>3137</v>
      </c>
      <c r="T19" s="933">
        <f t="shared" si="2"/>
        <v>99.24074659917747</v>
      </c>
    </row>
    <row r="20" spans="1:20" s="331" customFormat="1" ht="18" customHeight="1" x14ac:dyDescent="0.25">
      <c r="A20" s="330"/>
      <c r="B20" s="931" t="s">
        <v>3</v>
      </c>
      <c r="C20" s="930"/>
      <c r="D20" s="932">
        <f t="shared" si="0"/>
        <v>13548</v>
      </c>
      <c r="E20" s="933">
        <f t="shared" si="1"/>
        <v>7.4456333569650308</v>
      </c>
      <c r="F20" s="930"/>
      <c r="G20" s="932">
        <v>6251</v>
      </c>
      <c r="H20" s="933">
        <v>46.13965160909359</v>
      </c>
      <c r="I20" s="932">
        <v>5983</v>
      </c>
      <c r="J20" s="933">
        <v>95.712685970244763</v>
      </c>
      <c r="K20" s="930"/>
      <c r="L20" s="932">
        <v>6385</v>
      </c>
      <c r="M20" s="933">
        <v>47.128727487452018</v>
      </c>
      <c r="N20" s="932">
        <v>5939</v>
      </c>
      <c r="O20" s="933">
        <v>93.014878621769768</v>
      </c>
      <c r="P20" s="930"/>
      <c r="Q20" s="932">
        <v>912</v>
      </c>
      <c r="R20" s="933">
        <v>6.7316209034543846</v>
      </c>
      <c r="S20" s="932">
        <v>562</v>
      </c>
      <c r="T20" s="933">
        <f t="shared" si="2"/>
        <v>61.622807017543856</v>
      </c>
    </row>
    <row r="21" spans="1:20" s="331" customFormat="1" ht="18" customHeight="1" x14ac:dyDescent="0.25">
      <c r="A21" s="330"/>
      <c r="B21" s="931" t="s">
        <v>2</v>
      </c>
      <c r="C21" s="930"/>
      <c r="D21" s="932">
        <f t="shared" si="0"/>
        <v>5277</v>
      </c>
      <c r="E21" s="933">
        <f t="shared" si="1"/>
        <v>2.900103869553031</v>
      </c>
      <c r="F21" s="930"/>
      <c r="G21" s="932">
        <v>3406</v>
      </c>
      <c r="H21" s="933">
        <v>64.544248626113315</v>
      </c>
      <c r="I21" s="932">
        <v>3384</v>
      </c>
      <c r="J21" s="933">
        <v>99.354081033470337</v>
      </c>
      <c r="K21" s="930"/>
      <c r="L21" s="932">
        <v>1835</v>
      </c>
      <c r="M21" s="933">
        <v>34.773545575137391</v>
      </c>
      <c r="N21" s="932">
        <v>1821</v>
      </c>
      <c r="O21" s="933">
        <v>99.237057220708451</v>
      </c>
      <c r="P21" s="930"/>
      <c r="Q21" s="932">
        <v>36</v>
      </c>
      <c r="R21" s="933">
        <v>0.68220579874928933</v>
      </c>
      <c r="S21" s="932">
        <v>36</v>
      </c>
      <c r="T21" s="933">
        <f t="shared" si="2"/>
        <v>100</v>
      </c>
    </row>
    <row r="22" spans="1:20" s="331" customFormat="1" ht="18" customHeight="1" x14ac:dyDescent="0.25">
      <c r="A22" s="330"/>
      <c r="B22" s="931" t="s">
        <v>35</v>
      </c>
      <c r="C22" s="930"/>
      <c r="D22" s="932">
        <f t="shared" si="0"/>
        <v>6753</v>
      </c>
      <c r="E22" s="933">
        <f t="shared" si="1"/>
        <v>3.7112756170346066</v>
      </c>
      <c r="F22" s="930"/>
      <c r="G22" s="932">
        <v>3938</v>
      </c>
      <c r="H22" s="933">
        <v>58.314823041611142</v>
      </c>
      <c r="I22" s="932">
        <v>3774</v>
      </c>
      <c r="J22" s="933">
        <v>95.835449466734374</v>
      </c>
      <c r="K22" s="930"/>
      <c r="L22" s="932">
        <v>2616</v>
      </c>
      <c r="M22" s="933">
        <v>38.738338516215016</v>
      </c>
      <c r="N22" s="932">
        <v>2563</v>
      </c>
      <c r="O22" s="933">
        <v>97.974006116207946</v>
      </c>
      <c r="P22" s="930"/>
      <c r="Q22" s="932">
        <v>199</v>
      </c>
      <c r="R22" s="933">
        <v>2.9468384421738487</v>
      </c>
      <c r="S22" s="932">
        <v>193</v>
      </c>
      <c r="T22" s="933">
        <f t="shared" si="2"/>
        <v>96.984924623115575</v>
      </c>
    </row>
    <row r="23" spans="1:20" s="331" customFormat="1" ht="18" customHeight="1" x14ac:dyDescent="0.25">
      <c r="A23" s="330"/>
      <c r="B23" s="931" t="s">
        <v>42</v>
      </c>
      <c r="C23" s="930"/>
      <c r="D23" s="932">
        <f t="shared" si="0"/>
        <v>24744</v>
      </c>
      <c r="E23" s="933">
        <f t="shared" si="1"/>
        <v>13.598667831764299</v>
      </c>
      <c r="F23" s="930"/>
      <c r="G23" s="932">
        <v>15367</v>
      </c>
      <c r="H23" s="933">
        <v>62.103944390559327</v>
      </c>
      <c r="I23" s="932">
        <v>12987</v>
      </c>
      <c r="J23" s="933">
        <v>84.512266545194251</v>
      </c>
      <c r="K23" s="930"/>
      <c r="L23" s="932">
        <v>8114</v>
      </c>
      <c r="M23" s="933">
        <v>32.791787908179757</v>
      </c>
      <c r="N23" s="932">
        <v>7206</v>
      </c>
      <c r="O23" s="933">
        <v>88.809465122011332</v>
      </c>
      <c r="P23" s="930"/>
      <c r="Q23" s="932">
        <v>1263</v>
      </c>
      <c r="R23" s="933">
        <v>5.1042677012609117</v>
      </c>
      <c r="S23" s="932">
        <v>1251</v>
      </c>
      <c r="T23" s="933">
        <f t="shared" si="2"/>
        <v>99.049881235154388</v>
      </c>
    </row>
    <row r="24" spans="1:20" s="331" customFormat="1" ht="18" customHeight="1" x14ac:dyDescent="0.25">
      <c r="A24" s="330">
        <v>47094</v>
      </c>
      <c r="B24" s="931" t="s">
        <v>43</v>
      </c>
      <c r="C24" s="930"/>
      <c r="D24" s="932">
        <f t="shared" si="0"/>
        <v>5315</v>
      </c>
      <c r="E24" s="933">
        <f t="shared" si="1"/>
        <v>2.9209876950301994</v>
      </c>
      <c r="F24" s="930"/>
      <c r="G24" s="932">
        <v>2791</v>
      </c>
      <c r="H24" s="933">
        <v>52.511759172154285</v>
      </c>
      <c r="I24" s="932">
        <v>2782</v>
      </c>
      <c r="J24" s="933">
        <v>99.677534933715521</v>
      </c>
      <c r="K24" s="930"/>
      <c r="L24" s="932">
        <v>2501</v>
      </c>
      <c r="M24" s="933">
        <v>47.055503292568204</v>
      </c>
      <c r="N24" s="932">
        <v>2493</v>
      </c>
      <c r="O24" s="933">
        <v>99.68012794882047</v>
      </c>
      <c r="P24" s="930"/>
      <c r="Q24" s="932">
        <v>23</v>
      </c>
      <c r="R24" s="933">
        <v>0.43273753527751646</v>
      </c>
      <c r="S24" s="932">
        <v>22</v>
      </c>
      <c r="T24" s="933">
        <f t="shared" si="2"/>
        <v>95.652173913043484</v>
      </c>
    </row>
    <row r="25" spans="1:20" s="331" customFormat="1" ht="18" customHeight="1" x14ac:dyDescent="0.25">
      <c r="B25" s="931" t="s">
        <v>44</v>
      </c>
      <c r="C25" s="930"/>
      <c r="D25" s="932">
        <f t="shared" si="0"/>
        <v>2618</v>
      </c>
      <c r="E25" s="933">
        <f t="shared" si="1"/>
        <v>1.4387856605059381</v>
      </c>
      <c r="F25" s="930"/>
      <c r="G25" s="932">
        <v>1035</v>
      </c>
      <c r="H25" s="933">
        <v>39.533995416348354</v>
      </c>
      <c r="I25" s="932">
        <v>1030</v>
      </c>
      <c r="J25" s="933">
        <v>99.516908212560381</v>
      </c>
      <c r="K25" s="930"/>
      <c r="L25" s="932">
        <v>1505</v>
      </c>
      <c r="M25" s="933">
        <v>57.486631016042779</v>
      </c>
      <c r="N25" s="932">
        <v>1495</v>
      </c>
      <c r="O25" s="933">
        <v>99.33554817275747</v>
      </c>
      <c r="P25" s="930"/>
      <c r="Q25" s="932">
        <v>78</v>
      </c>
      <c r="R25" s="933">
        <v>2.979373567608862</v>
      </c>
      <c r="S25" s="932">
        <v>78</v>
      </c>
      <c r="T25" s="933">
        <f t="shared" si="2"/>
        <v>100</v>
      </c>
    </row>
    <row r="26" spans="1:20" s="331" customFormat="1" ht="18" customHeight="1" x14ac:dyDescent="0.25">
      <c r="B26" s="931" t="s">
        <v>45</v>
      </c>
      <c r="C26" s="930"/>
      <c r="D26" s="932">
        <f t="shared" si="0"/>
        <v>13482</v>
      </c>
      <c r="E26" s="933">
        <f t="shared" si="1"/>
        <v>7.4093614495573181</v>
      </c>
      <c r="F26" s="930"/>
      <c r="G26" s="932">
        <v>6086</v>
      </c>
      <c r="H26" s="933">
        <v>45.141670375315236</v>
      </c>
      <c r="I26" s="932">
        <v>5063</v>
      </c>
      <c r="J26" s="933">
        <v>83.19093000328624</v>
      </c>
      <c r="K26" s="930"/>
      <c r="L26" s="932">
        <v>5007</v>
      </c>
      <c r="M26" s="933">
        <v>37.138406764574988</v>
      </c>
      <c r="N26" s="932">
        <v>3980</v>
      </c>
      <c r="O26" s="933">
        <v>79.488715797882961</v>
      </c>
      <c r="P26" s="930"/>
      <c r="Q26" s="932">
        <v>2389</v>
      </c>
      <c r="R26" s="933">
        <v>17.719922860109776</v>
      </c>
      <c r="S26" s="932">
        <v>1681</v>
      </c>
      <c r="T26" s="933">
        <f t="shared" si="2"/>
        <v>70.364169108413563</v>
      </c>
    </row>
    <row r="27" spans="1:20" s="331" customFormat="1" ht="18" customHeight="1" x14ac:dyDescent="0.25">
      <c r="B27" s="931" t="s">
        <v>46</v>
      </c>
      <c r="C27" s="930"/>
      <c r="D27" s="932">
        <f t="shared" si="0"/>
        <v>2033</v>
      </c>
      <c r="E27" s="933">
        <f t="shared" si="1"/>
        <v>1.1172846630284843</v>
      </c>
      <c r="F27" s="930"/>
      <c r="G27" s="932">
        <v>705</v>
      </c>
      <c r="H27" s="933">
        <v>34.677816035415646</v>
      </c>
      <c r="I27" s="932">
        <v>499</v>
      </c>
      <c r="J27" s="933">
        <v>70.780141843971634</v>
      </c>
      <c r="K27" s="930"/>
      <c r="L27" s="932">
        <v>1206</v>
      </c>
      <c r="M27" s="933">
        <v>59.321200196753566</v>
      </c>
      <c r="N27" s="932">
        <v>914</v>
      </c>
      <c r="O27" s="933">
        <v>75.787728026533998</v>
      </c>
      <c r="P27" s="930"/>
      <c r="Q27" s="932">
        <v>122</v>
      </c>
      <c r="R27" s="933">
        <v>6.0009837678307925</v>
      </c>
      <c r="S27" s="932">
        <v>99</v>
      </c>
      <c r="T27" s="933">
        <f t="shared" si="2"/>
        <v>81.147540983606561</v>
      </c>
    </row>
    <row r="28" spans="1:20" s="331" customFormat="1" ht="18" customHeight="1" x14ac:dyDescent="0.25">
      <c r="B28" s="953" t="s">
        <v>1</v>
      </c>
      <c r="C28" s="930"/>
      <c r="D28" s="954">
        <f t="shared" si="0"/>
        <v>210</v>
      </c>
      <c r="E28" s="955">
        <f t="shared" si="1"/>
        <v>0.11541061447908595</v>
      </c>
      <c r="F28" s="930"/>
      <c r="G28" s="954">
        <v>96</v>
      </c>
      <c r="H28" s="955">
        <v>45.714285714285715</v>
      </c>
      <c r="I28" s="954">
        <v>90</v>
      </c>
      <c r="J28" s="955">
        <v>93.75</v>
      </c>
      <c r="K28" s="930"/>
      <c r="L28" s="954">
        <v>114</v>
      </c>
      <c r="M28" s="955">
        <v>54.285714285714285</v>
      </c>
      <c r="N28" s="954">
        <v>112</v>
      </c>
      <c r="O28" s="955">
        <v>98.245614035087712</v>
      </c>
      <c r="P28" s="930"/>
      <c r="Q28" s="954">
        <v>0</v>
      </c>
      <c r="R28" s="955">
        <v>0</v>
      </c>
      <c r="S28" s="954">
        <v>0</v>
      </c>
      <c r="T28" s="955" t="str">
        <f t="shared" si="2"/>
        <v>-</v>
      </c>
    </row>
    <row r="29" spans="1:20" s="319" customFormat="1" ht="18" customHeight="1" x14ac:dyDescent="0.25">
      <c r="B29" s="1284" t="s">
        <v>0</v>
      </c>
      <c r="C29" s="1277"/>
      <c r="D29" s="1285">
        <f>SUM(D11:D28)</f>
        <v>181959</v>
      </c>
      <c r="E29" s="1286">
        <f t="shared" si="1"/>
        <v>100</v>
      </c>
      <c r="F29" s="1277"/>
      <c r="G29" s="1285">
        <f>SUM(G11:G28)</f>
        <v>90958</v>
      </c>
      <c r="H29" s="1286">
        <f t="shared" ref="H29" si="3">G29/$D29*100</f>
        <v>49.98818415137476</v>
      </c>
      <c r="I29" s="1285">
        <f>SUM(I11:I28)</f>
        <v>75184</v>
      </c>
      <c r="J29" s="1286">
        <f>I29/G29*100</f>
        <v>82.657930033641904</v>
      </c>
      <c r="K29" s="1277"/>
      <c r="L29" s="1285">
        <f>SUM(L11:L28)</f>
        <v>80843</v>
      </c>
      <c r="M29" s="1286">
        <f t="shared" ref="M29" si="4">L29/$D29*100</f>
        <v>44.429239553965452</v>
      </c>
      <c r="N29" s="1285">
        <f>SUM(N11:N28)</f>
        <v>67223</v>
      </c>
      <c r="O29" s="1286">
        <f>N29/L29*100</f>
        <v>83.152530212881757</v>
      </c>
      <c r="P29" s="1277"/>
      <c r="Q29" s="1285">
        <f>SUM(Q11:Q28)</f>
        <v>10158</v>
      </c>
      <c r="R29" s="1286">
        <f t="shared" ref="R29" si="5">Q29/$D29*100</f>
        <v>5.5825762946597859</v>
      </c>
      <c r="S29" s="1285">
        <f>SUM(S11:S28)</f>
        <v>8642</v>
      </c>
      <c r="T29" s="1286">
        <f>S29/Q29*100</f>
        <v>85.075802323291981</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432</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77</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4566</v>
      </c>
      <c r="E11" s="928">
        <f>D11/D$29*100</f>
        <v>2.0643166189694693</v>
      </c>
      <c r="F11" s="930"/>
      <c r="G11" s="927">
        <v>2272</v>
      </c>
      <c r="H11" s="928">
        <v>49.759088918090235</v>
      </c>
      <c r="I11" s="927">
        <v>2204</v>
      </c>
      <c r="J11" s="928">
        <v>97.007042253521121</v>
      </c>
      <c r="K11" s="930"/>
      <c r="L11" s="927">
        <v>2173</v>
      </c>
      <c r="M11" s="928">
        <v>47.590889180902323</v>
      </c>
      <c r="N11" s="927">
        <v>2055</v>
      </c>
      <c r="O11" s="928">
        <v>94.56971928209849</v>
      </c>
      <c r="P11" s="930"/>
      <c r="Q11" s="927">
        <v>121</v>
      </c>
      <c r="R11" s="928">
        <v>2.6500219010074466</v>
      </c>
      <c r="S11" s="927">
        <v>52</v>
      </c>
      <c r="T11" s="928">
        <f>IFERROR(S11/Q11*100,"-")</f>
        <v>42.97520661157025</v>
      </c>
    </row>
    <row r="12" spans="1:22" s="331" customFormat="1" ht="18" customHeight="1" x14ac:dyDescent="0.25">
      <c r="A12" s="330"/>
      <c r="B12" s="931" t="s">
        <v>7</v>
      </c>
      <c r="C12" s="930"/>
      <c r="D12" s="932">
        <f t="shared" ref="D12:D28" si="0">G12+L12+Q12</f>
        <v>10045</v>
      </c>
      <c r="E12" s="933">
        <f t="shared" ref="E12:E29" si="1">D12/D$29*100</f>
        <v>4.5414061405055453</v>
      </c>
      <c r="F12" s="930"/>
      <c r="G12" s="932">
        <v>4157</v>
      </c>
      <c r="H12" s="933">
        <v>41.383773021403684</v>
      </c>
      <c r="I12" s="932">
        <v>4071</v>
      </c>
      <c r="J12" s="933">
        <v>97.931200384892946</v>
      </c>
      <c r="K12" s="930"/>
      <c r="L12" s="932">
        <v>4110</v>
      </c>
      <c r="M12" s="933">
        <v>40.915878546540569</v>
      </c>
      <c r="N12" s="932">
        <v>3973</v>
      </c>
      <c r="O12" s="933">
        <v>96.666666666666671</v>
      </c>
      <c r="P12" s="930"/>
      <c r="Q12" s="932">
        <v>1778</v>
      </c>
      <c r="R12" s="933">
        <v>17.700348432055748</v>
      </c>
      <c r="S12" s="932">
        <v>1689</v>
      </c>
      <c r="T12" s="933">
        <f t="shared" ref="T12:T28" si="2">IFERROR(S12/Q12*100,"-")</f>
        <v>94.994375703037122</v>
      </c>
    </row>
    <row r="13" spans="1:22" s="331" customFormat="1" ht="18" customHeight="1" x14ac:dyDescent="0.25">
      <c r="A13" s="330"/>
      <c r="B13" s="931" t="s">
        <v>37</v>
      </c>
      <c r="C13" s="930"/>
      <c r="D13" s="932">
        <f t="shared" si="0"/>
        <v>5437</v>
      </c>
      <c r="E13" s="933">
        <f t="shared" si="1"/>
        <v>2.458101063805739</v>
      </c>
      <c r="F13" s="930"/>
      <c r="G13" s="932">
        <v>1834</v>
      </c>
      <c r="H13" s="933">
        <v>33.731837410336581</v>
      </c>
      <c r="I13" s="932">
        <v>1761</v>
      </c>
      <c r="J13" s="933">
        <v>96.019629225736097</v>
      </c>
      <c r="K13" s="930"/>
      <c r="L13" s="932">
        <v>1940</v>
      </c>
      <c r="M13" s="933">
        <v>35.681441971675554</v>
      </c>
      <c r="N13" s="932">
        <v>1749</v>
      </c>
      <c r="O13" s="933">
        <v>90.154639175257728</v>
      </c>
      <c r="P13" s="930"/>
      <c r="Q13" s="932">
        <v>1663</v>
      </c>
      <c r="R13" s="933">
        <v>30.586720617987861</v>
      </c>
      <c r="S13" s="932">
        <v>1351</v>
      </c>
      <c r="T13" s="933">
        <f t="shared" si="2"/>
        <v>81.23872519542995</v>
      </c>
    </row>
    <row r="14" spans="1:22" s="331" customFormat="1" ht="18" customHeight="1" x14ac:dyDescent="0.25">
      <c r="A14" s="330"/>
      <c r="B14" s="931" t="s">
        <v>38</v>
      </c>
      <c r="C14" s="930"/>
      <c r="D14" s="932">
        <f t="shared" si="0"/>
        <v>751</v>
      </c>
      <c r="E14" s="933">
        <f t="shared" si="1"/>
        <v>0.33953170846387898</v>
      </c>
      <c r="F14" s="930"/>
      <c r="G14" s="932">
        <v>338</v>
      </c>
      <c r="H14" s="933">
        <v>45.006657789613847</v>
      </c>
      <c r="I14" s="932">
        <v>296</v>
      </c>
      <c r="J14" s="933">
        <v>87.57396449704143</v>
      </c>
      <c r="K14" s="930"/>
      <c r="L14" s="932">
        <v>367</v>
      </c>
      <c r="M14" s="933">
        <v>48.868175765645802</v>
      </c>
      <c r="N14" s="932">
        <v>306</v>
      </c>
      <c r="O14" s="933">
        <v>83.378746594005449</v>
      </c>
      <c r="P14" s="930"/>
      <c r="Q14" s="932">
        <v>46</v>
      </c>
      <c r="R14" s="933">
        <v>6.125166444740346</v>
      </c>
      <c r="S14" s="932">
        <v>10</v>
      </c>
      <c r="T14" s="933">
        <f t="shared" si="2"/>
        <v>21.739130434782609</v>
      </c>
    </row>
    <row r="15" spans="1:22" s="331" customFormat="1" ht="18" customHeight="1" x14ac:dyDescent="0.25">
      <c r="A15" s="330"/>
      <c r="B15" s="931" t="s">
        <v>6</v>
      </c>
      <c r="C15" s="930"/>
      <c r="D15" s="932">
        <f t="shared" si="0"/>
        <v>16091</v>
      </c>
      <c r="E15" s="933">
        <f t="shared" si="1"/>
        <v>7.2748398414011675</v>
      </c>
      <c r="F15" s="930"/>
      <c r="G15" s="932">
        <v>4941</v>
      </c>
      <c r="H15" s="933">
        <v>30.706606177366229</v>
      </c>
      <c r="I15" s="932">
        <v>4036</v>
      </c>
      <c r="J15" s="933">
        <v>81.683869662011745</v>
      </c>
      <c r="K15" s="930"/>
      <c r="L15" s="932">
        <v>5388</v>
      </c>
      <c r="M15" s="933">
        <v>33.48455658442608</v>
      </c>
      <c r="N15" s="932">
        <v>4313</v>
      </c>
      <c r="O15" s="933">
        <v>80.048255382331106</v>
      </c>
      <c r="P15" s="930"/>
      <c r="Q15" s="932">
        <v>5762</v>
      </c>
      <c r="R15" s="933">
        <v>35.808837238207694</v>
      </c>
      <c r="S15" s="932">
        <v>4708</v>
      </c>
      <c r="T15" s="933">
        <f t="shared" si="2"/>
        <v>81.707740367927812</v>
      </c>
    </row>
    <row r="16" spans="1:22" s="331" customFormat="1" ht="18" customHeight="1" x14ac:dyDescent="0.25">
      <c r="A16" s="330"/>
      <c r="B16" s="931" t="s">
        <v>5</v>
      </c>
      <c r="C16" s="930"/>
      <c r="D16" s="932">
        <f t="shared" si="0"/>
        <v>386</v>
      </c>
      <c r="E16" s="933">
        <f t="shared" si="1"/>
        <v>0.17451296866452368</v>
      </c>
      <c r="F16" s="930"/>
      <c r="G16" s="932">
        <v>181</v>
      </c>
      <c r="H16" s="933">
        <v>46.891191709844563</v>
      </c>
      <c r="I16" s="932">
        <v>181</v>
      </c>
      <c r="J16" s="933">
        <v>100</v>
      </c>
      <c r="K16" s="930"/>
      <c r="L16" s="932">
        <v>205</v>
      </c>
      <c r="M16" s="933">
        <v>53.108808290155437</v>
      </c>
      <c r="N16" s="932">
        <v>205</v>
      </c>
      <c r="O16" s="933">
        <v>100</v>
      </c>
      <c r="P16" s="930"/>
      <c r="Q16" s="932">
        <v>0</v>
      </c>
      <c r="R16" s="933">
        <v>0</v>
      </c>
      <c r="S16" s="932">
        <v>0</v>
      </c>
      <c r="T16" s="933" t="str">
        <f t="shared" si="2"/>
        <v>-</v>
      </c>
    </row>
    <row r="17" spans="1:20" s="331" customFormat="1" ht="18" customHeight="1" x14ac:dyDescent="0.25">
      <c r="A17" s="330"/>
      <c r="B17" s="931" t="s">
        <v>4</v>
      </c>
      <c r="C17" s="930"/>
      <c r="D17" s="932">
        <f t="shared" si="0"/>
        <v>49544</v>
      </c>
      <c r="E17" s="933">
        <f t="shared" si="1"/>
        <v>22.399146423614408</v>
      </c>
      <c r="F17" s="930"/>
      <c r="G17" s="932">
        <v>16211</v>
      </c>
      <c r="H17" s="933">
        <v>32.720410140481185</v>
      </c>
      <c r="I17" s="932">
        <v>13932</v>
      </c>
      <c r="J17" s="933">
        <v>85.941644562334218</v>
      </c>
      <c r="K17" s="930"/>
      <c r="L17" s="932">
        <v>16018</v>
      </c>
      <c r="M17" s="933">
        <v>32.33085741966736</v>
      </c>
      <c r="N17" s="932">
        <v>13029</v>
      </c>
      <c r="O17" s="933">
        <v>81.339742789361964</v>
      </c>
      <c r="P17" s="930"/>
      <c r="Q17" s="932">
        <v>17315</v>
      </c>
      <c r="R17" s="933">
        <v>34.94873243985144</v>
      </c>
      <c r="S17" s="932">
        <v>11897</v>
      </c>
      <c r="T17" s="933">
        <f t="shared" si="2"/>
        <v>68.709211666185382</v>
      </c>
    </row>
    <row r="18" spans="1:20" s="331" customFormat="1" ht="18" customHeight="1" x14ac:dyDescent="0.25">
      <c r="A18" s="330"/>
      <c r="B18" s="931" t="s">
        <v>40</v>
      </c>
      <c r="C18" s="930"/>
      <c r="D18" s="932">
        <f t="shared" si="0"/>
        <v>11858</v>
      </c>
      <c r="E18" s="933">
        <f t="shared" si="1"/>
        <v>5.3610745658650822</v>
      </c>
      <c r="F18" s="930"/>
      <c r="G18" s="932">
        <v>4035</v>
      </c>
      <c r="H18" s="933">
        <v>34.027660651037273</v>
      </c>
      <c r="I18" s="932">
        <v>3406</v>
      </c>
      <c r="J18" s="933">
        <v>84.411400247831466</v>
      </c>
      <c r="K18" s="930"/>
      <c r="L18" s="932">
        <v>4440</v>
      </c>
      <c r="M18" s="933">
        <v>37.443076404115367</v>
      </c>
      <c r="N18" s="932">
        <v>3674</v>
      </c>
      <c r="O18" s="933">
        <v>82.747747747747752</v>
      </c>
      <c r="P18" s="930"/>
      <c r="Q18" s="932">
        <v>3383</v>
      </c>
      <c r="R18" s="933">
        <v>28.52926294484736</v>
      </c>
      <c r="S18" s="932">
        <v>2527</v>
      </c>
      <c r="T18" s="933">
        <f t="shared" si="2"/>
        <v>74.69701448418563</v>
      </c>
    </row>
    <row r="19" spans="1:20" s="331" customFormat="1" ht="18" customHeight="1" x14ac:dyDescent="0.25">
      <c r="A19" s="330"/>
      <c r="B19" s="931" t="s">
        <v>41</v>
      </c>
      <c r="C19" s="930"/>
      <c r="D19" s="932">
        <f t="shared" si="0"/>
        <v>23160</v>
      </c>
      <c r="E19" s="933">
        <f t="shared" si="1"/>
        <v>10.47077811987142</v>
      </c>
      <c r="F19" s="930"/>
      <c r="G19" s="932">
        <v>6464</v>
      </c>
      <c r="H19" s="933">
        <v>27.910189982728845</v>
      </c>
      <c r="I19" s="932">
        <v>6174</v>
      </c>
      <c r="J19" s="933">
        <v>95.513613861386133</v>
      </c>
      <c r="K19" s="930"/>
      <c r="L19" s="932">
        <v>11500</v>
      </c>
      <c r="M19" s="933">
        <v>49.654576856649399</v>
      </c>
      <c r="N19" s="932">
        <v>10609</v>
      </c>
      <c r="O19" s="933">
        <v>92.252173913043478</v>
      </c>
      <c r="P19" s="930"/>
      <c r="Q19" s="932">
        <v>5196</v>
      </c>
      <c r="R19" s="933">
        <v>22.435233160621763</v>
      </c>
      <c r="S19" s="932">
        <v>4109</v>
      </c>
      <c r="T19" s="933">
        <f t="shared" si="2"/>
        <v>79.080061585835253</v>
      </c>
    </row>
    <row r="20" spans="1:20" s="331" customFormat="1" ht="18" customHeight="1" x14ac:dyDescent="0.25">
      <c r="A20" s="330"/>
      <c r="B20" s="931" t="s">
        <v>3</v>
      </c>
      <c r="C20" s="930"/>
      <c r="D20" s="932">
        <f t="shared" si="0"/>
        <v>25814</v>
      </c>
      <c r="E20" s="933">
        <f t="shared" si="1"/>
        <v>11.67066780597413</v>
      </c>
      <c r="F20" s="930"/>
      <c r="G20" s="932">
        <v>7777</v>
      </c>
      <c r="H20" s="933">
        <v>30.12706283412102</v>
      </c>
      <c r="I20" s="932">
        <v>4519</v>
      </c>
      <c r="J20" s="933">
        <v>58.107239295358106</v>
      </c>
      <c r="K20" s="930"/>
      <c r="L20" s="932">
        <v>9778</v>
      </c>
      <c r="M20" s="933">
        <v>37.878670488882008</v>
      </c>
      <c r="N20" s="932">
        <v>5179</v>
      </c>
      <c r="O20" s="933">
        <v>52.965841685416237</v>
      </c>
      <c r="P20" s="930"/>
      <c r="Q20" s="932">
        <v>8259</v>
      </c>
      <c r="R20" s="933">
        <v>31.994266676996979</v>
      </c>
      <c r="S20" s="932">
        <v>3212</v>
      </c>
      <c r="T20" s="933">
        <f t="shared" si="2"/>
        <v>38.89090688945393</v>
      </c>
    </row>
    <row r="21" spans="1:20" s="331" customFormat="1" ht="18" customHeight="1" x14ac:dyDescent="0.25">
      <c r="A21" s="330"/>
      <c r="B21" s="931" t="s">
        <v>2</v>
      </c>
      <c r="C21" s="930"/>
      <c r="D21" s="932">
        <f t="shared" si="0"/>
        <v>19806</v>
      </c>
      <c r="E21" s="933">
        <f t="shared" si="1"/>
        <v>8.9544141382630986</v>
      </c>
      <c r="F21" s="930"/>
      <c r="G21" s="932">
        <v>6022</v>
      </c>
      <c r="H21" s="933">
        <v>30.404927799656669</v>
      </c>
      <c r="I21" s="932">
        <v>4976</v>
      </c>
      <c r="J21" s="933">
        <v>82.630355363666553</v>
      </c>
      <c r="K21" s="930"/>
      <c r="L21" s="932">
        <v>6625</v>
      </c>
      <c r="M21" s="933">
        <v>33.449459759668784</v>
      </c>
      <c r="N21" s="932">
        <v>4743</v>
      </c>
      <c r="O21" s="933">
        <v>71.592452830188677</v>
      </c>
      <c r="P21" s="930"/>
      <c r="Q21" s="932">
        <v>7159</v>
      </c>
      <c r="R21" s="933">
        <v>36.14561244067454</v>
      </c>
      <c r="S21" s="932">
        <v>4503</v>
      </c>
      <c r="T21" s="933">
        <f t="shared" si="2"/>
        <v>62.899846347255206</v>
      </c>
    </row>
    <row r="22" spans="1:20" s="331" customFormat="1" ht="18" customHeight="1" x14ac:dyDescent="0.25">
      <c r="A22" s="330"/>
      <c r="B22" s="931" t="s">
        <v>35</v>
      </c>
      <c r="C22" s="930"/>
      <c r="D22" s="932">
        <f t="shared" si="0"/>
        <v>16990</v>
      </c>
      <c r="E22" s="933">
        <f t="shared" si="1"/>
        <v>7.6812832580576611</v>
      </c>
      <c r="F22" s="930"/>
      <c r="G22" s="932">
        <v>6068</v>
      </c>
      <c r="H22" s="933">
        <v>35.715126545026486</v>
      </c>
      <c r="I22" s="932">
        <v>5180</v>
      </c>
      <c r="J22" s="933">
        <v>85.365853658536579</v>
      </c>
      <c r="K22" s="930"/>
      <c r="L22" s="932">
        <v>5501</v>
      </c>
      <c r="M22" s="933">
        <v>32.37786933490289</v>
      </c>
      <c r="N22" s="932">
        <v>4092</v>
      </c>
      <c r="O22" s="933">
        <v>74.386475186329761</v>
      </c>
      <c r="P22" s="930"/>
      <c r="Q22" s="932">
        <v>5421</v>
      </c>
      <c r="R22" s="933">
        <v>31.907004120070631</v>
      </c>
      <c r="S22" s="932">
        <v>3516</v>
      </c>
      <c r="T22" s="933">
        <f t="shared" si="2"/>
        <v>64.858882125069172</v>
      </c>
    </row>
    <row r="23" spans="1:20" s="331" customFormat="1" ht="18" customHeight="1" x14ac:dyDescent="0.25">
      <c r="A23" s="330"/>
      <c r="B23" s="931" t="s">
        <v>42</v>
      </c>
      <c r="C23" s="930"/>
      <c r="D23" s="932">
        <f t="shared" si="0"/>
        <v>30035</v>
      </c>
      <c r="E23" s="933">
        <f t="shared" si="1"/>
        <v>13.579007807872975</v>
      </c>
      <c r="F23" s="930"/>
      <c r="G23" s="932">
        <v>13782</v>
      </c>
      <c r="H23" s="933">
        <v>45.886465789911767</v>
      </c>
      <c r="I23" s="932">
        <v>11523</v>
      </c>
      <c r="J23" s="933">
        <v>83.609055289508049</v>
      </c>
      <c r="K23" s="930"/>
      <c r="L23" s="932">
        <v>10879</v>
      </c>
      <c r="M23" s="933">
        <v>36.22107541201931</v>
      </c>
      <c r="N23" s="932">
        <v>8694</v>
      </c>
      <c r="O23" s="933">
        <v>79.915433403805494</v>
      </c>
      <c r="P23" s="930"/>
      <c r="Q23" s="932">
        <v>5374</v>
      </c>
      <c r="R23" s="933">
        <v>17.892458798068919</v>
      </c>
      <c r="S23" s="932">
        <v>3809</v>
      </c>
      <c r="T23" s="933">
        <f t="shared" si="2"/>
        <v>70.878302940081866</v>
      </c>
    </row>
    <row r="24" spans="1:20" s="331" customFormat="1" ht="18" customHeight="1" x14ac:dyDescent="0.25">
      <c r="A24" s="330">
        <v>47094</v>
      </c>
      <c r="B24" s="931" t="s">
        <v>43</v>
      </c>
      <c r="C24" s="930"/>
      <c r="D24" s="932">
        <f t="shared" si="0"/>
        <v>1467</v>
      </c>
      <c r="E24" s="933">
        <f t="shared" si="1"/>
        <v>0.6632397021524773</v>
      </c>
      <c r="F24" s="930"/>
      <c r="G24" s="932">
        <v>826</v>
      </c>
      <c r="H24" s="933">
        <v>56.30538513974097</v>
      </c>
      <c r="I24" s="932">
        <v>788</v>
      </c>
      <c r="J24" s="933">
        <v>95.399515738498792</v>
      </c>
      <c r="K24" s="930"/>
      <c r="L24" s="932">
        <v>449</v>
      </c>
      <c r="M24" s="933">
        <v>30.606680299931831</v>
      </c>
      <c r="N24" s="932">
        <v>398</v>
      </c>
      <c r="O24" s="933">
        <v>88.641425389755014</v>
      </c>
      <c r="P24" s="930"/>
      <c r="Q24" s="932">
        <v>192</v>
      </c>
      <c r="R24" s="933">
        <v>13.0879345603272</v>
      </c>
      <c r="S24" s="932">
        <v>151</v>
      </c>
      <c r="T24" s="933">
        <f t="shared" si="2"/>
        <v>78.645833333333343</v>
      </c>
    </row>
    <row r="25" spans="1:20" s="331" customFormat="1" ht="18" customHeight="1" x14ac:dyDescent="0.25">
      <c r="B25" s="931" t="s">
        <v>44</v>
      </c>
      <c r="C25" s="930"/>
      <c r="D25" s="932">
        <f t="shared" si="0"/>
        <v>2793</v>
      </c>
      <c r="E25" s="933">
        <f t="shared" si="1"/>
        <v>1.2627324390673953</v>
      </c>
      <c r="F25" s="930"/>
      <c r="G25" s="932">
        <v>733</v>
      </c>
      <c r="H25" s="933">
        <v>26.244181883279627</v>
      </c>
      <c r="I25" s="932">
        <v>544</v>
      </c>
      <c r="J25" s="933">
        <v>74.215552523874479</v>
      </c>
      <c r="K25" s="930"/>
      <c r="L25" s="932">
        <v>1365</v>
      </c>
      <c r="M25" s="933">
        <v>48.872180451127818</v>
      </c>
      <c r="N25" s="932">
        <v>1009</v>
      </c>
      <c r="O25" s="933">
        <v>73.919413919413927</v>
      </c>
      <c r="P25" s="930"/>
      <c r="Q25" s="932">
        <v>695</v>
      </c>
      <c r="R25" s="933">
        <v>24.883637665592552</v>
      </c>
      <c r="S25" s="932">
        <v>406</v>
      </c>
      <c r="T25" s="933">
        <f t="shared" si="2"/>
        <v>58.417266187050366</v>
      </c>
    </row>
    <row r="26" spans="1:20" s="331" customFormat="1" ht="18" customHeight="1" x14ac:dyDescent="0.25">
      <c r="B26" s="931" t="s">
        <v>45</v>
      </c>
      <c r="C26" s="930"/>
      <c r="D26" s="932">
        <f t="shared" si="0"/>
        <v>1366</v>
      </c>
      <c r="E26" s="933">
        <f t="shared" si="1"/>
        <v>0.61757698237238179</v>
      </c>
      <c r="F26" s="930"/>
      <c r="G26" s="932">
        <v>670</v>
      </c>
      <c r="H26" s="933">
        <v>49.048316251830158</v>
      </c>
      <c r="I26" s="932">
        <v>556</v>
      </c>
      <c r="J26" s="933">
        <v>82.985074626865668</v>
      </c>
      <c r="K26" s="930"/>
      <c r="L26" s="932">
        <v>662</v>
      </c>
      <c r="M26" s="933">
        <v>48.462664714494878</v>
      </c>
      <c r="N26" s="932">
        <v>556</v>
      </c>
      <c r="O26" s="933">
        <v>83.987915407854985</v>
      </c>
      <c r="P26" s="930"/>
      <c r="Q26" s="932">
        <v>34</v>
      </c>
      <c r="R26" s="933">
        <v>2.4890190336749636</v>
      </c>
      <c r="S26" s="932">
        <v>26</v>
      </c>
      <c r="T26" s="933">
        <f t="shared" si="2"/>
        <v>76.470588235294116</v>
      </c>
    </row>
    <row r="27" spans="1:20" s="331" customFormat="1" ht="18" customHeight="1" x14ac:dyDescent="0.25">
      <c r="B27" s="931" t="s">
        <v>46</v>
      </c>
      <c r="C27" s="930"/>
      <c r="D27" s="932">
        <f t="shared" si="0"/>
        <v>1073</v>
      </c>
      <c r="E27" s="933">
        <f t="shared" si="1"/>
        <v>0.48510988439646091</v>
      </c>
      <c r="F27" s="930"/>
      <c r="G27" s="932">
        <v>466</v>
      </c>
      <c r="H27" s="933">
        <v>43.42963653308481</v>
      </c>
      <c r="I27" s="932">
        <v>402</v>
      </c>
      <c r="J27" s="933">
        <v>86.266094420600865</v>
      </c>
      <c r="K27" s="930"/>
      <c r="L27" s="932">
        <v>569</v>
      </c>
      <c r="M27" s="933">
        <v>53.028890959925448</v>
      </c>
      <c r="N27" s="932">
        <v>463</v>
      </c>
      <c r="O27" s="933">
        <v>81.370826010544818</v>
      </c>
      <c r="P27" s="930"/>
      <c r="Q27" s="932">
        <v>38</v>
      </c>
      <c r="R27" s="933">
        <v>3.5414725069897486</v>
      </c>
      <c r="S27" s="932">
        <v>21</v>
      </c>
      <c r="T27" s="933">
        <f t="shared" si="2"/>
        <v>55.26315789473685</v>
      </c>
    </row>
    <row r="28" spans="1:20" s="331" customFormat="1" ht="18" customHeight="1" x14ac:dyDescent="0.25">
      <c r="B28" s="953" t="s">
        <v>1</v>
      </c>
      <c r="C28" s="930"/>
      <c r="D28" s="954">
        <f t="shared" si="0"/>
        <v>5</v>
      </c>
      <c r="E28" s="955">
        <f t="shared" si="1"/>
        <v>2.2605306821829492E-3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5">
      <c r="B29" s="1284" t="s">
        <v>0</v>
      </c>
      <c r="C29" s="1277"/>
      <c r="D29" s="1285">
        <f>SUM(D11:D28)</f>
        <v>221187</v>
      </c>
      <c r="E29" s="1286">
        <f t="shared" si="1"/>
        <v>100</v>
      </c>
      <c r="F29" s="1277"/>
      <c r="G29" s="1285">
        <f>SUM(G11:G28)</f>
        <v>76777</v>
      </c>
      <c r="H29" s="1286">
        <f>G29/$D29*100</f>
        <v>34.711352837192059</v>
      </c>
      <c r="I29" s="1285">
        <f>SUM(I11:I28)</f>
        <v>64549</v>
      </c>
      <c r="J29" s="1286">
        <f>I29/G29*100</f>
        <v>84.073355301717967</v>
      </c>
      <c r="K29" s="1277"/>
      <c r="L29" s="1285">
        <f>SUM(L11:L28)</f>
        <v>81973</v>
      </c>
      <c r="M29" s="1286">
        <f>L29/$D29*100</f>
        <v>37.060496322116585</v>
      </c>
      <c r="N29" s="1285">
        <f>SUM(N11:N28)</f>
        <v>65050</v>
      </c>
      <c r="O29" s="1286">
        <f>N29/L29*100</f>
        <v>79.355397508935866</v>
      </c>
      <c r="P29" s="1277"/>
      <c r="Q29" s="1285">
        <f>SUM(Q11:Q28)</f>
        <v>62437</v>
      </c>
      <c r="R29" s="1286">
        <f>Q29/$D29*100</f>
        <v>28.228150840691363</v>
      </c>
      <c r="S29" s="1285">
        <f>SUM(S11:S28)</f>
        <v>41987</v>
      </c>
      <c r="T29" s="1286">
        <f>S29/Q29*100</f>
        <v>67.246984960840521</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431</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66</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87730</v>
      </c>
      <c r="E11" s="928">
        <f>D11/D$29*100</f>
        <v>13.238187788213137</v>
      </c>
      <c r="F11" s="930"/>
      <c r="G11" s="927">
        <v>26622</v>
      </c>
      <c r="H11" s="928">
        <v>30.345377863900602</v>
      </c>
      <c r="I11" s="927">
        <v>21639</v>
      </c>
      <c r="J11" s="928">
        <v>81.282398016677931</v>
      </c>
      <c r="K11" s="930"/>
      <c r="L11" s="927">
        <v>40136</v>
      </c>
      <c r="M11" s="928">
        <v>45.74945856605494</v>
      </c>
      <c r="N11" s="927">
        <v>31904</v>
      </c>
      <c r="O11" s="928">
        <v>79.489734901335467</v>
      </c>
      <c r="P11" s="930"/>
      <c r="Q11" s="927">
        <v>20972</v>
      </c>
      <c r="R11" s="928">
        <v>23.905163570044454</v>
      </c>
      <c r="S11" s="927">
        <v>16427</v>
      </c>
      <c r="T11" s="928">
        <f>IFERROR(S11/Q11*100,"-")</f>
        <v>78.32824718672515</v>
      </c>
    </row>
    <row r="12" spans="1:22" s="331" customFormat="1" ht="18" customHeight="1" x14ac:dyDescent="0.25">
      <c r="A12" s="330"/>
      <c r="B12" s="931" t="s">
        <v>7</v>
      </c>
      <c r="C12" s="930"/>
      <c r="D12" s="932">
        <f t="shared" ref="D12:D28" si="0">G12+L12+Q12</f>
        <v>24199</v>
      </c>
      <c r="E12" s="933">
        <f t="shared" ref="E12:E29" si="1">D12/D$29*100</f>
        <v>3.6515548419807335</v>
      </c>
      <c r="F12" s="930"/>
      <c r="G12" s="932">
        <v>5274</v>
      </c>
      <c r="H12" s="933">
        <v>21.794289020207447</v>
      </c>
      <c r="I12" s="932">
        <v>3847</v>
      </c>
      <c r="J12" s="933">
        <v>72.942737959802812</v>
      </c>
      <c r="K12" s="930"/>
      <c r="L12" s="932">
        <v>8875</v>
      </c>
      <c r="M12" s="933">
        <v>36.675069217736272</v>
      </c>
      <c r="N12" s="932">
        <v>6275</v>
      </c>
      <c r="O12" s="933">
        <v>70.704225352112672</v>
      </c>
      <c r="P12" s="930"/>
      <c r="Q12" s="932">
        <v>10050</v>
      </c>
      <c r="R12" s="933">
        <v>41.530641762056284</v>
      </c>
      <c r="S12" s="932">
        <v>6852</v>
      </c>
      <c r="T12" s="933">
        <f t="shared" ref="T12:T28" si="2">IFERROR(S12/Q12*100,"-")</f>
        <v>68.179104477611943</v>
      </c>
    </row>
    <row r="13" spans="1:22" s="331" customFormat="1" ht="18" customHeight="1" x14ac:dyDescent="0.25">
      <c r="A13" s="330"/>
      <c r="B13" s="931" t="s">
        <v>37</v>
      </c>
      <c r="C13" s="930"/>
      <c r="D13" s="932">
        <f t="shared" si="0"/>
        <v>13312</v>
      </c>
      <c r="E13" s="933">
        <f t="shared" si="1"/>
        <v>2.0087399502643715</v>
      </c>
      <c r="F13" s="930"/>
      <c r="G13" s="932">
        <v>2892</v>
      </c>
      <c r="H13" s="933">
        <v>21.724759615384613</v>
      </c>
      <c r="I13" s="932">
        <v>2460</v>
      </c>
      <c r="J13" s="933">
        <v>85.062240663900411</v>
      </c>
      <c r="K13" s="930"/>
      <c r="L13" s="932">
        <v>4560</v>
      </c>
      <c r="M13" s="933">
        <v>34.254807692307693</v>
      </c>
      <c r="N13" s="932">
        <v>3613</v>
      </c>
      <c r="O13" s="933">
        <v>79.232456140350877</v>
      </c>
      <c r="P13" s="930"/>
      <c r="Q13" s="932">
        <v>5860</v>
      </c>
      <c r="R13" s="933">
        <v>44.020432692307693</v>
      </c>
      <c r="S13" s="932">
        <v>3965</v>
      </c>
      <c r="T13" s="933">
        <f t="shared" si="2"/>
        <v>67.662116040955638</v>
      </c>
    </row>
    <row r="14" spans="1:22" s="331" customFormat="1" ht="18" customHeight="1" x14ac:dyDescent="0.25">
      <c r="A14" s="330"/>
      <c r="B14" s="931" t="s">
        <v>38</v>
      </c>
      <c r="C14" s="930"/>
      <c r="D14" s="932">
        <f t="shared" si="0"/>
        <v>23651</v>
      </c>
      <c r="E14" s="933">
        <f t="shared" si="1"/>
        <v>3.5688633235954512</v>
      </c>
      <c r="F14" s="930"/>
      <c r="G14" s="932">
        <v>4394</v>
      </c>
      <c r="H14" s="933">
        <v>18.578495623863684</v>
      </c>
      <c r="I14" s="932">
        <v>1973</v>
      </c>
      <c r="J14" s="933">
        <v>44.902139280837503</v>
      </c>
      <c r="K14" s="930"/>
      <c r="L14" s="932">
        <v>7822</v>
      </c>
      <c r="M14" s="933">
        <v>33.072597353177457</v>
      </c>
      <c r="N14" s="932">
        <v>2677</v>
      </c>
      <c r="O14" s="933">
        <v>34.223983635898747</v>
      </c>
      <c r="P14" s="930"/>
      <c r="Q14" s="932">
        <v>11435</v>
      </c>
      <c r="R14" s="933">
        <v>48.348907022958862</v>
      </c>
      <c r="S14" s="932">
        <v>3202</v>
      </c>
      <c r="T14" s="933">
        <f t="shared" si="2"/>
        <v>28.001749016178401</v>
      </c>
    </row>
    <row r="15" spans="1:22" s="331" customFormat="1" ht="18" customHeight="1" x14ac:dyDescent="0.25">
      <c r="A15" s="330"/>
      <c r="B15" s="931" t="s">
        <v>6</v>
      </c>
      <c r="C15" s="930"/>
      <c r="D15" s="932">
        <f t="shared" si="0"/>
        <v>21481</v>
      </c>
      <c r="E15" s="933">
        <f t="shared" si="1"/>
        <v>3.2414169825442429</v>
      </c>
      <c r="F15" s="930"/>
      <c r="G15" s="932">
        <v>7542</v>
      </c>
      <c r="H15" s="933">
        <v>35.110097295284206</v>
      </c>
      <c r="I15" s="932">
        <v>6229</v>
      </c>
      <c r="J15" s="933">
        <v>82.590824714929724</v>
      </c>
      <c r="K15" s="930"/>
      <c r="L15" s="932">
        <v>8014</v>
      </c>
      <c r="M15" s="933">
        <v>37.307387924212094</v>
      </c>
      <c r="N15" s="932">
        <v>6903</v>
      </c>
      <c r="O15" s="933">
        <v>86.136760668829552</v>
      </c>
      <c r="P15" s="930"/>
      <c r="Q15" s="932">
        <v>5925</v>
      </c>
      <c r="R15" s="933">
        <v>27.582514780503704</v>
      </c>
      <c r="S15" s="932">
        <v>5128</v>
      </c>
      <c r="T15" s="933">
        <f t="shared" si="2"/>
        <v>86.548523206751057</v>
      </c>
    </row>
    <row r="16" spans="1:22" s="331" customFormat="1" ht="18" customHeight="1" x14ac:dyDescent="0.25">
      <c r="A16" s="330"/>
      <c r="B16" s="931" t="s">
        <v>5</v>
      </c>
      <c r="C16" s="930"/>
      <c r="D16" s="932">
        <f t="shared" si="0"/>
        <v>9474</v>
      </c>
      <c r="E16" s="933">
        <f t="shared" si="1"/>
        <v>1.4295975277046766</v>
      </c>
      <c r="F16" s="930"/>
      <c r="G16" s="932">
        <v>2286</v>
      </c>
      <c r="H16" s="933">
        <v>24.129195693476884</v>
      </c>
      <c r="I16" s="932">
        <v>1889</v>
      </c>
      <c r="J16" s="933">
        <v>82.633420822397198</v>
      </c>
      <c r="K16" s="930"/>
      <c r="L16" s="932">
        <v>3567</v>
      </c>
      <c r="M16" s="933">
        <v>37.650411652944904</v>
      </c>
      <c r="N16" s="932">
        <v>2565</v>
      </c>
      <c r="O16" s="933">
        <v>71.909167367535744</v>
      </c>
      <c r="P16" s="930"/>
      <c r="Q16" s="932">
        <v>3621</v>
      </c>
      <c r="R16" s="933">
        <v>38.220392653578216</v>
      </c>
      <c r="S16" s="932">
        <v>2465</v>
      </c>
      <c r="T16" s="933">
        <f t="shared" si="2"/>
        <v>68.075117370892031</v>
      </c>
    </row>
    <row r="17" spans="1:20" s="331" customFormat="1" ht="18" customHeight="1" x14ac:dyDescent="0.25">
      <c r="A17" s="330"/>
      <c r="B17" s="931" t="s">
        <v>4</v>
      </c>
      <c r="C17" s="930"/>
      <c r="D17" s="932">
        <f t="shared" si="0"/>
        <v>37583</v>
      </c>
      <c r="E17" s="933">
        <f t="shared" si="1"/>
        <v>5.6711593713030251</v>
      </c>
      <c r="F17" s="930"/>
      <c r="G17" s="932">
        <v>9520</v>
      </c>
      <c r="H17" s="933">
        <v>25.330601601788043</v>
      </c>
      <c r="I17" s="932">
        <v>6664</v>
      </c>
      <c r="J17" s="933">
        <v>70</v>
      </c>
      <c r="K17" s="930"/>
      <c r="L17" s="932">
        <v>13740</v>
      </c>
      <c r="M17" s="933">
        <v>36.55908256392518</v>
      </c>
      <c r="N17" s="932">
        <v>9182</v>
      </c>
      <c r="O17" s="933">
        <v>66.826783114992722</v>
      </c>
      <c r="P17" s="930"/>
      <c r="Q17" s="932">
        <v>14323</v>
      </c>
      <c r="R17" s="933">
        <v>38.11031583428678</v>
      </c>
      <c r="S17" s="932">
        <v>9677</v>
      </c>
      <c r="T17" s="933">
        <f t="shared" si="2"/>
        <v>67.562661453606083</v>
      </c>
    </row>
    <row r="18" spans="1:20" s="331" customFormat="1" ht="18" customHeight="1" x14ac:dyDescent="0.25">
      <c r="A18" s="330"/>
      <c r="B18" s="931" t="s">
        <v>40</v>
      </c>
      <c r="C18" s="930"/>
      <c r="D18" s="932">
        <f t="shared" si="0"/>
        <v>20219</v>
      </c>
      <c r="E18" s="933">
        <f t="shared" si="1"/>
        <v>3.0509850551679181</v>
      </c>
      <c r="F18" s="930"/>
      <c r="G18" s="932">
        <v>8156</v>
      </c>
      <c r="H18" s="933">
        <v>40.338295662495668</v>
      </c>
      <c r="I18" s="932">
        <v>3998</v>
      </c>
      <c r="J18" s="933">
        <v>49.019127023050515</v>
      </c>
      <c r="K18" s="930"/>
      <c r="L18" s="932">
        <v>8177</v>
      </c>
      <c r="M18" s="933">
        <v>40.442158365893462</v>
      </c>
      <c r="N18" s="932">
        <v>4784</v>
      </c>
      <c r="O18" s="933">
        <v>58.505564387917332</v>
      </c>
      <c r="P18" s="930"/>
      <c r="Q18" s="932">
        <v>3886</v>
      </c>
      <c r="R18" s="933">
        <v>19.219545971610859</v>
      </c>
      <c r="S18" s="932">
        <v>2501</v>
      </c>
      <c r="T18" s="933">
        <f t="shared" si="2"/>
        <v>64.359238291302105</v>
      </c>
    </row>
    <row r="19" spans="1:20" s="331" customFormat="1" ht="18" customHeight="1" x14ac:dyDescent="0.25">
      <c r="A19" s="330"/>
      <c r="B19" s="931" t="s">
        <v>41</v>
      </c>
      <c r="C19" s="930"/>
      <c r="D19" s="932">
        <f t="shared" si="0"/>
        <v>142707</v>
      </c>
      <c r="E19" s="933">
        <f t="shared" si="1"/>
        <v>21.534048383592072</v>
      </c>
      <c r="F19" s="930"/>
      <c r="G19" s="932">
        <v>21699</v>
      </c>
      <c r="H19" s="933">
        <v>15.205280750068322</v>
      </c>
      <c r="I19" s="932">
        <v>14352</v>
      </c>
      <c r="J19" s="933">
        <v>66.141296833955479</v>
      </c>
      <c r="K19" s="930"/>
      <c r="L19" s="932">
        <v>49938</v>
      </c>
      <c r="M19" s="933">
        <v>34.99337804032038</v>
      </c>
      <c r="N19" s="932">
        <v>36037</v>
      </c>
      <c r="O19" s="933">
        <v>72.163482718571032</v>
      </c>
      <c r="P19" s="930"/>
      <c r="Q19" s="932">
        <v>71070</v>
      </c>
      <c r="R19" s="933">
        <v>49.801341209611302</v>
      </c>
      <c r="S19" s="932">
        <v>58449</v>
      </c>
      <c r="T19" s="933">
        <f t="shared" si="2"/>
        <v>82.241452089489229</v>
      </c>
    </row>
    <row r="20" spans="1:20" s="331" customFormat="1" ht="18" customHeight="1" x14ac:dyDescent="0.25">
      <c r="A20" s="330"/>
      <c r="B20" s="931" t="s">
        <v>3</v>
      </c>
      <c r="C20" s="930"/>
      <c r="D20" s="932">
        <f t="shared" si="0"/>
        <v>117889</v>
      </c>
      <c r="E20" s="933">
        <f t="shared" si="1"/>
        <v>17.789088341099497</v>
      </c>
      <c r="F20" s="930"/>
      <c r="G20" s="932">
        <v>30764</v>
      </c>
      <c r="H20" s="933">
        <v>26.095734122776509</v>
      </c>
      <c r="I20" s="932">
        <v>13182</v>
      </c>
      <c r="J20" s="933">
        <v>42.848784293329864</v>
      </c>
      <c r="K20" s="930"/>
      <c r="L20" s="932">
        <v>43086</v>
      </c>
      <c r="M20" s="933">
        <v>36.54793916311106</v>
      </c>
      <c r="N20" s="932">
        <v>17532</v>
      </c>
      <c r="O20" s="933">
        <v>40.6907116000557</v>
      </c>
      <c r="P20" s="930"/>
      <c r="Q20" s="932">
        <v>44039</v>
      </c>
      <c r="R20" s="933">
        <v>37.356326714112427</v>
      </c>
      <c r="S20" s="932">
        <v>19271</v>
      </c>
      <c r="T20" s="933">
        <f t="shared" si="2"/>
        <v>43.758940938713415</v>
      </c>
    </row>
    <row r="21" spans="1:20" s="331" customFormat="1" ht="18" customHeight="1" x14ac:dyDescent="0.25">
      <c r="A21" s="330"/>
      <c r="B21" s="931" t="s">
        <v>2</v>
      </c>
      <c r="C21" s="930"/>
      <c r="D21" s="932">
        <f t="shared" si="0"/>
        <v>6961</v>
      </c>
      <c r="E21" s="933">
        <f t="shared" si="1"/>
        <v>1.050393539196987</v>
      </c>
      <c r="F21" s="930"/>
      <c r="G21" s="932">
        <v>2006</v>
      </c>
      <c r="H21" s="933">
        <v>28.81769860652205</v>
      </c>
      <c r="I21" s="932">
        <v>1604</v>
      </c>
      <c r="J21" s="933">
        <v>79.960119641076773</v>
      </c>
      <c r="K21" s="930"/>
      <c r="L21" s="932">
        <v>2647</v>
      </c>
      <c r="M21" s="933">
        <v>38.026145668725761</v>
      </c>
      <c r="N21" s="932">
        <v>2215</v>
      </c>
      <c r="O21" s="933">
        <v>83.679637325273887</v>
      </c>
      <c r="P21" s="930"/>
      <c r="Q21" s="932">
        <v>2308</v>
      </c>
      <c r="R21" s="933">
        <v>33.156155724752189</v>
      </c>
      <c r="S21" s="932">
        <v>1996</v>
      </c>
      <c r="T21" s="933">
        <f t="shared" si="2"/>
        <v>86.481802426343151</v>
      </c>
    </row>
    <row r="22" spans="1:20" s="331" customFormat="1" ht="18" customHeight="1" x14ac:dyDescent="0.25">
      <c r="A22" s="330"/>
      <c r="B22" s="931" t="s">
        <v>35</v>
      </c>
      <c r="C22" s="930"/>
      <c r="D22" s="932">
        <f t="shared" si="0"/>
        <v>24351</v>
      </c>
      <c r="E22" s="933">
        <f t="shared" si="1"/>
        <v>3.6744911755474541</v>
      </c>
      <c r="F22" s="930"/>
      <c r="G22" s="932">
        <v>6353</v>
      </c>
      <c r="H22" s="933">
        <v>26.089277647735205</v>
      </c>
      <c r="I22" s="932">
        <v>3872</v>
      </c>
      <c r="J22" s="933">
        <v>60.947583818668349</v>
      </c>
      <c r="K22" s="930"/>
      <c r="L22" s="932">
        <v>8350</v>
      </c>
      <c r="M22" s="933">
        <v>34.290172888177075</v>
      </c>
      <c r="N22" s="932">
        <v>5116</v>
      </c>
      <c r="O22" s="933">
        <v>61.269461077844312</v>
      </c>
      <c r="P22" s="930"/>
      <c r="Q22" s="932">
        <v>9648</v>
      </c>
      <c r="R22" s="933">
        <v>39.620549464087716</v>
      </c>
      <c r="S22" s="932">
        <v>5302</v>
      </c>
      <c r="T22" s="933">
        <f t="shared" si="2"/>
        <v>54.954394693200662</v>
      </c>
    </row>
    <row r="23" spans="1:20" s="331" customFormat="1" ht="18" customHeight="1" x14ac:dyDescent="0.25">
      <c r="A23" s="330"/>
      <c r="B23" s="931" t="s">
        <v>42</v>
      </c>
      <c r="C23" s="930"/>
      <c r="D23" s="932">
        <f t="shared" si="0"/>
        <v>53995</v>
      </c>
      <c r="E23" s="933">
        <f t="shared" si="1"/>
        <v>8.1476798087834084</v>
      </c>
      <c r="F23" s="930"/>
      <c r="G23" s="932">
        <v>16731</v>
      </c>
      <c r="H23" s="933">
        <v>30.986202426150573</v>
      </c>
      <c r="I23" s="932">
        <v>10902</v>
      </c>
      <c r="J23" s="933">
        <v>65.160480545095936</v>
      </c>
      <c r="K23" s="930"/>
      <c r="L23" s="932">
        <v>21504</v>
      </c>
      <c r="M23" s="933">
        <v>39.825909806463564</v>
      </c>
      <c r="N23" s="932">
        <v>14263</v>
      </c>
      <c r="O23" s="933">
        <v>66.32719494047619</v>
      </c>
      <c r="P23" s="930"/>
      <c r="Q23" s="932">
        <v>15760</v>
      </c>
      <c r="R23" s="933">
        <v>29.187887767385867</v>
      </c>
      <c r="S23" s="932">
        <v>11137</v>
      </c>
      <c r="T23" s="933">
        <f t="shared" si="2"/>
        <v>70.666243654822338</v>
      </c>
    </row>
    <row r="24" spans="1:20" s="331" customFormat="1" ht="18" customHeight="1" x14ac:dyDescent="0.25">
      <c r="A24" s="330">
        <v>47094</v>
      </c>
      <c r="B24" s="931" t="s">
        <v>43</v>
      </c>
      <c r="C24" s="930"/>
      <c r="D24" s="932">
        <f t="shared" si="0"/>
        <v>27993</v>
      </c>
      <c r="E24" s="933">
        <f t="shared" si="1"/>
        <v>4.2240577995605886</v>
      </c>
      <c r="F24" s="930"/>
      <c r="G24" s="932">
        <v>7841</v>
      </c>
      <c r="H24" s="933">
        <v>28.010574072089451</v>
      </c>
      <c r="I24" s="932">
        <v>6001</v>
      </c>
      <c r="J24" s="933">
        <v>76.533605407473544</v>
      </c>
      <c r="K24" s="930"/>
      <c r="L24" s="932">
        <v>10318</v>
      </c>
      <c r="M24" s="933">
        <v>36.859214803700922</v>
      </c>
      <c r="N24" s="932">
        <v>7528</v>
      </c>
      <c r="O24" s="933">
        <v>72.959875944950568</v>
      </c>
      <c r="P24" s="930"/>
      <c r="Q24" s="932">
        <v>9834</v>
      </c>
      <c r="R24" s="933">
        <v>35.130211124209623</v>
      </c>
      <c r="S24" s="932">
        <v>6170</v>
      </c>
      <c r="T24" s="933">
        <f t="shared" si="2"/>
        <v>62.74150905023388</v>
      </c>
    </row>
    <row r="25" spans="1:20" s="331" customFormat="1" ht="18" customHeight="1" x14ac:dyDescent="0.25">
      <c r="B25" s="931" t="s">
        <v>44</v>
      </c>
      <c r="C25" s="930"/>
      <c r="D25" s="932">
        <f t="shared" si="0"/>
        <v>9442</v>
      </c>
      <c r="E25" s="933">
        <f t="shared" si="1"/>
        <v>1.4247688259011566</v>
      </c>
      <c r="F25" s="930"/>
      <c r="G25" s="932">
        <v>1328</v>
      </c>
      <c r="H25" s="933">
        <v>14.064816776106756</v>
      </c>
      <c r="I25" s="932">
        <v>880</v>
      </c>
      <c r="J25" s="933">
        <v>66.265060240963862</v>
      </c>
      <c r="K25" s="930"/>
      <c r="L25" s="932">
        <v>3176</v>
      </c>
      <c r="M25" s="933">
        <v>33.636941325990257</v>
      </c>
      <c r="N25" s="932">
        <v>1956</v>
      </c>
      <c r="O25" s="933">
        <v>61.586901763224176</v>
      </c>
      <c r="P25" s="930"/>
      <c r="Q25" s="932">
        <v>4938</v>
      </c>
      <c r="R25" s="933">
        <v>52.298241897902983</v>
      </c>
      <c r="S25" s="932">
        <v>2728</v>
      </c>
      <c r="T25" s="933">
        <f t="shared" si="2"/>
        <v>55.245038477116239</v>
      </c>
    </row>
    <row r="26" spans="1:20" s="331" customFormat="1" ht="18" customHeight="1" x14ac:dyDescent="0.25">
      <c r="B26" s="931" t="s">
        <v>45</v>
      </c>
      <c r="C26" s="930"/>
      <c r="D26" s="932">
        <f t="shared" si="0"/>
        <v>38605</v>
      </c>
      <c r="E26" s="933">
        <f t="shared" si="1"/>
        <v>5.8253760351529493</v>
      </c>
      <c r="F26" s="930"/>
      <c r="G26" s="932">
        <v>7353</v>
      </c>
      <c r="H26" s="933">
        <v>19.046755601606012</v>
      </c>
      <c r="I26" s="932">
        <v>3639</v>
      </c>
      <c r="J26" s="933">
        <v>49.490004079967356</v>
      </c>
      <c r="K26" s="930"/>
      <c r="L26" s="932">
        <v>12546</v>
      </c>
      <c r="M26" s="933">
        <v>32.498381038725555</v>
      </c>
      <c r="N26" s="932">
        <v>6418</v>
      </c>
      <c r="O26" s="933">
        <v>51.155746851586159</v>
      </c>
      <c r="P26" s="930"/>
      <c r="Q26" s="932">
        <v>18706</v>
      </c>
      <c r="R26" s="933">
        <v>48.454863359668437</v>
      </c>
      <c r="S26" s="932">
        <v>10468</v>
      </c>
      <c r="T26" s="933">
        <f t="shared" si="2"/>
        <v>55.960654335507321</v>
      </c>
    </row>
    <row r="27" spans="1:20" s="331" customFormat="1" ht="18" customHeight="1" x14ac:dyDescent="0.25">
      <c r="B27" s="931" t="s">
        <v>46</v>
      </c>
      <c r="C27" s="930"/>
      <c r="D27" s="932">
        <f t="shared" si="0"/>
        <v>1219</v>
      </c>
      <c r="E27" s="933">
        <f t="shared" si="1"/>
        <v>0.18394335932784472</v>
      </c>
      <c r="F27" s="930"/>
      <c r="G27" s="932">
        <v>480</v>
      </c>
      <c r="H27" s="933">
        <v>39.376538146021325</v>
      </c>
      <c r="I27" s="932">
        <v>177</v>
      </c>
      <c r="J27" s="933">
        <v>36.875</v>
      </c>
      <c r="K27" s="930"/>
      <c r="L27" s="932">
        <v>736</v>
      </c>
      <c r="M27" s="933">
        <v>60.377358490566039</v>
      </c>
      <c r="N27" s="932">
        <v>277</v>
      </c>
      <c r="O27" s="933">
        <v>37.635869565217391</v>
      </c>
      <c r="P27" s="930"/>
      <c r="Q27" s="932">
        <v>3</v>
      </c>
      <c r="R27" s="933">
        <v>0.24610336341263331</v>
      </c>
      <c r="S27" s="932">
        <v>2</v>
      </c>
      <c r="T27" s="933">
        <f t="shared" si="2"/>
        <v>66.666666666666657</v>
      </c>
    </row>
    <row r="28" spans="1:20" s="331" customFormat="1" ht="18" customHeight="1" x14ac:dyDescent="0.25">
      <c r="B28" s="953" t="s">
        <v>1</v>
      </c>
      <c r="C28" s="930"/>
      <c r="D28" s="954">
        <f t="shared" si="0"/>
        <v>1893</v>
      </c>
      <c r="E28" s="955">
        <f t="shared" si="1"/>
        <v>0.28564789106448735</v>
      </c>
      <c r="F28" s="930"/>
      <c r="G28" s="954">
        <v>656</v>
      </c>
      <c r="H28" s="955">
        <v>34.653988378235603</v>
      </c>
      <c r="I28" s="954">
        <v>637</v>
      </c>
      <c r="J28" s="955">
        <v>97.103658536585371</v>
      </c>
      <c r="K28" s="930"/>
      <c r="L28" s="954">
        <v>734</v>
      </c>
      <c r="M28" s="955">
        <v>38.774432118330694</v>
      </c>
      <c r="N28" s="954">
        <v>715</v>
      </c>
      <c r="O28" s="955">
        <v>97.411444141689373</v>
      </c>
      <c r="P28" s="930"/>
      <c r="Q28" s="954">
        <v>503</v>
      </c>
      <c r="R28" s="955">
        <v>26.5715795034337</v>
      </c>
      <c r="S28" s="954">
        <v>486</v>
      </c>
      <c r="T28" s="955">
        <f t="shared" si="2"/>
        <v>96.620278330019886</v>
      </c>
    </row>
    <row r="29" spans="1:20" s="319" customFormat="1" ht="18" customHeight="1" x14ac:dyDescent="0.25">
      <c r="B29" s="1284" t="s">
        <v>0</v>
      </c>
      <c r="C29" s="1277"/>
      <c r="D29" s="1285">
        <f>SUM(D11:D28)</f>
        <v>662704</v>
      </c>
      <c r="E29" s="1286">
        <f t="shared" si="1"/>
        <v>100</v>
      </c>
      <c r="F29" s="1277"/>
      <c r="G29" s="1285">
        <f>SUM(G11:G28)</f>
        <v>161897</v>
      </c>
      <c r="H29" s="1286">
        <f>G29/$D29*100</f>
        <v>24.429760496390546</v>
      </c>
      <c r="I29" s="1285">
        <f>SUM(I11:I28)</f>
        <v>103945</v>
      </c>
      <c r="J29" s="1286">
        <f>I29/G29*100</f>
        <v>64.204401563957333</v>
      </c>
      <c r="K29" s="1277"/>
      <c r="L29" s="1285">
        <f>SUM(L11:L28)</f>
        <v>247926</v>
      </c>
      <c r="M29" s="1286">
        <f>L29/$D29*100</f>
        <v>37.41127260436032</v>
      </c>
      <c r="N29" s="1285">
        <f>SUM(N11:N28)</f>
        <v>159960</v>
      </c>
      <c r="O29" s="1286">
        <f>N29/L29*100</f>
        <v>64.519251712204451</v>
      </c>
      <c r="P29" s="1277"/>
      <c r="Q29" s="1285">
        <f>SUM(Q11:Q28)</f>
        <v>252881</v>
      </c>
      <c r="R29" s="1286">
        <f>Q29/$D29*100</f>
        <v>38.158966899249137</v>
      </c>
      <c r="S29" s="1285">
        <f>SUM(S11:S28)</f>
        <v>166226</v>
      </c>
      <c r="T29" s="1286">
        <f>S29/Q29*100</f>
        <v>65.732894128068139</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35">
      <c r="B3" s="344"/>
      <c r="C3" s="344"/>
      <c r="D3" s="344"/>
      <c r="E3" s="344"/>
      <c r="F3" s="344"/>
      <c r="L3" s="344"/>
      <c r="Q3" s="344"/>
      <c r="T3" s="344"/>
    </row>
    <row r="4" spans="1:22" s="345" customFormat="1" ht="15" customHeight="1" x14ac:dyDescent="0.25">
      <c r="B4" s="1472" t="s">
        <v>430</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5"/>
    <row r="7" spans="1:22" s="322" customFormat="1" ht="15" customHeight="1" x14ac:dyDescent="0.25">
      <c r="A7" s="316"/>
      <c r="B7" s="1644" t="s">
        <v>12</v>
      </c>
      <c r="C7" s="920"/>
      <c r="D7" s="1661" t="s">
        <v>65</v>
      </c>
      <c r="E7" s="1649"/>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45"/>
      <c r="C8" s="920"/>
      <c r="D8" s="1662"/>
      <c r="E8" s="1652"/>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0.10626051536349952</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31</v>
      </c>
      <c r="E13" s="933">
        <f t="shared" si="1"/>
        <v>0.27450633135570707</v>
      </c>
      <c r="F13" s="930"/>
      <c r="G13" s="932">
        <v>13</v>
      </c>
      <c r="H13" s="933">
        <v>41.935483870967744</v>
      </c>
      <c r="I13" s="932">
        <v>10</v>
      </c>
      <c r="J13" s="933">
        <v>76.923076923076934</v>
      </c>
      <c r="K13" s="930"/>
      <c r="L13" s="932">
        <v>6</v>
      </c>
      <c r="M13" s="933">
        <v>19.35483870967742</v>
      </c>
      <c r="N13" s="932">
        <v>4</v>
      </c>
      <c r="O13" s="933">
        <v>66.666666666666657</v>
      </c>
      <c r="P13" s="930"/>
      <c r="Q13" s="932">
        <v>12</v>
      </c>
      <c r="R13" s="933">
        <v>38.70967741935484</v>
      </c>
      <c r="S13" s="932">
        <v>9</v>
      </c>
      <c r="T13" s="933">
        <f t="shared" si="2"/>
        <v>75</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363</v>
      </c>
      <c r="I15" s="932">
        <v>0</v>
      </c>
      <c r="J15" s="933" t="s">
        <v>363</v>
      </c>
      <c r="K15" s="930"/>
      <c r="L15" s="932">
        <v>0</v>
      </c>
      <c r="M15" s="933" t="s">
        <v>363</v>
      </c>
      <c r="N15" s="932">
        <v>0</v>
      </c>
      <c r="O15" s="933" t="s">
        <v>363</v>
      </c>
      <c r="P15" s="930"/>
      <c r="Q15" s="932">
        <v>0</v>
      </c>
      <c r="R15" s="933" t="s">
        <v>363</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2792</v>
      </c>
      <c r="E17" s="933">
        <f t="shared" si="1"/>
        <v>24.723279907907553</v>
      </c>
      <c r="F17" s="930"/>
      <c r="G17" s="932">
        <v>604</v>
      </c>
      <c r="H17" s="933">
        <v>21.633237822349571</v>
      </c>
      <c r="I17" s="932">
        <v>479</v>
      </c>
      <c r="J17" s="933">
        <v>79.30463576158941</v>
      </c>
      <c r="K17" s="930"/>
      <c r="L17" s="932">
        <v>931</v>
      </c>
      <c r="M17" s="933">
        <v>33.345272206303726</v>
      </c>
      <c r="N17" s="932">
        <v>651</v>
      </c>
      <c r="O17" s="933">
        <v>69.924812030075188</v>
      </c>
      <c r="P17" s="930"/>
      <c r="Q17" s="932">
        <v>1257</v>
      </c>
      <c r="R17" s="933">
        <v>45.021489971346703</v>
      </c>
      <c r="S17" s="932">
        <v>840</v>
      </c>
      <c r="T17" s="933">
        <f t="shared" si="2"/>
        <v>66.825775656324581</v>
      </c>
    </row>
    <row r="18" spans="1:20" s="331" customFormat="1" ht="18" customHeight="1" x14ac:dyDescent="0.25">
      <c r="A18" s="330"/>
      <c r="B18" s="931" t="s">
        <v>40</v>
      </c>
      <c r="C18" s="930"/>
      <c r="D18" s="932">
        <f t="shared" si="0"/>
        <v>18</v>
      </c>
      <c r="E18" s="933">
        <f t="shared" si="1"/>
        <v>0.15939077304524926</v>
      </c>
      <c r="F18" s="930"/>
      <c r="G18" s="932">
        <v>14</v>
      </c>
      <c r="H18" s="933">
        <v>77.777777777777786</v>
      </c>
      <c r="I18" s="932">
        <v>11</v>
      </c>
      <c r="J18" s="933">
        <v>78.571428571428569</v>
      </c>
      <c r="K18" s="930"/>
      <c r="L18" s="932">
        <v>3</v>
      </c>
      <c r="M18" s="933">
        <v>16.666666666666664</v>
      </c>
      <c r="N18" s="932">
        <v>2</v>
      </c>
      <c r="O18" s="933">
        <v>66.666666666666657</v>
      </c>
      <c r="P18" s="930"/>
      <c r="Q18" s="932">
        <v>1</v>
      </c>
      <c r="R18" s="933">
        <v>5.5555555555555554</v>
      </c>
      <c r="S18" s="932">
        <v>1</v>
      </c>
      <c r="T18" s="933">
        <f t="shared" si="2"/>
        <v>100</v>
      </c>
    </row>
    <row r="19" spans="1:20" s="331" customFormat="1" ht="18" customHeight="1" x14ac:dyDescent="0.25">
      <c r="A19" s="330"/>
      <c r="B19" s="931" t="s">
        <v>41</v>
      </c>
      <c r="C19" s="930"/>
      <c r="D19" s="932">
        <f t="shared" si="0"/>
        <v>89</v>
      </c>
      <c r="E19" s="933">
        <f t="shared" si="1"/>
        <v>0.78809882227928796</v>
      </c>
      <c r="F19" s="930"/>
      <c r="G19" s="932">
        <v>65</v>
      </c>
      <c r="H19" s="933">
        <v>73.033707865168537</v>
      </c>
      <c r="I19" s="932">
        <v>56</v>
      </c>
      <c r="J19" s="933">
        <v>86.15384615384616</v>
      </c>
      <c r="K19" s="930"/>
      <c r="L19" s="932">
        <v>16</v>
      </c>
      <c r="M19" s="933">
        <v>17.977528089887642</v>
      </c>
      <c r="N19" s="932">
        <v>14</v>
      </c>
      <c r="O19" s="933">
        <v>87.5</v>
      </c>
      <c r="P19" s="930"/>
      <c r="Q19" s="932">
        <v>8</v>
      </c>
      <c r="R19" s="933">
        <v>8.9887640449438209</v>
      </c>
      <c r="S19" s="932">
        <v>8</v>
      </c>
      <c r="T19" s="933">
        <f t="shared" si="2"/>
        <v>100</v>
      </c>
    </row>
    <row r="20" spans="1:20" s="331" customFormat="1" ht="18" customHeight="1" x14ac:dyDescent="0.25">
      <c r="A20" s="330"/>
      <c r="B20" s="931" t="s">
        <v>3</v>
      </c>
      <c r="C20" s="930"/>
      <c r="D20" s="932">
        <f t="shared" si="0"/>
        <v>867</v>
      </c>
      <c r="E20" s="933">
        <f t="shared" si="1"/>
        <v>7.6773222350128396</v>
      </c>
      <c r="F20" s="930"/>
      <c r="G20" s="932">
        <v>313</v>
      </c>
      <c r="H20" s="933">
        <v>36.101499423298733</v>
      </c>
      <c r="I20" s="932">
        <v>205</v>
      </c>
      <c r="J20" s="933">
        <v>65.49520766773162</v>
      </c>
      <c r="K20" s="930"/>
      <c r="L20" s="932">
        <v>391</v>
      </c>
      <c r="M20" s="933">
        <v>45.098039215686278</v>
      </c>
      <c r="N20" s="932">
        <v>297</v>
      </c>
      <c r="O20" s="933">
        <v>75.959079283887462</v>
      </c>
      <c r="P20" s="930"/>
      <c r="Q20" s="932">
        <v>163</v>
      </c>
      <c r="R20" s="933">
        <v>18.800461361014996</v>
      </c>
      <c r="S20" s="932">
        <v>125</v>
      </c>
      <c r="T20" s="933">
        <f t="shared" si="2"/>
        <v>76.687116564417181</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146</v>
      </c>
      <c r="E22" s="933">
        <f t="shared" si="1"/>
        <v>1.2928362702559106</v>
      </c>
      <c r="F22" s="930"/>
      <c r="G22" s="932">
        <v>89</v>
      </c>
      <c r="H22" s="933">
        <v>60.958904109589042</v>
      </c>
      <c r="I22" s="932">
        <v>77</v>
      </c>
      <c r="J22" s="933">
        <v>86.516853932584269</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5">
      <c r="A23" s="330"/>
      <c r="B23" s="931" t="s">
        <v>42</v>
      </c>
      <c r="C23" s="930"/>
      <c r="D23" s="932">
        <f t="shared" si="0"/>
        <v>82</v>
      </c>
      <c r="E23" s="933">
        <f t="shared" si="1"/>
        <v>0.72611352165058007</v>
      </c>
      <c r="F23" s="930"/>
      <c r="G23" s="932">
        <v>64</v>
      </c>
      <c r="H23" s="933">
        <v>78.048780487804876</v>
      </c>
      <c r="I23" s="932">
        <v>56</v>
      </c>
      <c r="J23" s="933">
        <v>87.5</v>
      </c>
      <c r="K23" s="930"/>
      <c r="L23" s="932">
        <v>17</v>
      </c>
      <c r="M23" s="933">
        <v>20.73170731707317</v>
      </c>
      <c r="N23" s="932">
        <v>16</v>
      </c>
      <c r="O23" s="933">
        <v>94.117647058823522</v>
      </c>
      <c r="P23" s="930"/>
      <c r="Q23" s="932">
        <v>1</v>
      </c>
      <c r="R23" s="933">
        <v>1.2195121951219512</v>
      </c>
      <c r="S23" s="932">
        <v>1</v>
      </c>
      <c r="T23" s="933">
        <f t="shared" si="2"/>
        <v>100</v>
      </c>
    </row>
    <row r="24" spans="1:20" s="331" customFormat="1" ht="18" customHeight="1" x14ac:dyDescent="0.25">
      <c r="A24" s="330">
        <v>47094</v>
      </c>
      <c r="B24" s="931" t="s">
        <v>43</v>
      </c>
      <c r="C24" s="930"/>
      <c r="D24" s="932">
        <f t="shared" si="0"/>
        <v>4</v>
      </c>
      <c r="E24" s="933">
        <f t="shared" si="1"/>
        <v>3.5420171787833174E-2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40</v>
      </c>
      <c r="E25" s="933">
        <f t="shared" si="1"/>
        <v>0.35420171787833171</v>
      </c>
      <c r="F25" s="930"/>
      <c r="G25" s="932">
        <v>11</v>
      </c>
      <c r="H25" s="933">
        <v>27.500000000000004</v>
      </c>
      <c r="I25" s="932">
        <v>8</v>
      </c>
      <c r="J25" s="933">
        <v>72.727272727272734</v>
      </c>
      <c r="K25" s="930"/>
      <c r="L25" s="932">
        <v>17</v>
      </c>
      <c r="M25" s="933">
        <v>42.5</v>
      </c>
      <c r="N25" s="932">
        <v>10</v>
      </c>
      <c r="O25" s="933">
        <v>58.82352941176471</v>
      </c>
      <c r="P25" s="930"/>
      <c r="Q25" s="932">
        <v>12</v>
      </c>
      <c r="R25" s="933">
        <v>30</v>
      </c>
      <c r="S25" s="932">
        <v>7</v>
      </c>
      <c r="T25" s="933">
        <f t="shared" si="2"/>
        <v>58.333333333333336</v>
      </c>
    </row>
    <row r="26" spans="1:20" s="331" customFormat="1" ht="18" customHeight="1" x14ac:dyDescent="0.25">
      <c r="B26" s="931" t="s">
        <v>45</v>
      </c>
      <c r="C26" s="930"/>
      <c r="D26" s="932">
        <f t="shared" si="0"/>
        <v>7212</v>
      </c>
      <c r="E26" s="933">
        <f t="shared" si="1"/>
        <v>63.862569733463204</v>
      </c>
      <c r="F26" s="930"/>
      <c r="G26" s="932">
        <v>1986</v>
      </c>
      <c r="H26" s="933">
        <v>27.537437603993343</v>
      </c>
      <c r="I26" s="932">
        <v>804</v>
      </c>
      <c r="J26" s="933">
        <v>40.483383685800604</v>
      </c>
      <c r="K26" s="930"/>
      <c r="L26" s="932">
        <v>2575</v>
      </c>
      <c r="M26" s="933">
        <v>35.704381586245148</v>
      </c>
      <c r="N26" s="932">
        <v>873</v>
      </c>
      <c r="O26" s="933">
        <v>33.902912621359221</v>
      </c>
      <c r="P26" s="930"/>
      <c r="Q26" s="932">
        <v>2651</v>
      </c>
      <c r="R26" s="933">
        <v>36.758180809761512</v>
      </c>
      <c r="S26" s="932">
        <v>1078</v>
      </c>
      <c r="T26" s="933">
        <f t="shared" si="2"/>
        <v>40.663900414937757</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11293</v>
      </c>
      <c r="E29" s="1286">
        <f t="shared" si="1"/>
        <v>100</v>
      </c>
      <c r="F29" s="1277"/>
      <c r="G29" s="1285">
        <f>SUM(G11:G28)</f>
        <v>3169</v>
      </c>
      <c r="H29" s="1286">
        <f>G29/$D29*100</f>
        <v>28.061631098910826</v>
      </c>
      <c r="I29" s="1285">
        <f>SUM(I11:I28)</f>
        <v>1714</v>
      </c>
      <c r="J29" s="1286">
        <f>I29/G29*100</f>
        <v>54.086462606500476</v>
      </c>
      <c r="K29" s="1277"/>
      <c r="L29" s="1285">
        <f>SUM(L11:L28)</f>
        <v>4016</v>
      </c>
      <c r="M29" s="1286">
        <f>L29/$D29*100</f>
        <v>35.561852474984498</v>
      </c>
      <c r="N29" s="1285">
        <f>SUM(N11:N28)</f>
        <v>1919</v>
      </c>
      <c r="O29" s="1286">
        <f>N29/L29*100</f>
        <v>47.783864541832671</v>
      </c>
      <c r="P29" s="1277"/>
      <c r="Q29" s="1285">
        <f>SUM(Q11:Q28)</f>
        <v>4108</v>
      </c>
      <c r="R29" s="1286">
        <f>Q29/$D29*100</f>
        <v>36.376516426104665</v>
      </c>
      <c r="S29" s="1285">
        <f>SUM(S11:S28)</f>
        <v>2072</v>
      </c>
      <c r="T29" s="1286">
        <f>S29/Q29*100</f>
        <v>50.438169425511191</v>
      </c>
    </row>
    <row r="30" spans="1:20" s="328" customFormat="1" ht="6.75" customHeight="1" x14ac:dyDescent="0.25">
      <c r="B30" s="1659"/>
      <c r="C30" s="1659"/>
      <c r="D30" s="1659"/>
      <c r="E30" s="1659"/>
      <c r="F30" s="779"/>
    </row>
    <row r="31" spans="1:20" x14ac:dyDescent="0.35">
      <c r="B31" s="1660"/>
      <c r="C31" s="1660"/>
      <c r="D31" s="1660"/>
      <c r="E31" s="1660"/>
      <c r="F31" s="1660"/>
      <c r="G31" s="1660"/>
      <c r="H31" s="1660"/>
      <c r="I31" s="1660"/>
      <c r="J31" s="1660"/>
      <c r="K31" s="1660"/>
      <c r="L31" s="1660"/>
      <c r="M31" s="1660"/>
      <c r="N31" s="1660"/>
      <c r="O31" s="1660"/>
      <c r="P31" s="1660"/>
      <c r="Q31" s="1660"/>
      <c r="R31" s="1660"/>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2" t="s">
        <v>439</v>
      </c>
      <c r="C3" s="1552"/>
      <c r="D3" s="1552"/>
      <c r="E3" s="1552"/>
      <c r="F3" s="1552"/>
      <c r="G3" s="1552"/>
      <c r="H3" s="1552"/>
      <c r="I3" s="1552"/>
      <c r="J3" s="1552"/>
      <c r="K3" s="1552"/>
      <c r="L3" s="1552"/>
      <c r="M3" s="1552"/>
      <c r="N3" s="1552"/>
      <c r="O3" s="1552"/>
      <c r="P3" s="1552"/>
    </row>
    <row r="4" spans="1:21" s="967" customFormat="1" ht="15.5" x14ac:dyDescent="0.25">
      <c r="B4" s="1473" t="str">
        <f>porsaad!$B$6</f>
        <v>Situación a 30 de abril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4" t="s">
        <v>199</v>
      </c>
      <c r="D6" s="1675"/>
      <c r="E6" s="1675"/>
      <c r="F6" s="1675"/>
      <c r="G6" s="1675"/>
      <c r="H6" s="1675"/>
      <c r="I6" s="1675"/>
      <c r="J6" s="1675"/>
      <c r="K6" s="1675"/>
      <c r="L6" s="1675"/>
      <c r="M6" s="1675"/>
      <c r="N6" s="1675"/>
      <c r="O6" s="1675"/>
      <c r="P6" s="1676"/>
    </row>
    <row r="7" spans="1:21" s="967" customFormat="1" ht="57" customHeight="1" x14ac:dyDescent="0.25">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5">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4566</v>
      </c>
      <c r="D9" s="976">
        <f>IFERROR(C9/$C9*100,"-")</f>
        <v>100</v>
      </c>
      <c r="E9" s="975">
        <v>0</v>
      </c>
      <c r="F9" s="976">
        <v>0</v>
      </c>
      <c r="G9" s="975">
        <v>4232</v>
      </c>
      <c r="H9" s="976">
        <v>92.685063512921602</v>
      </c>
      <c r="I9" s="975">
        <v>334</v>
      </c>
      <c r="J9" s="976">
        <v>7.3149364870784055</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10045</v>
      </c>
      <c r="D10" s="980">
        <f t="shared" ref="D10:D26" si="2">IFERROR(C10/$C10*100,"-")</f>
        <v>100</v>
      </c>
      <c r="E10" s="979">
        <v>1</v>
      </c>
      <c r="F10" s="980">
        <v>9.9552015928322541E-3</v>
      </c>
      <c r="G10" s="979">
        <v>7649</v>
      </c>
      <c r="H10" s="980">
        <v>76.147336983573922</v>
      </c>
      <c r="I10" s="979">
        <v>2395</v>
      </c>
      <c r="J10" s="980">
        <v>23.842707814833251</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5437</v>
      </c>
      <c r="D11" s="980">
        <f t="shared" si="2"/>
        <v>100</v>
      </c>
      <c r="E11" s="979">
        <v>310</v>
      </c>
      <c r="F11" s="980">
        <v>5.7016737171234135</v>
      </c>
      <c r="G11" s="979">
        <v>3182</v>
      </c>
      <c r="H11" s="980">
        <v>58.524921831892584</v>
      </c>
      <c r="I11" s="979">
        <v>508</v>
      </c>
      <c r="J11" s="980">
        <v>9.343387897737724</v>
      </c>
      <c r="K11" s="979">
        <v>1157</v>
      </c>
      <c r="L11" s="980">
        <v>21.280117711973514</v>
      </c>
      <c r="M11" s="979">
        <v>280</v>
      </c>
      <c r="N11" s="980">
        <v>5.1498988412727602</v>
      </c>
      <c r="O11" s="979">
        <v>0</v>
      </c>
      <c r="P11" s="980">
        <f t="shared" si="0"/>
        <v>0</v>
      </c>
      <c r="R11" s="977"/>
    </row>
    <row r="12" spans="1:21" s="962" customFormat="1" ht="16.5" customHeight="1" x14ac:dyDescent="0.25">
      <c r="A12" s="962">
        <v>4</v>
      </c>
      <c r="B12" s="978" t="s">
        <v>38</v>
      </c>
      <c r="C12" s="979">
        <f t="shared" si="1"/>
        <v>751</v>
      </c>
      <c r="D12" s="980">
        <f t="shared" si="2"/>
        <v>100</v>
      </c>
      <c r="E12" s="979">
        <v>0</v>
      </c>
      <c r="F12" s="980">
        <v>0</v>
      </c>
      <c r="G12" s="979">
        <v>610</v>
      </c>
      <c r="H12" s="980">
        <v>81.225033288948069</v>
      </c>
      <c r="I12" s="979">
        <v>141</v>
      </c>
      <c r="J12" s="980">
        <v>18.774966711051931</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16091</v>
      </c>
      <c r="D13" s="980">
        <f t="shared" si="2"/>
        <v>100</v>
      </c>
      <c r="E13" s="979">
        <v>9955</v>
      </c>
      <c r="F13" s="980">
        <v>61.866882108010692</v>
      </c>
      <c r="G13" s="979">
        <v>2229</v>
      </c>
      <c r="H13" s="980">
        <v>13.852464110372258</v>
      </c>
      <c r="I13" s="979">
        <v>1485</v>
      </c>
      <c r="J13" s="980">
        <v>9.2287614194270091</v>
      </c>
      <c r="K13" s="979">
        <v>2415</v>
      </c>
      <c r="L13" s="980">
        <v>15.008389783108569</v>
      </c>
      <c r="M13" s="979">
        <v>7</v>
      </c>
      <c r="N13" s="980">
        <v>4.3502579081474119E-2</v>
      </c>
      <c r="O13" s="979">
        <v>0</v>
      </c>
      <c r="P13" s="980">
        <f t="shared" si="0"/>
        <v>0</v>
      </c>
      <c r="R13" s="977"/>
    </row>
    <row r="14" spans="1:21" s="962" customFormat="1" ht="16.5" customHeight="1" x14ac:dyDescent="0.25">
      <c r="A14" s="962">
        <v>6</v>
      </c>
      <c r="B14" s="978" t="s">
        <v>5</v>
      </c>
      <c r="C14" s="979">
        <f t="shared" si="1"/>
        <v>386</v>
      </c>
      <c r="D14" s="980">
        <f t="shared" si="2"/>
        <v>100</v>
      </c>
      <c r="E14" s="979">
        <v>0</v>
      </c>
      <c r="F14" s="980">
        <v>0</v>
      </c>
      <c r="G14" s="979">
        <v>382</v>
      </c>
      <c r="H14" s="980">
        <v>98.963730569948183</v>
      </c>
      <c r="I14" s="979">
        <v>4</v>
      </c>
      <c r="J14" s="980">
        <v>1.0362694300518136</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49544</v>
      </c>
      <c r="D15" s="980">
        <f t="shared" si="2"/>
        <v>100</v>
      </c>
      <c r="E15" s="979">
        <v>8668</v>
      </c>
      <c r="F15" s="980">
        <v>17.4955595026643</v>
      </c>
      <c r="G15" s="979">
        <v>21310</v>
      </c>
      <c r="H15" s="980">
        <v>43.012271919909573</v>
      </c>
      <c r="I15" s="979">
        <v>14264</v>
      </c>
      <c r="J15" s="980">
        <v>28.790569998385273</v>
      </c>
      <c r="K15" s="979">
        <v>5302</v>
      </c>
      <c r="L15" s="980">
        <v>10.701598579040853</v>
      </c>
      <c r="M15" s="979">
        <v>0</v>
      </c>
      <c r="N15" s="980">
        <v>0</v>
      </c>
      <c r="O15" s="979">
        <v>0</v>
      </c>
      <c r="P15" s="980">
        <f t="shared" si="0"/>
        <v>0</v>
      </c>
      <c r="R15" s="977"/>
    </row>
    <row r="16" spans="1:21" s="963" customFormat="1" ht="16.5" customHeight="1" x14ac:dyDescent="0.25">
      <c r="A16" s="963">
        <v>8</v>
      </c>
      <c r="B16" s="978" t="s">
        <v>40</v>
      </c>
      <c r="C16" s="979">
        <f t="shared" si="1"/>
        <v>11858</v>
      </c>
      <c r="D16" s="980">
        <f t="shared" si="2"/>
        <v>100</v>
      </c>
      <c r="E16" s="979">
        <v>1218</v>
      </c>
      <c r="F16" s="980">
        <v>10.271546635182998</v>
      </c>
      <c r="G16" s="979">
        <v>8120</v>
      </c>
      <c r="H16" s="980">
        <v>68.476977567886649</v>
      </c>
      <c r="I16" s="979">
        <v>537</v>
      </c>
      <c r="J16" s="980">
        <v>4.528588294822061</v>
      </c>
      <c r="K16" s="979">
        <v>1983</v>
      </c>
      <c r="L16" s="980">
        <v>16.722887502108279</v>
      </c>
      <c r="M16" s="979">
        <v>0</v>
      </c>
      <c r="N16" s="980">
        <v>0</v>
      </c>
      <c r="O16" s="979">
        <v>0</v>
      </c>
      <c r="P16" s="980">
        <f t="shared" si="0"/>
        <v>0</v>
      </c>
      <c r="R16" s="977"/>
    </row>
    <row r="17" spans="1:18" s="963" customFormat="1" ht="16.5" customHeight="1" x14ac:dyDescent="0.25">
      <c r="A17" s="963">
        <v>9</v>
      </c>
      <c r="B17" s="978" t="s">
        <v>41</v>
      </c>
      <c r="C17" s="979">
        <f t="shared" si="1"/>
        <v>23160</v>
      </c>
      <c r="D17" s="980">
        <f t="shared" si="2"/>
        <v>100</v>
      </c>
      <c r="E17" s="979">
        <v>7175</v>
      </c>
      <c r="F17" s="980">
        <v>30.980138169257344</v>
      </c>
      <c r="G17" s="979">
        <v>13679</v>
      </c>
      <c r="H17" s="980">
        <v>59.063039723661483</v>
      </c>
      <c r="I17" s="979">
        <v>2306</v>
      </c>
      <c r="J17" s="980">
        <v>9.9568221070811749</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25814</v>
      </c>
      <c r="D18" s="980">
        <f t="shared" si="2"/>
        <v>100</v>
      </c>
      <c r="E18" s="979">
        <v>13732</v>
      </c>
      <c r="F18" s="980">
        <v>53.195940187495161</v>
      </c>
      <c r="G18" s="979">
        <v>8560</v>
      </c>
      <c r="H18" s="980">
        <v>33.160300612070969</v>
      </c>
      <c r="I18" s="979">
        <v>1009</v>
      </c>
      <c r="J18" s="980">
        <v>3.908731695978926</v>
      </c>
      <c r="K18" s="979">
        <v>2513</v>
      </c>
      <c r="L18" s="980">
        <v>9.7350275044549477</v>
      </c>
      <c r="M18" s="979">
        <v>0</v>
      </c>
      <c r="N18" s="980">
        <v>0</v>
      </c>
      <c r="O18" s="979">
        <v>0</v>
      </c>
      <c r="P18" s="980">
        <f t="shared" si="0"/>
        <v>0</v>
      </c>
      <c r="R18" s="977"/>
    </row>
    <row r="19" spans="1:18" s="962" customFormat="1" ht="16.5" customHeight="1" x14ac:dyDescent="0.25">
      <c r="A19" s="962">
        <v>11</v>
      </c>
      <c r="B19" s="978" t="s">
        <v>2</v>
      </c>
      <c r="C19" s="979">
        <f t="shared" si="1"/>
        <v>19806</v>
      </c>
      <c r="D19" s="980">
        <f t="shared" si="2"/>
        <v>100</v>
      </c>
      <c r="E19" s="979">
        <v>14414</v>
      </c>
      <c r="F19" s="980">
        <v>72.775926486923154</v>
      </c>
      <c r="G19" s="979">
        <v>3039</v>
      </c>
      <c r="H19" s="980">
        <v>15.343835201454104</v>
      </c>
      <c r="I19" s="979">
        <v>912</v>
      </c>
      <c r="J19" s="980">
        <v>4.6046652529536507</v>
      </c>
      <c r="K19" s="979">
        <v>1441</v>
      </c>
      <c r="L19" s="980">
        <v>7.2755730586690897</v>
      </c>
      <c r="M19" s="979">
        <v>0</v>
      </c>
      <c r="N19" s="980">
        <v>0</v>
      </c>
      <c r="O19" s="979">
        <v>0</v>
      </c>
      <c r="P19" s="980">
        <f t="shared" si="0"/>
        <v>0</v>
      </c>
      <c r="R19" s="977"/>
    </row>
    <row r="20" spans="1:18" s="962" customFormat="1" ht="16.5" customHeight="1" x14ac:dyDescent="0.25">
      <c r="A20" s="962">
        <v>12</v>
      </c>
      <c r="B20" s="978" t="s">
        <v>35</v>
      </c>
      <c r="C20" s="979">
        <f t="shared" si="1"/>
        <v>16990</v>
      </c>
      <c r="D20" s="980">
        <f t="shared" si="2"/>
        <v>100</v>
      </c>
      <c r="E20" s="979">
        <v>3261</v>
      </c>
      <c r="F20" s="980">
        <v>19.193643319599765</v>
      </c>
      <c r="G20" s="979">
        <v>7048</v>
      </c>
      <c r="H20" s="980">
        <v>41.483225426721596</v>
      </c>
      <c r="I20" s="979">
        <v>3971</v>
      </c>
      <c r="J20" s="980">
        <v>23.372572101236024</v>
      </c>
      <c r="K20" s="979">
        <v>2710</v>
      </c>
      <c r="L20" s="980">
        <v>15.950559152442615</v>
      </c>
      <c r="M20" s="979">
        <v>0</v>
      </c>
      <c r="N20" s="980">
        <v>0</v>
      </c>
      <c r="O20" s="979">
        <v>0</v>
      </c>
      <c r="P20" s="980">
        <f t="shared" si="0"/>
        <v>0</v>
      </c>
      <c r="R20" s="977"/>
    </row>
    <row r="21" spans="1:18" s="962" customFormat="1" ht="16.5" customHeight="1" x14ac:dyDescent="0.25">
      <c r="A21" s="962">
        <v>13</v>
      </c>
      <c r="B21" s="978" t="s">
        <v>42</v>
      </c>
      <c r="C21" s="979">
        <f t="shared" si="1"/>
        <v>30035</v>
      </c>
      <c r="D21" s="980">
        <f t="shared" si="2"/>
        <v>100</v>
      </c>
      <c r="E21" s="979">
        <v>3716</v>
      </c>
      <c r="F21" s="980">
        <v>12.372232395538537</v>
      </c>
      <c r="G21" s="979">
        <v>16360</v>
      </c>
      <c r="H21" s="980">
        <v>54.469785250541037</v>
      </c>
      <c r="I21" s="979">
        <v>2429</v>
      </c>
      <c r="J21" s="980">
        <v>8.0872315631762941</v>
      </c>
      <c r="K21" s="979">
        <v>7530</v>
      </c>
      <c r="L21" s="980">
        <v>25.070750790744135</v>
      </c>
      <c r="M21" s="979">
        <v>0</v>
      </c>
      <c r="N21" s="980">
        <v>0</v>
      </c>
      <c r="O21" s="979">
        <v>0</v>
      </c>
      <c r="P21" s="980">
        <f t="shared" si="0"/>
        <v>0</v>
      </c>
      <c r="R21" s="977"/>
    </row>
    <row r="22" spans="1:18" s="962" customFormat="1" ht="16.5" customHeight="1" x14ac:dyDescent="0.25">
      <c r="A22" s="962">
        <v>14</v>
      </c>
      <c r="B22" s="978" t="s">
        <v>43</v>
      </c>
      <c r="C22" s="979">
        <f t="shared" si="1"/>
        <v>1467</v>
      </c>
      <c r="D22" s="980">
        <f t="shared" si="2"/>
        <v>100</v>
      </c>
      <c r="E22" s="979">
        <v>2</v>
      </c>
      <c r="F22" s="980">
        <v>0.13633265167007499</v>
      </c>
      <c r="G22" s="979">
        <v>795</v>
      </c>
      <c r="H22" s="980">
        <v>54.192229038854812</v>
      </c>
      <c r="I22" s="979">
        <v>233</v>
      </c>
      <c r="J22" s="980">
        <v>15.882753919563736</v>
      </c>
      <c r="K22" s="979">
        <v>437</v>
      </c>
      <c r="L22" s="980">
        <v>29.788684389911385</v>
      </c>
      <c r="M22" s="979">
        <v>0</v>
      </c>
      <c r="N22" s="980">
        <v>0</v>
      </c>
      <c r="O22" s="979">
        <v>0</v>
      </c>
      <c r="P22" s="980">
        <f t="shared" si="0"/>
        <v>0</v>
      </c>
      <c r="R22" s="977"/>
    </row>
    <row r="23" spans="1:18" s="962" customFormat="1" ht="16.5" customHeight="1" x14ac:dyDescent="0.25">
      <c r="A23" s="962">
        <v>15</v>
      </c>
      <c r="B23" s="978" t="s">
        <v>44</v>
      </c>
      <c r="C23" s="979">
        <f t="shared" si="1"/>
        <v>2793</v>
      </c>
      <c r="D23" s="980">
        <f t="shared" si="2"/>
        <v>100</v>
      </c>
      <c r="E23" s="979">
        <v>1583</v>
      </c>
      <c r="F23" s="980">
        <v>56.677407805227354</v>
      </c>
      <c r="G23" s="979">
        <v>830</v>
      </c>
      <c r="H23" s="980">
        <v>29.717150017901901</v>
      </c>
      <c r="I23" s="979">
        <v>252</v>
      </c>
      <c r="J23" s="980">
        <v>9.0225563909774422</v>
      </c>
      <c r="K23" s="979">
        <v>128</v>
      </c>
      <c r="L23" s="980">
        <v>4.5828857858933052</v>
      </c>
      <c r="M23" s="979">
        <v>0</v>
      </c>
      <c r="N23" s="980">
        <v>0</v>
      </c>
      <c r="O23" s="979">
        <v>0</v>
      </c>
      <c r="P23" s="980">
        <f t="shared" si="0"/>
        <v>0</v>
      </c>
      <c r="R23" s="977"/>
    </row>
    <row r="24" spans="1:18" s="962" customFormat="1" ht="16.5" customHeight="1" x14ac:dyDescent="0.25">
      <c r="A24" s="962">
        <v>16</v>
      </c>
      <c r="B24" s="978" t="s">
        <v>45</v>
      </c>
      <c r="C24" s="979">
        <f t="shared" si="1"/>
        <v>1366</v>
      </c>
      <c r="D24" s="980">
        <f t="shared" si="2"/>
        <v>100</v>
      </c>
      <c r="E24" s="979">
        <v>0</v>
      </c>
      <c r="F24" s="980">
        <v>0</v>
      </c>
      <c r="G24" s="979">
        <v>1363</v>
      </c>
      <c r="H24" s="980">
        <v>99.780380673499266</v>
      </c>
      <c r="I24" s="979">
        <v>3</v>
      </c>
      <c r="J24" s="980">
        <v>0.21961932650073207</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1073</v>
      </c>
      <c r="D25" s="980">
        <f t="shared" si="2"/>
        <v>100</v>
      </c>
      <c r="E25" s="979">
        <v>0</v>
      </c>
      <c r="F25" s="980">
        <v>0</v>
      </c>
      <c r="G25" s="979">
        <v>977</v>
      </c>
      <c r="H25" s="980">
        <v>91.053122087604848</v>
      </c>
      <c r="I25" s="979">
        <v>96</v>
      </c>
      <c r="J25" s="980">
        <v>8.9468779123951538</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221187</v>
      </c>
      <c r="D27" s="1290">
        <f>C27/$C27*100</f>
        <v>100</v>
      </c>
      <c r="E27" s="1291">
        <f>SUM(E9:E26)</f>
        <v>64039</v>
      </c>
      <c r="F27" s="1292">
        <f>E27/$C27*100</f>
        <v>28.952424871262778</v>
      </c>
      <c r="G27" s="1291">
        <f>SUM(G9:G26)</f>
        <v>100366</v>
      </c>
      <c r="H27" s="1292">
        <f>G27/$C27*100</f>
        <v>45.376084489594774</v>
      </c>
      <c r="I27" s="1291">
        <f>SUM(I9:I26)</f>
        <v>30879</v>
      </c>
      <c r="J27" s="1292">
        <f>I27/$C27*100</f>
        <v>13.960585387025459</v>
      </c>
      <c r="K27" s="1291">
        <f>SUM(K9:K26)</f>
        <v>25616</v>
      </c>
      <c r="L27" s="1292">
        <f>K27/$C27*100</f>
        <v>11.581150790959684</v>
      </c>
      <c r="M27" s="1291">
        <f>SUM(M9:M26)</f>
        <v>287</v>
      </c>
      <c r="N27" s="1292">
        <f>M27/$C27*100</f>
        <v>0.12975446115730127</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2" t="s">
        <v>442</v>
      </c>
      <c r="C3" s="1552"/>
      <c r="D3" s="1552"/>
      <c r="E3" s="1552"/>
      <c r="F3" s="1552"/>
      <c r="G3" s="1552"/>
      <c r="H3" s="1552"/>
      <c r="I3" s="1552"/>
      <c r="J3" s="1552"/>
      <c r="K3" s="1552"/>
      <c r="L3" s="1552"/>
      <c r="M3" s="1552"/>
      <c r="N3" s="1552"/>
      <c r="O3" s="1552"/>
      <c r="P3" s="1552"/>
    </row>
    <row r="4" spans="1:21" s="967" customFormat="1" ht="15.5" x14ac:dyDescent="0.25">
      <c r="B4" s="1473" t="str">
        <f>porsaad!$B$6</f>
        <v>Situación a 30 de abril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4" t="s">
        <v>199</v>
      </c>
      <c r="D6" s="1675"/>
      <c r="E6" s="1675"/>
      <c r="F6" s="1675"/>
      <c r="G6" s="1675"/>
      <c r="H6" s="1675"/>
      <c r="I6" s="1675"/>
      <c r="J6" s="1675"/>
      <c r="K6" s="1675"/>
      <c r="L6" s="1675"/>
      <c r="M6" s="1675"/>
      <c r="N6" s="1675"/>
      <c r="O6" s="1675"/>
      <c r="P6" s="1676"/>
    </row>
    <row r="7" spans="1:21" s="967" customFormat="1" ht="57" customHeight="1" x14ac:dyDescent="0.25">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5">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2272</v>
      </c>
      <c r="D9" s="976">
        <f>IFERROR(C9/$C9*100,"-")</f>
        <v>100</v>
      </c>
      <c r="E9" s="975">
        <v>0</v>
      </c>
      <c r="F9" s="976">
        <v>0</v>
      </c>
      <c r="G9" s="975">
        <v>2183</v>
      </c>
      <c r="H9" s="976">
        <v>96.082746478873233</v>
      </c>
      <c r="I9" s="975">
        <v>89</v>
      </c>
      <c r="J9" s="976">
        <v>3.917253521126761</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4157</v>
      </c>
      <c r="D10" s="980">
        <f t="shared" ref="D10:D26" si="1">IFERROR(C10/$C10*100,"-")</f>
        <v>100</v>
      </c>
      <c r="E10" s="979">
        <v>1</v>
      </c>
      <c r="F10" s="980">
        <v>2.4055809477988934E-2</v>
      </c>
      <c r="G10" s="979">
        <v>3880</v>
      </c>
      <c r="H10" s="980">
        <v>93.336540774597069</v>
      </c>
      <c r="I10" s="979">
        <v>276</v>
      </c>
      <c r="J10" s="980">
        <v>6.6394034159249466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1834</v>
      </c>
      <c r="D11" s="980">
        <f t="shared" si="1"/>
        <v>100</v>
      </c>
      <c r="E11" s="979">
        <v>76</v>
      </c>
      <c r="F11" s="980">
        <v>4.143947655398037</v>
      </c>
      <c r="G11" s="979">
        <v>1591</v>
      </c>
      <c r="H11" s="980">
        <v>86.750272628135221</v>
      </c>
      <c r="I11" s="979">
        <v>134</v>
      </c>
      <c r="J11" s="980">
        <v>7.306434023991276</v>
      </c>
      <c r="K11" s="979">
        <v>3</v>
      </c>
      <c r="L11" s="980">
        <v>0.16357688113413305</v>
      </c>
      <c r="M11" s="979">
        <v>30</v>
      </c>
      <c r="N11" s="980">
        <v>1.6357688113413305</v>
      </c>
      <c r="O11" s="979">
        <v>0</v>
      </c>
      <c r="P11" s="980">
        <f t="shared" si="2"/>
        <v>0</v>
      </c>
      <c r="R11" s="977"/>
    </row>
    <row r="12" spans="1:21" s="962" customFormat="1" ht="16.5" customHeight="1" x14ac:dyDescent="0.25">
      <c r="A12" s="962">
        <v>4</v>
      </c>
      <c r="B12" s="978" t="s">
        <v>38</v>
      </c>
      <c r="C12" s="979">
        <f t="shared" si="0"/>
        <v>338</v>
      </c>
      <c r="D12" s="980">
        <f t="shared" si="1"/>
        <v>100</v>
      </c>
      <c r="E12" s="979">
        <v>0</v>
      </c>
      <c r="F12" s="980">
        <v>0</v>
      </c>
      <c r="G12" s="979">
        <v>307</v>
      </c>
      <c r="H12" s="980">
        <v>90.828402366863898</v>
      </c>
      <c r="I12" s="979">
        <v>31</v>
      </c>
      <c r="J12" s="980">
        <v>9.1715976331360949</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4941</v>
      </c>
      <c r="D13" s="980">
        <f t="shared" si="1"/>
        <v>100</v>
      </c>
      <c r="E13" s="979">
        <v>2712</v>
      </c>
      <c r="F13" s="980">
        <v>54.88767455980571</v>
      </c>
      <c r="G13" s="979">
        <v>1309</v>
      </c>
      <c r="H13" s="980">
        <v>26.492612831410646</v>
      </c>
      <c r="I13" s="979">
        <v>348</v>
      </c>
      <c r="J13" s="980">
        <v>7.043108682452945</v>
      </c>
      <c r="K13" s="979">
        <v>571</v>
      </c>
      <c r="L13" s="980">
        <v>11.556365108277676</v>
      </c>
      <c r="M13" s="979">
        <v>1</v>
      </c>
      <c r="N13" s="980">
        <v>2.0238818053025704E-2</v>
      </c>
      <c r="O13" s="979">
        <v>0</v>
      </c>
      <c r="P13" s="980">
        <f t="shared" si="2"/>
        <v>0</v>
      </c>
      <c r="R13" s="977"/>
    </row>
    <row r="14" spans="1:21" s="962" customFormat="1" ht="16.5" customHeight="1" x14ac:dyDescent="0.25">
      <c r="A14" s="962">
        <v>6</v>
      </c>
      <c r="B14" s="978" t="s">
        <v>5</v>
      </c>
      <c r="C14" s="979">
        <f t="shared" si="0"/>
        <v>181</v>
      </c>
      <c r="D14" s="980">
        <f t="shared" si="1"/>
        <v>100</v>
      </c>
      <c r="E14" s="979">
        <v>0</v>
      </c>
      <c r="F14" s="980">
        <v>0</v>
      </c>
      <c r="G14" s="979">
        <v>180</v>
      </c>
      <c r="H14" s="980">
        <v>99.447513812154696</v>
      </c>
      <c r="I14" s="979">
        <v>1</v>
      </c>
      <c r="J14" s="980">
        <v>0.55248618784530379</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16211</v>
      </c>
      <c r="D15" s="980">
        <f t="shared" si="1"/>
        <v>100</v>
      </c>
      <c r="E15" s="979">
        <v>1348</v>
      </c>
      <c r="F15" s="980">
        <v>8.3153414348282038</v>
      </c>
      <c r="G15" s="979">
        <v>11492</v>
      </c>
      <c r="H15" s="980">
        <v>70.890136327185246</v>
      </c>
      <c r="I15" s="979">
        <v>1672</v>
      </c>
      <c r="J15" s="980">
        <v>10.313984331626672</v>
      </c>
      <c r="K15" s="979">
        <v>1699</v>
      </c>
      <c r="L15" s="980">
        <v>10.48053790635988</v>
      </c>
      <c r="M15" s="979">
        <v>0</v>
      </c>
      <c r="N15" s="980">
        <v>0</v>
      </c>
      <c r="O15" s="979">
        <v>0</v>
      </c>
      <c r="P15" s="980">
        <f t="shared" si="2"/>
        <v>0</v>
      </c>
      <c r="R15" s="977"/>
    </row>
    <row r="16" spans="1:21" s="963" customFormat="1" ht="16.5" customHeight="1" x14ac:dyDescent="0.25">
      <c r="A16" s="963">
        <v>8</v>
      </c>
      <c r="B16" s="978" t="s">
        <v>40</v>
      </c>
      <c r="C16" s="979">
        <f t="shared" si="0"/>
        <v>4035</v>
      </c>
      <c r="D16" s="980">
        <f t="shared" si="1"/>
        <v>100</v>
      </c>
      <c r="E16" s="979">
        <v>195</v>
      </c>
      <c r="F16" s="980">
        <v>4.8327137546468402</v>
      </c>
      <c r="G16" s="979">
        <v>3161</v>
      </c>
      <c r="H16" s="980">
        <v>78.339529120198264</v>
      </c>
      <c r="I16" s="979">
        <v>161</v>
      </c>
      <c r="J16" s="980">
        <v>3.9900867410161092</v>
      </c>
      <c r="K16" s="979">
        <v>518</v>
      </c>
      <c r="L16" s="980">
        <v>12.837670384138786</v>
      </c>
      <c r="M16" s="979">
        <v>0</v>
      </c>
      <c r="N16" s="980">
        <v>0</v>
      </c>
      <c r="O16" s="979">
        <v>0</v>
      </c>
      <c r="P16" s="980">
        <f t="shared" si="2"/>
        <v>0</v>
      </c>
      <c r="R16" s="977"/>
    </row>
    <row r="17" spans="1:18" s="963" customFormat="1" ht="16.5" customHeight="1" x14ac:dyDescent="0.25">
      <c r="A17" s="963">
        <v>9</v>
      </c>
      <c r="B17" s="978" t="s">
        <v>41</v>
      </c>
      <c r="C17" s="979">
        <f t="shared" si="0"/>
        <v>6464</v>
      </c>
      <c r="D17" s="980">
        <f t="shared" si="1"/>
        <v>100</v>
      </c>
      <c r="E17" s="979">
        <v>680</v>
      </c>
      <c r="F17" s="980">
        <v>10.51980198019802</v>
      </c>
      <c r="G17" s="979">
        <v>5431</v>
      </c>
      <c r="H17" s="980">
        <v>84.019183168316829</v>
      </c>
      <c r="I17" s="979">
        <v>353</v>
      </c>
      <c r="J17" s="980">
        <v>5.4610148514851486</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7777</v>
      </c>
      <c r="D18" s="980">
        <f t="shared" si="1"/>
        <v>100</v>
      </c>
      <c r="E18" s="979">
        <v>2923</v>
      </c>
      <c r="F18" s="980">
        <v>37.58518709013758</v>
      </c>
      <c r="G18" s="979">
        <v>3461</v>
      </c>
      <c r="H18" s="980">
        <v>44.5030217307445</v>
      </c>
      <c r="I18" s="979">
        <v>537</v>
      </c>
      <c r="J18" s="980">
        <v>6.9049762119069049</v>
      </c>
      <c r="K18" s="979">
        <v>856</v>
      </c>
      <c r="L18" s="980">
        <v>11.006814967211007</v>
      </c>
      <c r="M18" s="979">
        <v>0</v>
      </c>
      <c r="N18" s="980">
        <v>0</v>
      </c>
      <c r="O18" s="979">
        <v>0</v>
      </c>
      <c r="P18" s="980">
        <f t="shared" si="2"/>
        <v>0</v>
      </c>
      <c r="R18" s="977"/>
    </row>
    <row r="19" spans="1:18" s="962" customFormat="1" ht="16.5" customHeight="1" x14ac:dyDescent="0.25">
      <c r="A19" s="962">
        <v>11</v>
      </c>
      <c r="B19" s="978" t="s">
        <v>2</v>
      </c>
      <c r="C19" s="979">
        <f t="shared" si="0"/>
        <v>6022</v>
      </c>
      <c r="D19" s="980">
        <f t="shared" si="1"/>
        <v>100</v>
      </c>
      <c r="E19" s="979">
        <v>3678</v>
      </c>
      <c r="F19" s="980">
        <v>61.076054466954503</v>
      </c>
      <c r="G19" s="979">
        <v>1768</v>
      </c>
      <c r="H19" s="980">
        <v>29.359016937894388</v>
      </c>
      <c r="I19" s="979">
        <v>303</v>
      </c>
      <c r="J19" s="980">
        <v>5.0315509797409499</v>
      </c>
      <c r="K19" s="979">
        <v>273</v>
      </c>
      <c r="L19" s="980">
        <v>4.5333776154101626</v>
      </c>
      <c r="M19" s="979">
        <v>0</v>
      </c>
      <c r="N19" s="980">
        <v>0</v>
      </c>
      <c r="O19" s="979">
        <v>0</v>
      </c>
      <c r="P19" s="980">
        <f t="shared" si="2"/>
        <v>0</v>
      </c>
      <c r="R19" s="977"/>
    </row>
    <row r="20" spans="1:18" s="962" customFormat="1" ht="16.5" customHeight="1" x14ac:dyDescent="0.25">
      <c r="A20" s="962">
        <v>12</v>
      </c>
      <c r="B20" s="978" t="s">
        <v>35</v>
      </c>
      <c r="C20" s="979">
        <f t="shared" si="0"/>
        <v>6068</v>
      </c>
      <c r="D20" s="980">
        <f t="shared" si="1"/>
        <v>100</v>
      </c>
      <c r="E20" s="979">
        <v>463</v>
      </c>
      <c r="F20" s="980">
        <v>7.630191166776533</v>
      </c>
      <c r="G20" s="979">
        <v>4166</v>
      </c>
      <c r="H20" s="980">
        <v>68.655240606460126</v>
      </c>
      <c r="I20" s="979">
        <v>1123</v>
      </c>
      <c r="J20" s="980">
        <v>18.506921555702043</v>
      </c>
      <c r="K20" s="979">
        <v>316</v>
      </c>
      <c r="L20" s="980">
        <v>5.2076466710613047</v>
      </c>
      <c r="M20" s="979">
        <v>0</v>
      </c>
      <c r="N20" s="980">
        <v>0</v>
      </c>
      <c r="O20" s="979">
        <v>0</v>
      </c>
      <c r="P20" s="980">
        <f t="shared" si="2"/>
        <v>0</v>
      </c>
      <c r="R20" s="977"/>
    </row>
    <row r="21" spans="1:18" s="962" customFormat="1" ht="16.5" customHeight="1" x14ac:dyDescent="0.25">
      <c r="A21" s="962">
        <v>13</v>
      </c>
      <c r="B21" s="978" t="s">
        <v>42</v>
      </c>
      <c r="C21" s="979">
        <f t="shared" si="0"/>
        <v>13782</v>
      </c>
      <c r="D21" s="980">
        <f t="shared" si="1"/>
        <v>100</v>
      </c>
      <c r="E21" s="979">
        <v>1401</v>
      </c>
      <c r="F21" s="980">
        <v>10.165433173704832</v>
      </c>
      <c r="G21" s="979">
        <v>9711</v>
      </c>
      <c r="H21" s="980">
        <v>70.461471484545058</v>
      </c>
      <c r="I21" s="979">
        <v>1037</v>
      </c>
      <c r="J21" s="980">
        <v>7.5243070671890875</v>
      </c>
      <c r="K21" s="979">
        <v>1633</v>
      </c>
      <c r="L21" s="980">
        <v>11.848788274561022</v>
      </c>
      <c r="M21" s="979">
        <v>0</v>
      </c>
      <c r="N21" s="980">
        <v>0</v>
      </c>
      <c r="O21" s="979">
        <v>0</v>
      </c>
      <c r="P21" s="980">
        <f t="shared" si="2"/>
        <v>0</v>
      </c>
      <c r="R21" s="977"/>
    </row>
    <row r="22" spans="1:18" s="962" customFormat="1" ht="16.5" customHeight="1" x14ac:dyDescent="0.25">
      <c r="A22" s="962">
        <v>14</v>
      </c>
      <c r="B22" s="978" t="s">
        <v>43</v>
      </c>
      <c r="C22" s="979">
        <f t="shared" si="0"/>
        <v>826</v>
      </c>
      <c r="D22" s="980">
        <f t="shared" si="1"/>
        <v>100</v>
      </c>
      <c r="E22" s="979">
        <v>2</v>
      </c>
      <c r="F22" s="980">
        <v>0.24213075060532688</v>
      </c>
      <c r="G22" s="979">
        <v>593</v>
      </c>
      <c r="H22" s="980">
        <v>71.791767554479421</v>
      </c>
      <c r="I22" s="979">
        <v>75</v>
      </c>
      <c r="J22" s="980">
        <v>9.079903147699758</v>
      </c>
      <c r="K22" s="979">
        <v>156</v>
      </c>
      <c r="L22" s="980">
        <v>18.886198547215496</v>
      </c>
      <c r="M22" s="979">
        <v>0</v>
      </c>
      <c r="N22" s="980">
        <v>0</v>
      </c>
      <c r="O22" s="979">
        <v>0</v>
      </c>
      <c r="P22" s="980">
        <f t="shared" si="2"/>
        <v>0</v>
      </c>
      <c r="R22" s="977"/>
    </row>
    <row r="23" spans="1:18" s="962" customFormat="1" ht="16.5" customHeight="1" x14ac:dyDescent="0.25">
      <c r="A23" s="962">
        <v>15</v>
      </c>
      <c r="B23" s="978" t="s">
        <v>44</v>
      </c>
      <c r="C23" s="979">
        <f t="shared" si="0"/>
        <v>733</v>
      </c>
      <c r="D23" s="980">
        <f t="shared" si="1"/>
        <v>100</v>
      </c>
      <c r="E23" s="979">
        <v>492</v>
      </c>
      <c r="F23" s="980">
        <v>67.121418826739429</v>
      </c>
      <c r="G23" s="979">
        <v>200</v>
      </c>
      <c r="H23" s="980">
        <v>27.285129604365622</v>
      </c>
      <c r="I23" s="979">
        <v>41</v>
      </c>
      <c r="J23" s="980">
        <v>5.5934515688949515</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670</v>
      </c>
      <c r="D24" s="980">
        <f t="shared" si="1"/>
        <v>100</v>
      </c>
      <c r="E24" s="979">
        <v>0</v>
      </c>
      <c r="F24" s="980">
        <v>0</v>
      </c>
      <c r="G24" s="979">
        <v>670</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466</v>
      </c>
      <c r="D25" s="980">
        <f t="shared" si="1"/>
        <v>100</v>
      </c>
      <c r="E25" s="979">
        <v>0</v>
      </c>
      <c r="F25" s="980">
        <v>0</v>
      </c>
      <c r="G25" s="979">
        <v>445</v>
      </c>
      <c r="H25" s="980">
        <v>95.493562231759654</v>
      </c>
      <c r="I25" s="979">
        <v>21</v>
      </c>
      <c r="J25" s="980">
        <v>4.5064377682403434</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76777</v>
      </c>
      <c r="D27" s="1292">
        <f>C27/$C27*100</f>
        <v>100</v>
      </c>
      <c r="E27" s="1291">
        <f>SUM(E9:E26)</f>
        <v>13971</v>
      </c>
      <c r="F27" s="1292">
        <f>E27/$C27*100</f>
        <v>18.19685582921969</v>
      </c>
      <c r="G27" s="1291">
        <f>SUM(G9:G26)</f>
        <v>50548</v>
      </c>
      <c r="H27" s="1292">
        <f>G27/$C27*100</f>
        <v>65.837425270588852</v>
      </c>
      <c r="I27" s="1291">
        <f>SUM(I9:I26)</f>
        <v>6202</v>
      </c>
      <c r="J27" s="1292">
        <f>I27/$C27*100</f>
        <v>8.0779400080753341</v>
      </c>
      <c r="K27" s="1291">
        <f>SUM(K9:K26)</f>
        <v>6025</v>
      </c>
      <c r="L27" s="1292">
        <f>K27/$C27*100</f>
        <v>7.8474022168097219</v>
      </c>
      <c r="M27" s="1291">
        <f>SUM(M9:M26)</f>
        <v>31</v>
      </c>
      <c r="N27" s="1292">
        <f>M27/$C27*100</f>
        <v>4.0376675306406866E-2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2" t="s">
        <v>441</v>
      </c>
      <c r="C3" s="1552"/>
      <c r="D3" s="1552"/>
      <c r="E3" s="1552"/>
      <c r="F3" s="1552"/>
      <c r="G3" s="1552"/>
      <c r="H3" s="1552"/>
      <c r="I3" s="1552"/>
      <c r="J3" s="1552"/>
      <c r="K3" s="1552"/>
      <c r="L3" s="1552"/>
      <c r="M3" s="1552"/>
      <c r="N3" s="1552"/>
      <c r="O3" s="1552"/>
      <c r="P3" s="1552"/>
    </row>
    <row r="4" spans="1:21" s="967" customFormat="1" ht="15.5" x14ac:dyDescent="0.25">
      <c r="B4" s="1473" t="str">
        <f>porsaad!$B$6</f>
        <v>Situación a 30 de abril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4" t="s">
        <v>199</v>
      </c>
      <c r="D6" s="1675"/>
      <c r="E6" s="1675"/>
      <c r="F6" s="1675"/>
      <c r="G6" s="1675"/>
      <c r="H6" s="1675"/>
      <c r="I6" s="1675"/>
      <c r="J6" s="1675"/>
      <c r="K6" s="1675"/>
      <c r="L6" s="1675"/>
      <c r="M6" s="1675"/>
      <c r="N6" s="1675"/>
      <c r="O6" s="1675"/>
      <c r="P6" s="1676"/>
    </row>
    <row r="7" spans="1:21" s="967" customFormat="1" ht="57" customHeight="1" x14ac:dyDescent="0.25">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5">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2173</v>
      </c>
      <c r="D9" s="976">
        <f>IFERROR(C9/$C9*100,"-")</f>
        <v>100</v>
      </c>
      <c r="E9" s="975">
        <v>0</v>
      </c>
      <c r="F9" s="976">
        <v>0</v>
      </c>
      <c r="G9" s="975">
        <v>2039</v>
      </c>
      <c r="H9" s="976">
        <v>93.833410032213521</v>
      </c>
      <c r="I9" s="975">
        <v>134</v>
      </c>
      <c r="J9" s="976">
        <v>6.1665899677864706</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4110</v>
      </c>
      <c r="D10" s="980">
        <f t="shared" ref="D10:D26" si="1">IFERROR(C10/$C10*100,"-")</f>
        <v>100</v>
      </c>
      <c r="E10" s="979">
        <v>0</v>
      </c>
      <c r="F10" s="980">
        <v>0</v>
      </c>
      <c r="G10" s="979">
        <v>3728</v>
      </c>
      <c r="H10" s="980">
        <v>90.705596107055968</v>
      </c>
      <c r="I10" s="979">
        <v>382</v>
      </c>
      <c r="J10" s="980">
        <v>9.2944038929440396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1940</v>
      </c>
      <c r="D11" s="980">
        <f t="shared" si="1"/>
        <v>100</v>
      </c>
      <c r="E11" s="979">
        <v>102</v>
      </c>
      <c r="F11" s="980">
        <v>5.2577319587628866</v>
      </c>
      <c r="G11" s="979">
        <v>1571</v>
      </c>
      <c r="H11" s="980">
        <v>80.979381443298976</v>
      </c>
      <c r="I11" s="979">
        <v>200</v>
      </c>
      <c r="J11" s="980">
        <v>10.309278350515463</v>
      </c>
      <c r="K11" s="979">
        <v>1</v>
      </c>
      <c r="L11" s="980">
        <v>5.1546391752577324E-2</v>
      </c>
      <c r="M11" s="979">
        <v>66</v>
      </c>
      <c r="N11" s="980">
        <v>3.402061855670103</v>
      </c>
      <c r="O11" s="979">
        <v>0</v>
      </c>
      <c r="P11" s="980">
        <f t="shared" si="2"/>
        <v>0</v>
      </c>
      <c r="R11" s="977"/>
    </row>
    <row r="12" spans="1:21" s="962" customFormat="1" ht="16.5" customHeight="1" x14ac:dyDescent="0.25">
      <c r="A12" s="962">
        <v>4</v>
      </c>
      <c r="B12" s="978" t="s">
        <v>38</v>
      </c>
      <c r="C12" s="979">
        <f t="shared" si="0"/>
        <v>367</v>
      </c>
      <c r="D12" s="980">
        <f t="shared" si="1"/>
        <v>100</v>
      </c>
      <c r="E12" s="979">
        <v>0</v>
      </c>
      <c r="F12" s="980">
        <v>0</v>
      </c>
      <c r="G12" s="979">
        <v>303</v>
      </c>
      <c r="H12" s="980">
        <v>82.561307901907355</v>
      </c>
      <c r="I12" s="979">
        <v>64</v>
      </c>
      <c r="J12" s="980">
        <v>17.438692098092641</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5388</v>
      </c>
      <c r="D13" s="980">
        <f t="shared" si="1"/>
        <v>100</v>
      </c>
      <c r="E13" s="979">
        <v>3230</v>
      </c>
      <c r="F13" s="980">
        <v>59.948032665181884</v>
      </c>
      <c r="G13" s="979">
        <v>916</v>
      </c>
      <c r="H13" s="980">
        <v>17.0007423904974</v>
      </c>
      <c r="I13" s="979">
        <v>442</v>
      </c>
      <c r="J13" s="980">
        <v>8.2034149962880463</v>
      </c>
      <c r="K13" s="979">
        <v>797</v>
      </c>
      <c r="L13" s="980">
        <v>14.792130660727542</v>
      </c>
      <c r="M13" s="979">
        <v>3</v>
      </c>
      <c r="N13" s="980">
        <v>5.5679287305122491E-2</v>
      </c>
      <c r="O13" s="979">
        <v>0</v>
      </c>
      <c r="P13" s="980">
        <f t="shared" si="2"/>
        <v>0</v>
      </c>
      <c r="R13" s="977"/>
    </row>
    <row r="14" spans="1:21" s="962" customFormat="1" ht="16.5" customHeight="1" x14ac:dyDescent="0.25">
      <c r="A14" s="962">
        <v>6</v>
      </c>
      <c r="B14" s="978" t="s">
        <v>5</v>
      </c>
      <c r="C14" s="979">
        <f t="shared" si="0"/>
        <v>205</v>
      </c>
      <c r="D14" s="980">
        <f t="shared" si="1"/>
        <v>100</v>
      </c>
      <c r="E14" s="979">
        <v>0</v>
      </c>
      <c r="F14" s="980">
        <v>0</v>
      </c>
      <c r="G14" s="979">
        <v>202</v>
      </c>
      <c r="H14" s="980">
        <v>98.536585365853654</v>
      </c>
      <c r="I14" s="979">
        <v>3</v>
      </c>
      <c r="J14" s="980">
        <v>1.4634146341463417</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16018</v>
      </c>
      <c r="D15" s="980">
        <f t="shared" si="1"/>
        <v>100</v>
      </c>
      <c r="E15" s="979">
        <v>2176</v>
      </c>
      <c r="F15" s="980">
        <v>13.584717193157697</v>
      </c>
      <c r="G15" s="979">
        <v>9817</v>
      </c>
      <c r="H15" s="980">
        <v>61.287301785491323</v>
      </c>
      <c r="I15" s="979">
        <v>2101</v>
      </c>
      <c r="J15" s="980">
        <v>13.11649394431265</v>
      </c>
      <c r="K15" s="979">
        <v>1924</v>
      </c>
      <c r="L15" s="980">
        <v>12.011487077038332</v>
      </c>
      <c r="M15" s="979">
        <v>0</v>
      </c>
      <c r="N15" s="980">
        <v>0</v>
      </c>
      <c r="O15" s="979">
        <v>0</v>
      </c>
      <c r="P15" s="980">
        <f t="shared" si="2"/>
        <v>0</v>
      </c>
      <c r="R15" s="977"/>
    </row>
    <row r="16" spans="1:21" s="963" customFormat="1" ht="16.5" customHeight="1" x14ac:dyDescent="0.25">
      <c r="A16" s="963">
        <v>8</v>
      </c>
      <c r="B16" s="978" t="s">
        <v>40</v>
      </c>
      <c r="C16" s="979">
        <f t="shared" si="0"/>
        <v>4440</v>
      </c>
      <c r="D16" s="980">
        <f t="shared" si="1"/>
        <v>100</v>
      </c>
      <c r="E16" s="979">
        <v>342</v>
      </c>
      <c r="F16" s="980">
        <v>7.7027027027027035</v>
      </c>
      <c r="G16" s="979">
        <v>3149</v>
      </c>
      <c r="H16" s="980">
        <v>70.923423423423429</v>
      </c>
      <c r="I16" s="979">
        <v>236</v>
      </c>
      <c r="J16" s="980">
        <v>5.3153153153153152</v>
      </c>
      <c r="K16" s="979">
        <v>713</v>
      </c>
      <c r="L16" s="980">
        <v>16.058558558558559</v>
      </c>
      <c r="M16" s="979">
        <v>0</v>
      </c>
      <c r="N16" s="980">
        <v>0</v>
      </c>
      <c r="O16" s="979">
        <v>0</v>
      </c>
      <c r="P16" s="980">
        <f t="shared" si="2"/>
        <v>0</v>
      </c>
      <c r="R16" s="977"/>
    </row>
    <row r="17" spans="1:18" s="963" customFormat="1" ht="16.5" customHeight="1" x14ac:dyDescent="0.25">
      <c r="A17" s="963">
        <v>9</v>
      </c>
      <c r="B17" s="978" t="s">
        <v>41</v>
      </c>
      <c r="C17" s="979">
        <f t="shared" si="0"/>
        <v>11500</v>
      </c>
      <c r="D17" s="980">
        <f t="shared" si="1"/>
        <v>100</v>
      </c>
      <c r="E17" s="979">
        <v>2040</v>
      </c>
      <c r="F17" s="980">
        <v>17.739130434782606</v>
      </c>
      <c r="G17" s="979">
        <v>8244</v>
      </c>
      <c r="H17" s="980">
        <v>71.686956521739134</v>
      </c>
      <c r="I17" s="979">
        <v>1216</v>
      </c>
      <c r="J17" s="980">
        <v>10.573913043478262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9778</v>
      </c>
      <c r="D18" s="980">
        <f t="shared" si="1"/>
        <v>100</v>
      </c>
      <c r="E18" s="979">
        <v>4751</v>
      </c>
      <c r="F18" s="980">
        <v>48.588668439353647</v>
      </c>
      <c r="G18" s="979">
        <v>3707</v>
      </c>
      <c r="H18" s="980">
        <v>37.911638371855183</v>
      </c>
      <c r="I18" s="979">
        <v>361</v>
      </c>
      <c r="J18" s="980">
        <v>3.6919615463284927</v>
      </c>
      <c r="K18" s="979">
        <v>959</v>
      </c>
      <c r="L18" s="980">
        <v>9.8077316424626702</v>
      </c>
      <c r="M18" s="979">
        <v>0</v>
      </c>
      <c r="N18" s="980">
        <v>0</v>
      </c>
      <c r="O18" s="979">
        <v>0</v>
      </c>
      <c r="P18" s="980">
        <f t="shared" si="2"/>
        <v>0</v>
      </c>
      <c r="R18" s="977"/>
    </row>
    <row r="19" spans="1:18" s="962" customFormat="1" ht="16.5" customHeight="1" x14ac:dyDescent="0.25">
      <c r="A19" s="962">
        <v>11</v>
      </c>
      <c r="B19" s="978" t="s">
        <v>2</v>
      </c>
      <c r="C19" s="979">
        <f t="shared" si="0"/>
        <v>6625</v>
      </c>
      <c r="D19" s="980">
        <f t="shared" si="1"/>
        <v>100</v>
      </c>
      <c r="E19" s="979">
        <v>4557</v>
      </c>
      <c r="F19" s="980">
        <v>68.784905660377362</v>
      </c>
      <c r="G19" s="979">
        <v>1271</v>
      </c>
      <c r="H19" s="980">
        <v>19.184905660377357</v>
      </c>
      <c r="I19" s="979">
        <v>326</v>
      </c>
      <c r="J19" s="980">
        <v>4.9207547169811319</v>
      </c>
      <c r="K19" s="979">
        <v>471</v>
      </c>
      <c r="L19" s="980">
        <v>7.1094339622641511</v>
      </c>
      <c r="M19" s="979">
        <v>0</v>
      </c>
      <c r="N19" s="980">
        <v>0</v>
      </c>
      <c r="O19" s="979">
        <v>0</v>
      </c>
      <c r="P19" s="980">
        <f t="shared" si="2"/>
        <v>0</v>
      </c>
      <c r="R19" s="977"/>
    </row>
    <row r="20" spans="1:18" s="962" customFormat="1" ht="16.5" customHeight="1" x14ac:dyDescent="0.25">
      <c r="A20" s="962">
        <v>12</v>
      </c>
      <c r="B20" s="978" t="s">
        <v>35</v>
      </c>
      <c r="C20" s="979">
        <f t="shared" si="0"/>
        <v>5501</v>
      </c>
      <c r="D20" s="980">
        <f t="shared" si="1"/>
        <v>100</v>
      </c>
      <c r="E20" s="979">
        <v>938</v>
      </c>
      <c r="F20" s="980">
        <v>17.051445191783312</v>
      </c>
      <c r="G20" s="979">
        <v>2728</v>
      </c>
      <c r="H20" s="980">
        <v>49.590983457553172</v>
      </c>
      <c r="I20" s="979">
        <v>1129</v>
      </c>
      <c r="J20" s="980">
        <v>20.523541174331939</v>
      </c>
      <c r="K20" s="979">
        <v>706</v>
      </c>
      <c r="L20" s="980">
        <v>12.834030176331575</v>
      </c>
      <c r="M20" s="979">
        <v>0</v>
      </c>
      <c r="N20" s="980">
        <v>0</v>
      </c>
      <c r="O20" s="979">
        <v>0</v>
      </c>
      <c r="P20" s="980">
        <f t="shared" si="2"/>
        <v>0</v>
      </c>
      <c r="R20" s="977"/>
    </row>
    <row r="21" spans="1:18" s="962" customFormat="1" ht="16.5" customHeight="1" x14ac:dyDescent="0.25">
      <c r="A21" s="962">
        <v>13</v>
      </c>
      <c r="B21" s="978" t="s">
        <v>42</v>
      </c>
      <c r="C21" s="979">
        <f t="shared" si="0"/>
        <v>10879</v>
      </c>
      <c r="D21" s="980">
        <f t="shared" si="1"/>
        <v>100</v>
      </c>
      <c r="E21" s="979">
        <v>1152</v>
      </c>
      <c r="F21" s="980">
        <v>10.589208566963876</v>
      </c>
      <c r="G21" s="979">
        <v>6646</v>
      </c>
      <c r="H21" s="980">
        <v>61.090173729203059</v>
      </c>
      <c r="I21" s="979">
        <v>942</v>
      </c>
      <c r="J21" s="980">
        <v>8.6588840886110852</v>
      </c>
      <c r="K21" s="979">
        <v>2139</v>
      </c>
      <c r="L21" s="980">
        <v>19.661733615221987</v>
      </c>
      <c r="M21" s="979">
        <v>0</v>
      </c>
      <c r="N21" s="980">
        <v>0</v>
      </c>
      <c r="O21" s="979">
        <v>0</v>
      </c>
      <c r="P21" s="980">
        <f t="shared" si="2"/>
        <v>0</v>
      </c>
      <c r="R21" s="977"/>
    </row>
    <row r="22" spans="1:18" s="962" customFormat="1" ht="16.5" customHeight="1" x14ac:dyDescent="0.25">
      <c r="A22" s="962">
        <v>14</v>
      </c>
      <c r="B22" s="978" t="s">
        <v>43</v>
      </c>
      <c r="C22" s="979">
        <f t="shared" si="0"/>
        <v>449</v>
      </c>
      <c r="D22" s="980">
        <f t="shared" si="1"/>
        <v>100</v>
      </c>
      <c r="E22" s="979">
        <v>0</v>
      </c>
      <c r="F22" s="980">
        <v>0</v>
      </c>
      <c r="G22" s="979">
        <v>202</v>
      </c>
      <c r="H22" s="980">
        <v>44.988864142538972</v>
      </c>
      <c r="I22" s="979">
        <v>96</v>
      </c>
      <c r="J22" s="980">
        <v>21.380846325167038</v>
      </c>
      <c r="K22" s="979">
        <v>151</v>
      </c>
      <c r="L22" s="980">
        <v>33.630289532293986</v>
      </c>
      <c r="M22" s="979">
        <v>0</v>
      </c>
      <c r="N22" s="980">
        <v>0</v>
      </c>
      <c r="O22" s="979">
        <v>0</v>
      </c>
      <c r="P22" s="980">
        <f t="shared" si="2"/>
        <v>0</v>
      </c>
      <c r="R22" s="977"/>
    </row>
    <row r="23" spans="1:18" s="962" customFormat="1" ht="16.5" customHeight="1" x14ac:dyDescent="0.25">
      <c r="A23" s="962">
        <v>15</v>
      </c>
      <c r="B23" s="978" t="s">
        <v>44</v>
      </c>
      <c r="C23" s="979">
        <f t="shared" si="0"/>
        <v>1365</v>
      </c>
      <c r="D23" s="980">
        <f t="shared" si="1"/>
        <v>100</v>
      </c>
      <c r="E23" s="979">
        <v>649</v>
      </c>
      <c r="F23" s="980">
        <v>47.54578754578754</v>
      </c>
      <c r="G23" s="979">
        <v>615</v>
      </c>
      <c r="H23" s="980">
        <v>45.054945054945058</v>
      </c>
      <c r="I23" s="979">
        <v>100</v>
      </c>
      <c r="J23" s="980">
        <v>7.3260073260073266</v>
      </c>
      <c r="K23" s="979">
        <v>1</v>
      </c>
      <c r="L23" s="980">
        <v>7.3260073260073263E-2</v>
      </c>
      <c r="M23" s="979">
        <v>0</v>
      </c>
      <c r="N23" s="980">
        <v>0</v>
      </c>
      <c r="O23" s="979">
        <v>0</v>
      </c>
      <c r="P23" s="980">
        <f t="shared" si="2"/>
        <v>0</v>
      </c>
      <c r="R23" s="977"/>
    </row>
    <row r="24" spans="1:18" s="962" customFormat="1" ht="16.5" customHeight="1" x14ac:dyDescent="0.25">
      <c r="A24" s="962">
        <v>16</v>
      </c>
      <c r="B24" s="978" t="s">
        <v>45</v>
      </c>
      <c r="C24" s="979">
        <f t="shared" si="0"/>
        <v>662</v>
      </c>
      <c r="D24" s="980">
        <f t="shared" si="1"/>
        <v>100</v>
      </c>
      <c r="E24" s="979">
        <v>0</v>
      </c>
      <c r="F24" s="980">
        <v>0</v>
      </c>
      <c r="G24" s="979">
        <v>659</v>
      </c>
      <c r="H24" s="980">
        <v>99.546827794561935</v>
      </c>
      <c r="I24" s="979">
        <v>3</v>
      </c>
      <c r="J24" s="980">
        <v>0.45317220543806652</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569</v>
      </c>
      <c r="D25" s="980">
        <f t="shared" si="1"/>
        <v>100</v>
      </c>
      <c r="E25" s="979">
        <v>0</v>
      </c>
      <c r="F25" s="980">
        <v>0</v>
      </c>
      <c r="G25" s="979">
        <v>521</v>
      </c>
      <c r="H25" s="980">
        <v>91.564147627416531</v>
      </c>
      <c r="I25" s="979">
        <v>48</v>
      </c>
      <c r="J25" s="980">
        <v>8.4358523725834793</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81973</v>
      </c>
      <c r="D27" s="1290">
        <f>C27/$C27*100</f>
        <v>100</v>
      </c>
      <c r="E27" s="1291">
        <f>SUM(E9:E26)</f>
        <v>19940</v>
      </c>
      <c r="F27" s="1292">
        <f>E27/$C27*100</f>
        <v>24.325082649164969</v>
      </c>
      <c r="G27" s="1291">
        <f>SUM(G9:G26)</f>
        <v>46319</v>
      </c>
      <c r="H27" s="1292">
        <f>G27/$C27*100</f>
        <v>56.505190733534214</v>
      </c>
      <c r="I27" s="1291">
        <f>SUM(I9:I26)</f>
        <v>7783</v>
      </c>
      <c r="J27" s="1292">
        <f>I27/$C27*100</f>
        <v>9.4945896819684528</v>
      </c>
      <c r="K27" s="1291">
        <f>SUM(K9:K26)</f>
        <v>7862</v>
      </c>
      <c r="L27" s="1292">
        <f>K27/$C27*100</f>
        <v>9.5909628780208109</v>
      </c>
      <c r="M27" s="1291">
        <f>SUM(M9:M26)</f>
        <v>69</v>
      </c>
      <c r="N27" s="1292">
        <f>M27/$C27*100</f>
        <v>8.4174057311553793E-2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2" t="s">
        <v>440</v>
      </c>
      <c r="C3" s="1552"/>
      <c r="D3" s="1552"/>
      <c r="E3" s="1552"/>
      <c r="F3" s="1552"/>
      <c r="G3" s="1552"/>
      <c r="H3" s="1552"/>
      <c r="I3" s="1552"/>
      <c r="J3" s="1552"/>
      <c r="K3" s="1552"/>
      <c r="L3" s="1552"/>
      <c r="M3" s="1552"/>
      <c r="N3" s="1552"/>
      <c r="O3" s="1552"/>
      <c r="P3" s="1552"/>
    </row>
    <row r="4" spans="1:21" s="967" customFormat="1" ht="15.5" x14ac:dyDescent="0.25">
      <c r="B4" s="1473" t="str">
        <f>porsaad!$B$6</f>
        <v>Situación a 30 de abril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4" t="s">
        <v>199</v>
      </c>
      <c r="D6" s="1675"/>
      <c r="E6" s="1675"/>
      <c r="F6" s="1675"/>
      <c r="G6" s="1675"/>
      <c r="H6" s="1675"/>
      <c r="I6" s="1675"/>
      <c r="J6" s="1675"/>
      <c r="K6" s="1675"/>
      <c r="L6" s="1675"/>
      <c r="M6" s="1675"/>
      <c r="N6" s="1675"/>
      <c r="O6" s="1675"/>
      <c r="P6" s="1676"/>
    </row>
    <row r="7" spans="1:21" s="967" customFormat="1" ht="57" customHeight="1" x14ac:dyDescent="0.25">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5">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121</v>
      </c>
      <c r="D9" s="976">
        <f>IFERROR(C9/$C9*100,"-")</f>
        <v>100</v>
      </c>
      <c r="E9" s="975">
        <v>0</v>
      </c>
      <c r="F9" s="976">
        <v>0</v>
      </c>
      <c r="G9" s="975">
        <v>10</v>
      </c>
      <c r="H9" s="976">
        <v>8.2644628099173563</v>
      </c>
      <c r="I9" s="975">
        <v>111</v>
      </c>
      <c r="J9" s="976">
        <v>91.735537190082653</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1778</v>
      </c>
      <c r="D10" s="980">
        <f t="shared" ref="D10:D26" si="1">IFERROR(C10/$C10*100,"-")</f>
        <v>100</v>
      </c>
      <c r="E10" s="979">
        <v>0</v>
      </c>
      <c r="F10" s="980">
        <v>0</v>
      </c>
      <c r="G10" s="979">
        <v>41</v>
      </c>
      <c r="H10" s="980">
        <v>2.3059617547806521</v>
      </c>
      <c r="I10" s="979">
        <v>1737</v>
      </c>
      <c r="J10" s="980">
        <v>97.694038245219346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1663</v>
      </c>
      <c r="D11" s="980">
        <f t="shared" si="1"/>
        <v>100</v>
      </c>
      <c r="E11" s="979">
        <v>132</v>
      </c>
      <c r="F11" s="980">
        <v>7.9374624173181001</v>
      </c>
      <c r="G11" s="979">
        <v>20</v>
      </c>
      <c r="H11" s="980">
        <v>1.2026458208057726</v>
      </c>
      <c r="I11" s="979">
        <v>174</v>
      </c>
      <c r="J11" s="980">
        <v>10.463018641010223</v>
      </c>
      <c r="K11" s="979">
        <v>1153</v>
      </c>
      <c r="L11" s="980">
        <v>69.332531569452797</v>
      </c>
      <c r="M11" s="979">
        <v>184</v>
      </c>
      <c r="N11" s="980">
        <v>11.06434155141311</v>
      </c>
      <c r="O11" s="979">
        <v>0</v>
      </c>
      <c r="P11" s="980">
        <f t="shared" si="2"/>
        <v>0</v>
      </c>
      <c r="R11" s="977"/>
    </row>
    <row r="12" spans="1:21" s="962" customFormat="1" ht="16.5" customHeight="1" x14ac:dyDescent="0.25">
      <c r="A12" s="962">
        <v>4</v>
      </c>
      <c r="B12" s="978" t="s">
        <v>38</v>
      </c>
      <c r="C12" s="979">
        <f t="shared" si="0"/>
        <v>46</v>
      </c>
      <c r="D12" s="980">
        <f t="shared" si="1"/>
        <v>100</v>
      </c>
      <c r="E12" s="979">
        <v>0</v>
      </c>
      <c r="F12" s="980">
        <v>0</v>
      </c>
      <c r="G12" s="979">
        <v>0</v>
      </c>
      <c r="H12" s="980">
        <v>0</v>
      </c>
      <c r="I12" s="979">
        <v>46</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5762</v>
      </c>
      <c r="D13" s="980">
        <f t="shared" si="1"/>
        <v>100</v>
      </c>
      <c r="E13" s="979">
        <v>4013</v>
      </c>
      <c r="F13" s="980">
        <v>69.645956265185703</v>
      </c>
      <c r="G13" s="979">
        <v>4</v>
      </c>
      <c r="H13" s="980">
        <v>6.9420340159666777E-2</v>
      </c>
      <c r="I13" s="979">
        <v>695</v>
      </c>
      <c r="J13" s="980">
        <v>12.061784102742104</v>
      </c>
      <c r="K13" s="979">
        <v>1047</v>
      </c>
      <c r="L13" s="980">
        <v>18.170774036792782</v>
      </c>
      <c r="M13" s="979">
        <v>3</v>
      </c>
      <c r="N13" s="980">
        <v>5.206525511975009E-2</v>
      </c>
      <c r="O13" s="979">
        <v>0</v>
      </c>
      <c r="P13" s="980">
        <f t="shared" si="2"/>
        <v>0</v>
      </c>
      <c r="R13" s="977"/>
    </row>
    <row r="14" spans="1:21" s="962" customFormat="1" ht="16.5" customHeight="1" x14ac:dyDescent="0.25">
      <c r="A14" s="962">
        <v>6</v>
      </c>
      <c r="B14" s="978" t="s">
        <v>5</v>
      </c>
      <c r="C14" s="979">
        <f t="shared" si="0"/>
        <v>0</v>
      </c>
      <c r="D14" s="980" t="str">
        <f t="shared" si="1"/>
        <v>-</v>
      </c>
      <c r="E14" s="979">
        <v>0</v>
      </c>
      <c r="F14" s="980" t="s">
        <v>363</v>
      </c>
      <c r="G14" s="979">
        <v>0</v>
      </c>
      <c r="H14" s="980" t="s">
        <v>363</v>
      </c>
      <c r="I14" s="979">
        <v>0</v>
      </c>
      <c r="J14" s="980" t="s">
        <v>363</v>
      </c>
      <c r="K14" s="979">
        <v>0</v>
      </c>
      <c r="L14" s="980" t="s">
        <v>363</v>
      </c>
      <c r="M14" s="979">
        <v>0</v>
      </c>
      <c r="N14" s="980" t="s">
        <v>363</v>
      </c>
      <c r="O14" s="979">
        <v>0</v>
      </c>
      <c r="P14" s="980" t="str">
        <f t="shared" si="2"/>
        <v>-</v>
      </c>
      <c r="R14" s="977"/>
    </row>
    <row r="15" spans="1:21" s="963" customFormat="1" ht="16.5" customHeight="1" x14ac:dyDescent="0.25">
      <c r="A15" s="963">
        <v>7</v>
      </c>
      <c r="B15" s="978" t="s">
        <v>4</v>
      </c>
      <c r="C15" s="979">
        <f t="shared" si="0"/>
        <v>17315</v>
      </c>
      <c r="D15" s="980">
        <f t="shared" si="1"/>
        <v>100</v>
      </c>
      <c r="E15" s="979">
        <v>5144</v>
      </c>
      <c r="F15" s="980">
        <v>29.708345365290214</v>
      </c>
      <c r="G15" s="979">
        <v>1</v>
      </c>
      <c r="H15" s="980">
        <v>5.7753393011839441E-3</v>
      </c>
      <c r="I15" s="979">
        <v>10491</v>
      </c>
      <c r="J15" s="980">
        <v>60.589084608720768</v>
      </c>
      <c r="K15" s="979">
        <v>1679</v>
      </c>
      <c r="L15" s="980">
        <v>9.6967946866878432</v>
      </c>
      <c r="M15" s="979">
        <v>0</v>
      </c>
      <c r="N15" s="980">
        <v>0</v>
      </c>
      <c r="O15" s="979">
        <v>0</v>
      </c>
      <c r="P15" s="980">
        <f t="shared" si="2"/>
        <v>0</v>
      </c>
      <c r="R15" s="977"/>
    </row>
    <row r="16" spans="1:21" s="963" customFormat="1" ht="16.5" customHeight="1" x14ac:dyDescent="0.25">
      <c r="A16" s="963">
        <v>8</v>
      </c>
      <c r="B16" s="978" t="s">
        <v>40</v>
      </c>
      <c r="C16" s="979">
        <f t="shared" si="0"/>
        <v>3383</v>
      </c>
      <c r="D16" s="980">
        <f t="shared" si="1"/>
        <v>100</v>
      </c>
      <c r="E16" s="979">
        <v>681</v>
      </c>
      <c r="F16" s="980">
        <v>20.130062075081291</v>
      </c>
      <c r="G16" s="979">
        <v>1810</v>
      </c>
      <c r="H16" s="980">
        <v>53.502808158439251</v>
      </c>
      <c r="I16" s="979">
        <v>140</v>
      </c>
      <c r="J16" s="980">
        <v>4.1383387525864617</v>
      </c>
      <c r="K16" s="979">
        <v>752</v>
      </c>
      <c r="L16" s="980">
        <v>22.228791013892994</v>
      </c>
      <c r="M16" s="979">
        <v>0</v>
      </c>
      <c r="N16" s="980">
        <v>0</v>
      </c>
      <c r="O16" s="979">
        <v>0</v>
      </c>
      <c r="P16" s="980">
        <f t="shared" si="2"/>
        <v>0</v>
      </c>
      <c r="R16" s="977"/>
    </row>
    <row r="17" spans="1:18" s="963" customFormat="1" ht="16.5" customHeight="1" x14ac:dyDescent="0.25">
      <c r="A17" s="963">
        <v>9</v>
      </c>
      <c r="B17" s="978" t="s">
        <v>41</v>
      </c>
      <c r="C17" s="979">
        <f t="shared" si="0"/>
        <v>5196</v>
      </c>
      <c r="D17" s="980">
        <f t="shared" si="1"/>
        <v>100</v>
      </c>
      <c r="E17" s="979">
        <v>4455</v>
      </c>
      <c r="F17" s="980">
        <v>85.739030023094685</v>
      </c>
      <c r="G17" s="979">
        <v>4</v>
      </c>
      <c r="H17" s="980">
        <v>7.6982294072363358E-2</v>
      </c>
      <c r="I17" s="979">
        <v>737</v>
      </c>
      <c r="J17" s="980">
        <v>14.183987682832949</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8259</v>
      </c>
      <c r="D18" s="980">
        <f t="shared" si="1"/>
        <v>100</v>
      </c>
      <c r="E18" s="979">
        <v>6058</v>
      </c>
      <c r="F18" s="980">
        <v>73.350284538079663</v>
      </c>
      <c r="G18" s="979">
        <v>1392</v>
      </c>
      <c r="H18" s="980">
        <v>16.854340719215401</v>
      </c>
      <c r="I18" s="979">
        <v>111</v>
      </c>
      <c r="J18" s="980">
        <v>1.3439883763167455</v>
      </c>
      <c r="K18" s="979">
        <v>698</v>
      </c>
      <c r="L18" s="980">
        <v>8.4513863663881814</v>
      </c>
      <c r="M18" s="979">
        <v>0</v>
      </c>
      <c r="N18" s="980">
        <v>0</v>
      </c>
      <c r="O18" s="979">
        <v>0</v>
      </c>
      <c r="P18" s="980">
        <f t="shared" si="2"/>
        <v>0</v>
      </c>
      <c r="R18" s="977"/>
    </row>
    <row r="19" spans="1:18" s="962" customFormat="1" ht="16.5" customHeight="1" x14ac:dyDescent="0.25">
      <c r="A19" s="962">
        <v>11</v>
      </c>
      <c r="B19" s="978" t="s">
        <v>2</v>
      </c>
      <c r="C19" s="979">
        <f t="shared" si="0"/>
        <v>7159</v>
      </c>
      <c r="D19" s="980">
        <f t="shared" si="1"/>
        <v>100</v>
      </c>
      <c r="E19" s="979">
        <v>6179</v>
      </c>
      <c r="F19" s="980">
        <v>86.310937281743264</v>
      </c>
      <c r="G19" s="979">
        <v>0</v>
      </c>
      <c r="H19" s="980">
        <v>0</v>
      </c>
      <c r="I19" s="979">
        <v>283</v>
      </c>
      <c r="J19" s="980">
        <v>3.9530660706802627</v>
      </c>
      <c r="K19" s="979">
        <v>697</v>
      </c>
      <c r="L19" s="980">
        <v>9.7359966475764761</v>
      </c>
      <c r="M19" s="979">
        <v>0</v>
      </c>
      <c r="N19" s="980">
        <v>0</v>
      </c>
      <c r="O19" s="979">
        <v>0</v>
      </c>
      <c r="P19" s="980">
        <f t="shared" si="2"/>
        <v>0</v>
      </c>
      <c r="R19" s="977"/>
    </row>
    <row r="20" spans="1:18" s="962" customFormat="1" ht="16.5" customHeight="1" x14ac:dyDescent="0.25">
      <c r="A20" s="962">
        <v>12</v>
      </c>
      <c r="B20" s="978" t="s">
        <v>35</v>
      </c>
      <c r="C20" s="979">
        <f t="shared" si="0"/>
        <v>5421</v>
      </c>
      <c r="D20" s="980">
        <f t="shared" si="1"/>
        <v>100</v>
      </c>
      <c r="E20" s="979">
        <v>1860</v>
      </c>
      <c r="F20" s="980">
        <v>34.311012728278918</v>
      </c>
      <c r="G20" s="979">
        <v>154</v>
      </c>
      <c r="H20" s="980">
        <v>2.8408042796532005</v>
      </c>
      <c r="I20" s="979">
        <v>1719</v>
      </c>
      <c r="J20" s="980">
        <v>31.710016602102932</v>
      </c>
      <c r="K20" s="979">
        <v>1688</v>
      </c>
      <c r="L20" s="980">
        <v>31.138166389964951</v>
      </c>
      <c r="M20" s="979">
        <v>0</v>
      </c>
      <c r="N20" s="980">
        <v>0</v>
      </c>
      <c r="O20" s="979">
        <v>0</v>
      </c>
      <c r="P20" s="980">
        <f t="shared" si="2"/>
        <v>0</v>
      </c>
      <c r="R20" s="977"/>
    </row>
    <row r="21" spans="1:18" s="962" customFormat="1" ht="16.5" customHeight="1" x14ac:dyDescent="0.25">
      <c r="A21" s="962">
        <v>13</v>
      </c>
      <c r="B21" s="978" t="s">
        <v>42</v>
      </c>
      <c r="C21" s="979">
        <f t="shared" si="0"/>
        <v>5374</v>
      </c>
      <c r="D21" s="980">
        <f t="shared" si="1"/>
        <v>100</v>
      </c>
      <c r="E21" s="979">
        <v>1163</v>
      </c>
      <c r="F21" s="980">
        <v>21.641235578712319</v>
      </c>
      <c r="G21" s="979">
        <v>3</v>
      </c>
      <c r="H21" s="980">
        <v>5.5824339411983621E-2</v>
      </c>
      <c r="I21" s="979">
        <v>450</v>
      </c>
      <c r="J21" s="980">
        <v>8.3736509117975437</v>
      </c>
      <c r="K21" s="979">
        <v>3758</v>
      </c>
      <c r="L21" s="980">
        <v>69.929289170078164</v>
      </c>
      <c r="M21" s="979">
        <v>0</v>
      </c>
      <c r="N21" s="980">
        <v>0</v>
      </c>
      <c r="O21" s="979">
        <v>0</v>
      </c>
      <c r="P21" s="980">
        <f t="shared" si="2"/>
        <v>0</v>
      </c>
      <c r="R21" s="977"/>
    </row>
    <row r="22" spans="1:18" s="962" customFormat="1" ht="16.5" customHeight="1" x14ac:dyDescent="0.25">
      <c r="A22" s="962">
        <v>14</v>
      </c>
      <c r="B22" s="978" t="s">
        <v>43</v>
      </c>
      <c r="C22" s="979">
        <f t="shared" si="0"/>
        <v>192</v>
      </c>
      <c r="D22" s="980">
        <f t="shared" si="1"/>
        <v>100</v>
      </c>
      <c r="E22" s="979">
        <v>0</v>
      </c>
      <c r="F22" s="980">
        <v>0</v>
      </c>
      <c r="G22" s="979">
        <v>0</v>
      </c>
      <c r="H22" s="980">
        <v>0</v>
      </c>
      <c r="I22" s="979">
        <v>62</v>
      </c>
      <c r="J22" s="980">
        <v>32.291666666666671</v>
      </c>
      <c r="K22" s="979">
        <v>130</v>
      </c>
      <c r="L22" s="980">
        <v>67.708333333333343</v>
      </c>
      <c r="M22" s="979">
        <v>0</v>
      </c>
      <c r="N22" s="980">
        <v>0</v>
      </c>
      <c r="O22" s="979">
        <v>0</v>
      </c>
      <c r="P22" s="980">
        <f t="shared" si="2"/>
        <v>0</v>
      </c>
      <c r="R22" s="977"/>
    </row>
    <row r="23" spans="1:18" s="962" customFormat="1" ht="16.5" customHeight="1" x14ac:dyDescent="0.25">
      <c r="A23" s="962">
        <v>15</v>
      </c>
      <c r="B23" s="978" t="s">
        <v>44</v>
      </c>
      <c r="C23" s="979">
        <f t="shared" si="0"/>
        <v>695</v>
      </c>
      <c r="D23" s="980">
        <f t="shared" si="1"/>
        <v>100</v>
      </c>
      <c r="E23" s="979">
        <v>442</v>
      </c>
      <c r="F23" s="980">
        <v>63.597122302158269</v>
      </c>
      <c r="G23" s="979">
        <v>15</v>
      </c>
      <c r="H23" s="980">
        <v>2.1582733812949639</v>
      </c>
      <c r="I23" s="979">
        <v>111</v>
      </c>
      <c r="J23" s="980">
        <v>15.971223021582734</v>
      </c>
      <c r="K23" s="979">
        <v>127</v>
      </c>
      <c r="L23" s="980">
        <v>18.273381294964029</v>
      </c>
      <c r="M23" s="979">
        <v>0</v>
      </c>
      <c r="N23" s="980">
        <v>0</v>
      </c>
      <c r="O23" s="979">
        <v>0</v>
      </c>
      <c r="P23" s="980">
        <f t="shared" si="2"/>
        <v>0</v>
      </c>
      <c r="R23" s="977"/>
    </row>
    <row r="24" spans="1:18" s="962" customFormat="1" ht="16.5" customHeight="1" x14ac:dyDescent="0.25">
      <c r="A24" s="962">
        <v>16</v>
      </c>
      <c r="B24" s="978" t="s">
        <v>45</v>
      </c>
      <c r="C24" s="979">
        <f t="shared" si="0"/>
        <v>34</v>
      </c>
      <c r="D24" s="980">
        <f t="shared" si="1"/>
        <v>100</v>
      </c>
      <c r="E24" s="979">
        <v>0</v>
      </c>
      <c r="F24" s="980">
        <v>0</v>
      </c>
      <c r="G24" s="979">
        <v>34</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38</v>
      </c>
      <c r="D25" s="980">
        <f t="shared" si="1"/>
        <v>100</v>
      </c>
      <c r="E25" s="979">
        <v>0</v>
      </c>
      <c r="F25" s="980">
        <v>0</v>
      </c>
      <c r="G25" s="979">
        <v>11</v>
      </c>
      <c r="H25" s="980">
        <v>28.947368421052634</v>
      </c>
      <c r="I25" s="979">
        <v>27</v>
      </c>
      <c r="J25" s="980">
        <v>71.05263157894737</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62437</v>
      </c>
      <c r="D27" s="1292">
        <f>C27/$C27*100</f>
        <v>100</v>
      </c>
      <c r="E27" s="1291">
        <f>SUM(E9:E26)</f>
        <v>30128</v>
      </c>
      <c r="F27" s="1292">
        <f>E27/$C27*100</f>
        <v>48.253439466982719</v>
      </c>
      <c r="G27" s="1291">
        <f>SUM(G9:G26)</f>
        <v>3499</v>
      </c>
      <c r="H27" s="1292">
        <f>G27/$C27*100</f>
        <v>5.6040488812723233</v>
      </c>
      <c r="I27" s="1291">
        <f>SUM(I9:I26)</f>
        <v>16894</v>
      </c>
      <c r="J27" s="1292">
        <f>I27/$C27*100</f>
        <v>27.057674135528615</v>
      </c>
      <c r="K27" s="1291">
        <f>SUM(K9:K26)</f>
        <v>11729</v>
      </c>
      <c r="L27" s="1292">
        <f>K27/$C27*100</f>
        <v>18.78533561830325</v>
      </c>
      <c r="M27" s="1291">
        <f>SUM(M9:M26)</f>
        <v>187</v>
      </c>
      <c r="N27" s="1292">
        <f>M27/$C27*100</f>
        <v>0.29950189791309639</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84"/>
      <c r="C2" s="1684"/>
      <c r="D2" s="1684"/>
      <c r="E2" s="1684"/>
      <c r="F2" s="1684"/>
      <c r="G2" s="1684"/>
      <c r="H2" s="1684"/>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85" t="s">
        <v>443</v>
      </c>
      <c r="C4" s="1685"/>
      <c r="D4" s="1685"/>
      <c r="E4" s="1685"/>
      <c r="F4" s="1685"/>
      <c r="G4" s="1685"/>
      <c r="H4" s="1685"/>
      <c r="I4" s="1685"/>
      <c r="J4" s="1685"/>
      <c r="K4" s="1685"/>
      <c r="L4" s="1685"/>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86" t="s">
        <v>499</v>
      </c>
      <c r="C5" s="1686"/>
      <c r="D5" s="1686"/>
      <c r="E5" s="1686"/>
      <c r="F5" s="1686"/>
      <c r="G5" s="1686"/>
      <c r="H5" s="1686"/>
      <c r="I5" s="1686"/>
      <c r="J5" s="1686"/>
      <c r="K5" s="1686"/>
      <c r="L5" s="1686"/>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87"/>
      <c r="D7" s="1687"/>
      <c r="E7" s="1687"/>
      <c r="F7" s="1687"/>
      <c r="G7" s="1687"/>
      <c r="H7" s="1687"/>
      <c r="I7" s="127"/>
      <c r="J7" s="1687"/>
      <c r="K7" s="1687"/>
      <c r="L7" s="1687"/>
      <c r="M7" s="1687"/>
      <c r="N7" s="127"/>
      <c r="O7" s="127"/>
      <c r="P7" s="127"/>
      <c r="Q7" s="1687"/>
      <c r="R7" s="1687"/>
      <c r="S7" s="1687"/>
      <c r="T7" s="1687"/>
      <c r="U7" s="1687"/>
      <c r="V7" s="1687"/>
      <c r="W7" s="127"/>
      <c r="X7" s="127"/>
      <c r="AF7" s="1688"/>
      <c r="AG7" s="1688"/>
      <c r="AH7" s="1688"/>
      <c r="AI7" s="1688"/>
      <c r="AJ7" s="1688"/>
      <c r="AK7" s="1688"/>
      <c r="AL7" s="1688"/>
      <c r="AM7" s="1688"/>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89"/>
      <c r="B9" s="207" t="s">
        <v>139</v>
      </c>
      <c r="C9" s="1007">
        <v>247587</v>
      </c>
      <c r="D9" s="1008">
        <v>0.35784932249322493</v>
      </c>
      <c r="E9" s="1009"/>
      <c r="F9" s="1009"/>
      <c r="G9" s="1009"/>
      <c r="H9" s="1009" t="s">
        <v>140</v>
      </c>
      <c r="I9" s="207">
        <v>191346</v>
      </c>
      <c r="J9" s="1008">
        <v>0.27666308570734549</v>
      </c>
      <c r="K9" s="1009"/>
      <c r="L9" s="1009"/>
      <c r="M9" s="1009"/>
      <c r="N9" s="127"/>
      <c r="O9" s="1690"/>
      <c r="P9" s="1010"/>
      <c r="Q9" s="1009"/>
      <c r="R9" s="1009"/>
      <c r="S9" s="1009"/>
      <c r="T9" s="1009"/>
      <c r="U9" s="1009"/>
      <c r="V9" s="1009"/>
      <c r="W9" s="127"/>
      <c r="X9" s="127"/>
      <c r="AD9" s="1689"/>
      <c r="AE9" s="1011"/>
      <c r="AF9" s="1012"/>
      <c r="AG9" s="1012"/>
      <c r="AH9" s="1012"/>
      <c r="AI9" s="1012"/>
      <c r="AJ9" s="1012"/>
      <c r="AK9" s="1012"/>
      <c r="AL9" s="1012"/>
      <c r="AM9" s="1012"/>
    </row>
    <row r="10" spans="1:39" s="201" customFormat="1" x14ac:dyDescent="0.35">
      <c r="A10" s="1689"/>
      <c r="B10" s="207" t="s">
        <v>143</v>
      </c>
      <c r="C10" s="1007">
        <v>161378</v>
      </c>
      <c r="D10" s="1008">
        <v>0.23324733514001808</v>
      </c>
      <c r="E10" s="1009"/>
      <c r="F10" s="1009"/>
      <c r="G10" s="1009"/>
      <c r="H10" s="1009" t="s">
        <v>142</v>
      </c>
      <c r="I10" s="207">
        <v>328452</v>
      </c>
      <c r="J10" s="1008">
        <v>0.47490171640248052</v>
      </c>
      <c r="K10" s="1009"/>
      <c r="L10" s="1009"/>
      <c r="M10" s="1009"/>
      <c r="N10" s="127"/>
      <c r="O10" s="1690"/>
      <c r="P10" s="1010"/>
      <c r="Q10" s="1009"/>
      <c r="R10" s="1009"/>
      <c r="S10" s="1009"/>
      <c r="T10" s="1009"/>
      <c r="U10" s="1009"/>
      <c r="V10" s="1009"/>
      <c r="W10" s="127"/>
      <c r="X10" s="127"/>
      <c r="AD10" s="1689"/>
      <c r="AE10" s="1011"/>
      <c r="AF10" s="1012"/>
      <c r="AG10" s="1012"/>
      <c r="AH10" s="1012"/>
      <c r="AI10" s="1012"/>
      <c r="AJ10" s="1012"/>
      <c r="AK10" s="1012"/>
      <c r="AL10" s="1012"/>
      <c r="AM10" s="1012"/>
    </row>
    <row r="11" spans="1:39" s="201" customFormat="1" x14ac:dyDescent="0.35">
      <c r="A11" s="1689"/>
      <c r="B11" s="207" t="s">
        <v>141</v>
      </c>
      <c r="C11" s="1007">
        <v>138795</v>
      </c>
      <c r="D11" s="1008">
        <v>0.2006070460704607</v>
      </c>
      <c r="E11" s="1009"/>
      <c r="F11" s="1009"/>
      <c r="G11" s="1009"/>
      <c r="H11" s="1009" t="s">
        <v>144</v>
      </c>
      <c r="I11" s="207">
        <v>121827</v>
      </c>
      <c r="J11" s="1008">
        <v>0.17614705163666228</v>
      </c>
      <c r="K11" s="1009"/>
      <c r="L11" s="1009"/>
      <c r="M11" s="1009"/>
      <c r="N11" s="127"/>
      <c r="O11" s="1690"/>
      <c r="P11" s="1010"/>
      <c r="Q11" s="1009"/>
      <c r="R11" s="1009"/>
      <c r="S11" s="1009"/>
      <c r="T11" s="1009"/>
      <c r="U11" s="1009"/>
      <c r="V11" s="1009"/>
      <c r="W11" s="127"/>
      <c r="X11" s="127"/>
      <c r="AD11" s="1689"/>
      <c r="AE11" s="1011"/>
      <c r="AF11" s="1012"/>
      <c r="AG11" s="1012"/>
      <c r="AH11" s="1012"/>
      <c r="AI11" s="1012"/>
      <c r="AJ11" s="1012"/>
      <c r="AK11" s="1012"/>
      <c r="AL11" s="1012"/>
      <c r="AM11" s="1012"/>
    </row>
    <row r="12" spans="1:39" s="201" customFormat="1" x14ac:dyDescent="0.35">
      <c r="A12" s="1689"/>
      <c r="B12" s="207" t="s">
        <v>147</v>
      </c>
      <c r="C12" s="1007">
        <v>29648</v>
      </c>
      <c r="D12" s="1008">
        <v>4.2851671183378501E-2</v>
      </c>
      <c r="E12" s="1009"/>
      <c r="F12" s="1009"/>
      <c r="G12" s="1009"/>
      <c r="H12" s="1009" t="s">
        <v>146</v>
      </c>
      <c r="I12" s="207">
        <v>43876</v>
      </c>
      <c r="J12" s="1008">
        <v>6.3439369249921565E-2</v>
      </c>
      <c r="K12" s="1009"/>
      <c r="L12" s="1009"/>
      <c r="M12" s="1009"/>
      <c r="N12" s="127"/>
      <c r="O12" s="1690"/>
      <c r="P12" s="1010"/>
      <c r="Q12" s="1009"/>
      <c r="R12" s="1009"/>
      <c r="S12" s="1009"/>
      <c r="T12" s="1009"/>
      <c r="U12" s="1009"/>
      <c r="V12" s="1009"/>
      <c r="W12" s="127"/>
      <c r="X12" s="127"/>
      <c r="AD12" s="1689"/>
      <c r="AE12" s="1011"/>
      <c r="AF12" s="1012"/>
      <c r="AG12" s="1012"/>
      <c r="AH12" s="1012"/>
      <c r="AI12" s="1012"/>
      <c r="AJ12" s="1012"/>
      <c r="AK12" s="1012"/>
      <c r="AL12" s="1012"/>
      <c r="AM12" s="1012"/>
    </row>
    <row r="13" spans="1:39" s="201" customFormat="1" x14ac:dyDescent="0.35">
      <c r="A13" s="1689"/>
      <c r="B13" s="207" t="s">
        <v>145</v>
      </c>
      <c r="C13" s="1007">
        <v>22630</v>
      </c>
      <c r="D13" s="1008">
        <v>3.2708220415537489E-2</v>
      </c>
      <c r="E13" s="1009"/>
      <c r="F13" s="1009"/>
      <c r="G13" s="1009"/>
      <c r="H13" s="1009" t="s">
        <v>148</v>
      </c>
      <c r="I13" s="207">
        <v>6120</v>
      </c>
      <c r="J13" s="1008">
        <v>8.8487770035901164E-3</v>
      </c>
      <c r="K13" s="1009"/>
      <c r="L13" s="1009"/>
      <c r="M13" s="1009"/>
      <c r="N13" s="127"/>
      <c r="O13" s="1690"/>
      <c r="P13" s="1010"/>
      <c r="Q13" s="1009"/>
      <c r="R13" s="1009"/>
      <c r="S13" s="1009"/>
      <c r="T13" s="1009"/>
      <c r="U13" s="1009"/>
      <c r="V13" s="1009"/>
      <c r="W13" s="127"/>
      <c r="X13" s="127"/>
      <c r="AD13" s="1689"/>
      <c r="AE13" s="1011"/>
      <c r="AF13" s="1012"/>
      <c r="AG13" s="1012"/>
      <c r="AH13" s="1012"/>
      <c r="AI13" s="1012"/>
      <c r="AJ13" s="1012"/>
      <c r="AK13" s="1012"/>
      <c r="AL13" s="1012"/>
      <c r="AM13" s="1012"/>
    </row>
    <row r="14" spans="1:39" s="201" customFormat="1" x14ac:dyDescent="0.35">
      <c r="A14" s="1689"/>
      <c r="B14" s="207" t="s">
        <v>151</v>
      </c>
      <c r="C14" s="1007">
        <v>11734</v>
      </c>
      <c r="D14" s="1008">
        <v>1.6959710930442639E-2</v>
      </c>
      <c r="E14" s="1009"/>
      <c r="F14" s="1009"/>
      <c r="G14" s="1009"/>
      <c r="H14" s="1009" t="s">
        <v>150</v>
      </c>
      <c r="I14" s="207">
        <v>884</v>
      </c>
      <c r="J14" s="1009"/>
      <c r="K14" s="1009"/>
      <c r="L14" s="1009"/>
      <c r="M14" s="1009"/>
      <c r="N14" s="127"/>
      <c r="O14" s="1690"/>
      <c r="P14" s="1010"/>
      <c r="Q14" s="1009"/>
      <c r="R14" s="1009"/>
      <c r="S14" s="1009"/>
      <c r="T14" s="1009"/>
      <c r="U14" s="1009"/>
      <c r="V14" s="1009"/>
      <c r="W14" s="127"/>
      <c r="X14" s="127"/>
      <c r="AD14" s="1689"/>
      <c r="AE14" s="1011"/>
      <c r="AF14" s="1012"/>
      <c r="AG14" s="1012"/>
      <c r="AH14" s="1012"/>
      <c r="AI14" s="1012"/>
      <c r="AJ14" s="1012"/>
      <c r="AK14" s="1012"/>
      <c r="AL14" s="1012"/>
      <c r="AM14" s="1012"/>
    </row>
    <row r="15" spans="1:39" s="201" customFormat="1" x14ac:dyDescent="0.35">
      <c r="A15" s="1689"/>
      <c r="B15" s="207" t="s">
        <v>149</v>
      </c>
      <c r="C15" s="1007">
        <v>12147</v>
      </c>
      <c r="D15" s="1008">
        <v>1.7556639566395665E-2</v>
      </c>
      <c r="E15" s="1009"/>
      <c r="F15" s="1009"/>
      <c r="G15" s="1009"/>
      <c r="H15" s="1009"/>
      <c r="I15" s="127"/>
      <c r="J15" s="1009"/>
      <c r="K15" s="1009"/>
      <c r="L15" s="1009"/>
      <c r="M15" s="1009"/>
      <c r="N15" s="127"/>
      <c r="O15" s="1690"/>
      <c r="P15" s="1010"/>
      <c r="Q15" s="1009"/>
      <c r="R15" s="1009"/>
      <c r="S15" s="1009"/>
      <c r="T15" s="1009"/>
      <c r="U15" s="1009"/>
      <c r="V15" s="1009"/>
      <c r="W15" s="127"/>
      <c r="X15" s="127"/>
      <c r="AD15" s="1689"/>
      <c r="AE15" s="1011"/>
      <c r="AF15" s="1012"/>
      <c r="AG15" s="1012"/>
      <c r="AH15" s="1012"/>
      <c r="AI15" s="1012"/>
      <c r="AJ15" s="1012"/>
      <c r="AK15" s="1012"/>
      <c r="AL15" s="1012"/>
      <c r="AM15" s="1012"/>
    </row>
    <row r="16" spans="1:39" s="201" customFormat="1" x14ac:dyDescent="0.35">
      <c r="A16" s="1689"/>
      <c r="B16" s="207" t="s">
        <v>190</v>
      </c>
      <c r="C16" s="1007">
        <v>8832</v>
      </c>
      <c r="D16" s="1008">
        <v>1.2765311653116531E-2</v>
      </c>
      <c r="E16" s="1009"/>
      <c r="F16" s="1009"/>
      <c r="G16" s="1009"/>
      <c r="H16" s="1009"/>
      <c r="I16" s="127"/>
      <c r="J16" s="1009"/>
      <c r="K16" s="1009"/>
      <c r="L16" s="1009"/>
      <c r="M16" s="1009"/>
      <c r="N16" s="127"/>
      <c r="O16" s="1690"/>
      <c r="P16" s="1010"/>
      <c r="Q16" s="1009"/>
      <c r="R16" s="1009"/>
      <c r="S16" s="1009"/>
      <c r="T16" s="1009"/>
      <c r="U16" s="1009"/>
      <c r="V16" s="1009"/>
      <c r="W16" s="127"/>
      <c r="X16" s="127"/>
      <c r="AD16" s="1689"/>
      <c r="AE16" s="1011"/>
      <c r="AF16" s="1012"/>
      <c r="AG16" s="1012"/>
      <c r="AH16" s="1012"/>
      <c r="AI16" s="1012"/>
      <c r="AJ16" s="1012"/>
      <c r="AK16" s="1012"/>
      <c r="AL16" s="1012"/>
      <c r="AM16" s="1012"/>
    </row>
    <row r="17" spans="1:28" s="201" customFormat="1" x14ac:dyDescent="0.35">
      <c r="A17" s="1013"/>
      <c r="B17" s="207" t="s">
        <v>150</v>
      </c>
      <c r="C17" s="205">
        <v>59124</v>
      </c>
      <c r="D17" s="1008">
        <v>8.545474254742548E-2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190566</v>
      </c>
      <c r="D19" s="206">
        <v>0.27518357268178567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501939</v>
      </c>
      <c r="D20" s="206">
        <v>0.72481642731821427</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446</v>
      </c>
      <c r="C6" s="1552"/>
      <c r="D6" s="1552"/>
      <c r="E6" s="1552"/>
      <c r="F6" s="1552"/>
      <c r="G6" s="1552"/>
      <c r="H6" s="1552"/>
      <c r="I6" s="1552"/>
      <c r="J6" s="1552"/>
      <c r="K6" s="1552"/>
      <c r="L6" s="1552"/>
      <c r="M6" s="1552"/>
      <c r="N6" s="1552"/>
      <c r="O6" s="1016"/>
    </row>
    <row r="7" spans="1:17" s="621" customFormat="1" ht="11.2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1" t="str">
        <f>porsaad!$B$6</f>
        <v>Situación a 30 de abril de 2025</v>
      </c>
      <c r="C8" s="1691"/>
      <c r="D8" s="1691"/>
      <c r="E8" s="1691"/>
      <c r="F8" s="1691"/>
      <c r="G8" s="1691"/>
      <c r="H8" s="1691"/>
      <c r="I8" s="1691"/>
      <c r="J8" s="1691"/>
      <c r="K8" s="1691"/>
      <c r="L8" s="1691"/>
      <c r="M8" s="1691"/>
      <c r="N8" s="1691"/>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92" t="s">
        <v>0</v>
      </c>
      <c r="D11" s="1692"/>
      <c r="E11" s="1692"/>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16341</v>
      </c>
      <c r="D13" s="1019">
        <v>72605</v>
      </c>
      <c r="E13" s="1019" t="e">
        <v>#REF!</v>
      </c>
      <c r="F13" s="1019">
        <v>88946</v>
      </c>
      <c r="G13" s="129">
        <v>0.18371821104940075</v>
      </c>
      <c r="H13" s="129">
        <v>0.81628178895059922</v>
      </c>
      <c r="I13" s="129">
        <v>0.27518357268178567</v>
      </c>
      <c r="M13" s="1019"/>
      <c r="N13" s="1019"/>
      <c r="O13" s="1020"/>
      <c r="P13" s="1020"/>
      <c r="Q13" s="1020"/>
    </row>
    <row r="14" spans="1:17" s="101" customFormat="1" x14ac:dyDescent="0.35">
      <c r="B14" s="101" t="s">
        <v>7</v>
      </c>
      <c r="C14" s="1019">
        <v>7501</v>
      </c>
      <c r="D14" s="1019">
        <v>17091</v>
      </c>
      <c r="E14" s="1019" t="e">
        <v>#REF!</v>
      </c>
      <c r="F14" s="1019">
        <v>24592</v>
      </c>
      <c r="G14" s="129">
        <v>0.30501789199739754</v>
      </c>
      <c r="H14" s="129">
        <v>0.69498210800260252</v>
      </c>
      <c r="I14" s="129">
        <v>0.27518357268178567</v>
      </c>
      <c r="M14" s="1019"/>
      <c r="N14" s="1019"/>
      <c r="O14" s="1020"/>
      <c r="P14" s="1020"/>
      <c r="Q14" s="1020"/>
    </row>
    <row r="15" spans="1:17" s="101" customFormat="1" x14ac:dyDescent="0.35">
      <c r="B15" s="101" t="s">
        <v>37</v>
      </c>
      <c r="C15" s="1019">
        <v>3498</v>
      </c>
      <c r="D15" s="1019">
        <v>9947</v>
      </c>
      <c r="E15" s="1019" t="e">
        <v>#REF!</v>
      </c>
      <c r="F15" s="1019">
        <v>13445</v>
      </c>
      <c r="G15" s="129">
        <v>0.26017106731126816</v>
      </c>
      <c r="H15" s="129">
        <v>0.73982893268873184</v>
      </c>
      <c r="I15" s="129">
        <v>0.27518357268178567</v>
      </c>
      <c r="M15" s="1019"/>
      <c r="N15" s="1019"/>
      <c r="O15" s="1020"/>
      <c r="P15" s="1020"/>
      <c r="Q15" s="1020"/>
    </row>
    <row r="16" spans="1:17" s="101" customFormat="1" x14ac:dyDescent="0.35">
      <c r="B16" s="101" t="s">
        <v>38</v>
      </c>
      <c r="C16" s="1019">
        <v>7390</v>
      </c>
      <c r="D16" s="1019">
        <v>17712</v>
      </c>
      <c r="E16" s="1019" t="e">
        <v>#REF!</v>
      </c>
      <c r="F16" s="1019">
        <v>25102</v>
      </c>
      <c r="G16" s="129">
        <v>0.29439885268106125</v>
      </c>
      <c r="H16" s="129">
        <v>0.70560114731893875</v>
      </c>
      <c r="I16" s="129">
        <v>0.27518357268178567</v>
      </c>
      <c r="M16" s="1019"/>
      <c r="N16" s="1019"/>
      <c r="O16" s="1020"/>
      <c r="P16" s="1020"/>
      <c r="Q16" s="1020"/>
    </row>
    <row r="17" spans="2:17" s="101" customFormat="1" x14ac:dyDescent="0.35">
      <c r="B17" s="101" t="s">
        <v>6</v>
      </c>
      <c r="C17" s="1019">
        <v>5620</v>
      </c>
      <c r="D17" s="1019">
        <v>16338</v>
      </c>
      <c r="E17" s="1019" t="e">
        <v>#REF!</v>
      </c>
      <c r="F17" s="1019">
        <v>21958</v>
      </c>
      <c r="G17" s="129">
        <v>0.25594316422260677</v>
      </c>
      <c r="H17" s="129">
        <v>0.74405683577739323</v>
      </c>
      <c r="I17" s="129">
        <v>0.27518357268178567</v>
      </c>
      <c r="M17" s="1019"/>
      <c r="N17" s="1019"/>
      <c r="O17" s="1020"/>
      <c r="P17" s="1020"/>
      <c r="Q17" s="1020"/>
    </row>
    <row r="18" spans="2:17" s="101" customFormat="1" x14ac:dyDescent="0.35">
      <c r="B18" s="101" t="s">
        <v>5</v>
      </c>
      <c r="C18" s="1019">
        <v>2707</v>
      </c>
      <c r="D18" s="1019">
        <v>6933</v>
      </c>
      <c r="E18" s="1019" t="e">
        <v>#REF!</v>
      </c>
      <c r="F18" s="1019">
        <v>9640</v>
      </c>
      <c r="G18" s="129">
        <v>0.2808091286307054</v>
      </c>
      <c r="H18" s="129">
        <v>0.7191908713692946</v>
      </c>
      <c r="I18" s="129">
        <v>0.27518357268178567</v>
      </c>
      <c r="M18" s="1019"/>
      <c r="N18" s="1019"/>
      <c r="O18" s="1020"/>
      <c r="P18" s="1020"/>
      <c r="Q18" s="1020"/>
    </row>
    <row r="19" spans="2:17" s="101" customFormat="1" x14ac:dyDescent="0.35">
      <c r="B19" s="101" t="s">
        <v>4</v>
      </c>
      <c r="C19" s="1019">
        <v>9465</v>
      </c>
      <c r="D19" s="1019">
        <v>28132</v>
      </c>
      <c r="E19" s="1019" t="e">
        <v>#REF!</v>
      </c>
      <c r="F19" s="1019">
        <v>37597</v>
      </c>
      <c r="G19" s="129">
        <v>0.25174880974545844</v>
      </c>
      <c r="H19" s="129">
        <v>0.74825119025454156</v>
      </c>
      <c r="I19" s="129">
        <v>0.27518357268178567</v>
      </c>
      <c r="M19" s="1019"/>
      <c r="N19" s="1019"/>
      <c r="O19" s="1020"/>
      <c r="P19" s="1020"/>
      <c r="Q19" s="1020"/>
    </row>
    <row r="20" spans="2:17" s="101" customFormat="1" x14ac:dyDescent="0.35">
      <c r="B20" s="101" t="s">
        <v>40</v>
      </c>
      <c r="C20" s="1019">
        <v>5274</v>
      </c>
      <c r="D20" s="1019">
        <v>17022</v>
      </c>
      <c r="E20" s="1019" t="e">
        <v>#REF!</v>
      </c>
      <c r="F20" s="1019">
        <v>22296</v>
      </c>
      <c r="G20" s="129">
        <v>0.23654467168998924</v>
      </c>
      <c r="H20" s="129">
        <v>0.76345532831001073</v>
      </c>
      <c r="I20" s="129">
        <v>0.27518357268178567</v>
      </c>
      <c r="M20" s="1019"/>
      <c r="N20" s="1019"/>
      <c r="O20" s="1020"/>
      <c r="P20" s="1020"/>
      <c r="Q20" s="1020"/>
    </row>
    <row r="21" spans="2:17" s="101" customFormat="1" x14ac:dyDescent="0.35">
      <c r="B21" s="101" t="s">
        <v>41</v>
      </c>
      <c r="C21" s="1019">
        <v>53419</v>
      </c>
      <c r="D21" s="1019">
        <v>100080</v>
      </c>
      <c r="E21" s="1019" t="e">
        <v>#REF!</v>
      </c>
      <c r="F21" s="1019">
        <v>153499</v>
      </c>
      <c r="G21" s="129">
        <v>0.34800878181616818</v>
      </c>
      <c r="H21" s="129">
        <v>0.65199121818383177</v>
      </c>
      <c r="I21" s="129">
        <v>0.27518357268178567</v>
      </c>
      <c r="M21" s="1019"/>
      <c r="N21" s="1019"/>
      <c r="O21" s="1020"/>
      <c r="P21" s="1020"/>
      <c r="Q21" s="1020"/>
    </row>
    <row r="22" spans="2:17" s="101" customFormat="1" x14ac:dyDescent="0.35">
      <c r="B22" s="101" t="s">
        <v>3</v>
      </c>
      <c r="C22" s="1019">
        <v>34075</v>
      </c>
      <c r="D22" s="1019">
        <v>91500</v>
      </c>
      <c r="E22" s="1019" t="e">
        <v>#REF!</v>
      </c>
      <c r="F22" s="1019">
        <v>125575</v>
      </c>
      <c r="G22" s="129">
        <v>0.27135178180370295</v>
      </c>
      <c r="H22" s="129">
        <v>0.72864821819629699</v>
      </c>
      <c r="I22" s="129">
        <v>0.27518357268178567</v>
      </c>
      <c r="M22" s="1019"/>
      <c r="N22" s="1019"/>
      <c r="O22" s="1020"/>
      <c r="P22" s="1020"/>
      <c r="Q22" s="1020"/>
    </row>
    <row r="23" spans="2:17" s="101" customFormat="1" x14ac:dyDescent="0.35">
      <c r="B23" s="101" t="s">
        <v>2</v>
      </c>
      <c r="C23" s="1019">
        <v>1347</v>
      </c>
      <c r="D23" s="1019">
        <v>5759</v>
      </c>
      <c r="E23" s="1019" t="e">
        <v>#REF!</v>
      </c>
      <c r="F23" s="1019">
        <v>7106</v>
      </c>
      <c r="G23" s="129">
        <v>0.18955811989867719</v>
      </c>
      <c r="H23" s="129">
        <v>0.81044188010132279</v>
      </c>
      <c r="I23" s="129">
        <v>0.27518357268178567</v>
      </c>
      <c r="M23" s="1019"/>
      <c r="N23" s="1019"/>
      <c r="O23" s="1020"/>
      <c r="P23" s="1020"/>
      <c r="Q23" s="1020"/>
    </row>
    <row r="24" spans="2:17" s="101" customFormat="1" x14ac:dyDescent="0.35">
      <c r="B24" s="101" t="s">
        <v>35</v>
      </c>
      <c r="C24" s="1019">
        <v>4423</v>
      </c>
      <c r="D24" s="1019">
        <v>20303</v>
      </c>
      <c r="E24" s="1019" t="e">
        <v>#REF!</v>
      </c>
      <c r="F24" s="1019">
        <v>24726</v>
      </c>
      <c r="G24" s="129">
        <v>0.1788805306155464</v>
      </c>
      <c r="H24" s="129">
        <v>0.82111946938445357</v>
      </c>
      <c r="I24" s="129">
        <v>0.27518357268178567</v>
      </c>
      <c r="M24" s="1019"/>
      <c r="N24" s="1019"/>
      <c r="O24" s="1020"/>
      <c r="P24" s="1020"/>
      <c r="Q24" s="1020"/>
    </row>
    <row r="25" spans="2:17" s="101" customFormat="1" x14ac:dyDescent="0.35">
      <c r="B25" s="101" t="s">
        <v>42</v>
      </c>
      <c r="C25" s="1019">
        <v>14254</v>
      </c>
      <c r="D25" s="1019">
        <v>41564</v>
      </c>
      <c r="E25" s="1019" t="e">
        <v>#REF!</v>
      </c>
      <c r="F25" s="1019">
        <v>55818</v>
      </c>
      <c r="G25" s="129">
        <v>0.25536565265684902</v>
      </c>
      <c r="H25" s="129">
        <v>0.74463434734315093</v>
      </c>
      <c r="I25" s="129">
        <v>0.27518357268178567</v>
      </c>
      <c r="M25" s="1019"/>
      <c r="N25" s="1019"/>
      <c r="O25" s="1020"/>
      <c r="P25" s="1020"/>
      <c r="Q25" s="1020"/>
    </row>
    <row r="26" spans="2:17" s="101" customFormat="1" x14ac:dyDescent="0.35">
      <c r="B26" s="101" t="s">
        <v>43</v>
      </c>
      <c r="C26" s="1019">
        <v>8350</v>
      </c>
      <c r="D26" s="1019">
        <v>20793</v>
      </c>
      <c r="E26" s="1019" t="e">
        <v>#REF!</v>
      </c>
      <c r="F26" s="1019">
        <v>29143</v>
      </c>
      <c r="G26" s="129">
        <v>0.28651820334214045</v>
      </c>
      <c r="H26" s="129">
        <v>0.71348179665785949</v>
      </c>
      <c r="I26" s="129">
        <v>0.27518357268178567</v>
      </c>
      <c r="M26" s="1019"/>
      <c r="N26" s="1019"/>
      <c r="O26" s="1020"/>
      <c r="P26" s="1020"/>
      <c r="Q26" s="1020"/>
    </row>
    <row r="27" spans="2:17" s="101" customFormat="1" x14ac:dyDescent="0.35">
      <c r="B27" s="101" t="s">
        <v>44</v>
      </c>
      <c r="C27" s="1019">
        <v>2790</v>
      </c>
      <c r="D27" s="1019">
        <v>7040</v>
      </c>
      <c r="E27" s="1019" t="e">
        <v>#REF!</v>
      </c>
      <c r="F27" s="1019">
        <v>9830</v>
      </c>
      <c r="G27" s="129">
        <v>0.28382502543234994</v>
      </c>
      <c r="H27" s="129">
        <v>0.71617497456765</v>
      </c>
      <c r="I27" s="129">
        <v>0.27518357268178567</v>
      </c>
      <c r="M27" s="1019"/>
      <c r="N27" s="1019"/>
      <c r="O27" s="1020"/>
      <c r="P27" s="1020"/>
      <c r="Q27" s="1020"/>
    </row>
    <row r="28" spans="2:17" s="101" customFormat="1" x14ac:dyDescent="0.35">
      <c r="B28" s="101" t="s">
        <v>45</v>
      </c>
      <c r="C28" s="1019">
        <v>13507</v>
      </c>
      <c r="D28" s="1019">
        <v>26577</v>
      </c>
      <c r="E28" s="1019" t="e">
        <v>#REF!</v>
      </c>
      <c r="F28" s="1019">
        <v>40084</v>
      </c>
      <c r="G28" s="129">
        <v>0.33696736852609521</v>
      </c>
      <c r="H28" s="129">
        <v>0.66303263147390479</v>
      </c>
      <c r="I28" s="129">
        <v>0.27518357268178567</v>
      </c>
      <c r="M28" s="1019"/>
      <c r="N28" s="1019"/>
      <c r="O28" s="1020"/>
      <c r="P28" s="1020"/>
      <c r="Q28" s="1020"/>
    </row>
    <row r="29" spans="2:17" s="101" customFormat="1" x14ac:dyDescent="0.35">
      <c r="B29" s="101" t="s">
        <v>46</v>
      </c>
      <c r="C29" s="1019">
        <v>347</v>
      </c>
      <c r="D29" s="1019">
        <v>873</v>
      </c>
      <c r="E29" s="1019" t="e">
        <v>#REF!</v>
      </c>
      <c r="F29" s="1019">
        <v>1220</v>
      </c>
      <c r="G29" s="129">
        <v>0.28442622950819674</v>
      </c>
      <c r="H29" s="129">
        <v>0.71557377049180326</v>
      </c>
      <c r="I29" s="129">
        <v>0.27518357268178567</v>
      </c>
      <c r="M29" s="1019"/>
      <c r="N29" s="1019"/>
      <c r="O29" s="1020"/>
      <c r="P29" s="1020"/>
      <c r="Q29" s="1020"/>
    </row>
    <row r="30" spans="2:17" s="101" customFormat="1" x14ac:dyDescent="0.35">
      <c r="B30" s="101" t="s">
        <v>39</v>
      </c>
      <c r="C30" s="1019">
        <v>143</v>
      </c>
      <c r="D30" s="1019">
        <v>719</v>
      </c>
      <c r="E30" s="1019" t="e">
        <v>#REF!</v>
      </c>
      <c r="F30" s="1019">
        <v>862</v>
      </c>
      <c r="G30" s="129">
        <v>0.16589327146171692</v>
      </c>
      <c r="H30" s="129">
        <v>0.83410672853828305</v>
      </c>
      <c r="I30" s="129">
        <v>0.27518357268178567</v>
      </c>
      <c r="M30" s="1019"/>
      <c r="N30" s="1019"/>
      <c r="O30" s="1020"/>
      <c r="P30" s="1020"/>
      <c r="Q30" s="1020"/>
    </row>
    <row r="31" spans="2:17" s="101" customFormat="1" x14ac:dyDescent="0.35">
      <c r="B31" s="101" t="s">
        <v>47</v>
      </c>
      <c r="C31" s="1019">
        <v>115</v>
      </c>
      <c r="D31" s="1019">
        <v>951</v>
      </c>
      <c r="E31" s="1019" t="e">
        <v>#REF!</v>
      </c>
      <c r="F31" s="1019">
        <v>1066</v>
      </c>
      <c r="G31" s="129">
        <v>0.10787992495309569</v>
      </c>
      <c r="H31" s="129">
        <v>0.89212007504690427</v>
      </c>
      <c r="I31" s="129">
        <v>0.27518357268178567</v>
      </c>
      <c r="M31" s="1019"/>
      <c r="N31" s="1019"/>
      <c r="O31" s="1020"/>
      <c r="P31" s="1020"/>
      <c r="Q31" s="1020"/>
    </row>
    <row r="32" spans="2:17" s="101" customFormat="1" x14ac:dyDescent="0.35">
      <c r="B32" s="104" t="s">
        <v>0</v>
      </c>
      <c r="C32" s="105">
        <v>190566</v>
      </c>
      <c r="D32" s="105">
        <v>501939</v>
      </c>
      <c r="E32" s="105" t="e">
        <v>#REF!</v>
      </c>
      <c r="F32" s="105">
        <v>692505</v>
      </c>
      <c r="G32" s="1021">
        <v>0.27518357268178567</v>
      </c>
      <c r="H32" s="1021">
        <v>0.72481642731821427</v>
      </c>
      <c r="I32" s="129">
        <v>0.27518357268178567</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367</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344"/>
      <c r="AA3" s="1344"/>
    </row>
    <row r="5" spans="1:29" x14ac:dyDescent="0.3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15">
        <v>45657</v>
      </c>
      <c r="Y6" s="1426"/>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3">
        <v>313855</v>
      </c>
      <c r="K9" s="300">
        <v>315795</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1.3876002093279327E-2</v>
      </c>
      <c r="AA9" s="279">
        <v>4322</v>
      </c>
    </row>
    <row r="10" spans="1:29" x14ac:dyDescent="0.35">
      <c r="B10" s="303" t="s">
        <v>7</v>
      </c>
      <c r="C10" s="219"/>
      <c r="D10" s="253">
        <v>35146</v>
      </c>
      <c r="E10" s="254">
        <v>39188</v>
      </c>
      <c r="F10" s="254">
        <v>36344</v>
      </c>
      <c r="G10" s="254">
        <v>37924</v>
      </c>
      <c r="H10" s="254">
        <v>39112</v>
      </c>
      <c r="I10" s="254">
        <v>40520</v>
      </c>
      <c r="J10" s="1354">
        <v>45350</v>
      </c>
      <c r="K10" s="254">
        <v>46252</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0.13343298943808657</v>
      </c>
      <c r="AA10" s="257">
        <v>5445</v>
      </c>
    </row>
    <row r="11" spans="1:29" x14ac:dyDescent="0.35">
      <c r="B11" s="303" t="s">
        <v>37</v>
      </c>
      <c r="C11" s="219"/>
      <c r="D11" s="253">
        <v>25573</v>
      </c>
      <c r="E11" s="254">
        <v>26877</v>
      </c>
      <c r="F11" s="254">
        <v>27263</v>
      </c>
      <c r="G11" s="254">
        <v>29763</v>
      </c>
      <c r="H11" s="254">
        <v>31755</v>
      </c>
      <c r="I11" s="254">
        <v>32560</v>
      </c>
      <c r="J11" s="1354">
        <v>33572</v>
      </c>
      <c r="K11" s="257">
        <v>35249</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9.3840186190845554E-2</v>
      </c>
      <c r="AA11" s="257">
        <v>3024</v>
      </c>
    </row>
    <row r="12" spans="1:29" x14ac:dyDescent="0.35">
      <c r="B12" s="303" t="s">
        <v>38</v>
      </c>
      <c r="C12" s="219"/>
      <c r="D12" s="253">
        <v>20139</v>
      </c>
      <c r="E12" s="254">
        <v>24991</v>
      </c>
      <c r="F12" s="254">
        <v>25528</v>
      </c>
      <c r="G12" s="254">
        <v>26990</v>
      </c>
      <c r="H12" s="254">
        <v>29491</v>
      </c>
      <c r="I12" s="254">
        <v>33350</v>
      </c>
      <c r="J12" s="1354">
        <v>35599</v>
      </c>
      <c r="K12" s="257">
        <v>35088</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2.563502966881992E-2</v>
      </c>
      <c r="AA12" s="257">
        <v>877</v>
      </c>
    </row>
    <row r="13" spans="1:29" x14ac:dyDescent="0.35">
      <c r="B13" s="303" t="s">
        <v>6</v>
      </c>
      <c r="C13" s="219"/>
      <c r="D13" s="253">
        <v>30594</v>
      </c>
      <c r="E13" s="254">
        <v>32430</v>
      </c>
      <c r="F13" s="254">
        <v>33152</v>
      </c>
      <c r="G13" s="254">
        <v>36737</v>
      </c>
      <c r="H13" s="254">
        <v>41768</v>
      </c>
      <c r="I13" s="254">
        <v>46523</v>
      </c>
      <c r="J13" s="1354">
        <v>52503</v>
      </c>
      <c r="K13" s="257">
        <v>59339</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0.24685339665062722</v>
      </c>
      <c r="AA13" s="257">
        <v>11748</v>
      </c>
      <c r="AC13" s="224"/>
    </row>
    <row r="14" spans="1:29" x14ac:dyDescent="0.35">
      <c r="B14" s="303" t="s">
        <v>5</v>
      </c>
      <c r="C14" s="219"/>
      <c r="D14" s="253">
        <v>20401</v>
      </c>
      <c r="E14" s="254">
        <v>21169</v>
      </c>
      <c r="F14" s="254">
        <v>21022</v>
      </c>
      <c r="G14" s="254">
        <v>18734</v>
      </c>
      <c r="H14" s="254">
        <v>18426</v>
      </c>
      <c r="I14" s="254">
        <v>18749</v>
      </c>
      <c r="J14" s="1354">
        <v>18551</v>
      </c>
      <c r="K14" s="257">
        <v>18313</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-1.8385506003430585E-2</v>
      </c>
      <c r="AA14" s="257">
        <v>-343</v>
      </c>
      <c r="AC14" s="224"/>
    </row>
    <row r="15" spans="1:29" x14ac:dyDescent="0.35">
      <c r="B15" s="303" t="s">
        <v>4</v>
      </c>
      <c r="C15" s="219"/>
      <c r="D15" s="253">
        <v>94845</v>
      </c>
      <c r="E15" s="254">
        <v>106369</v>
      </c>
      <c r="F15" s="254">
        <v>105708</v>
      </c>
      <c r="G15" s="254">
        <v>108898</v>
      </c>
      <c r="H15" s="254">
        <v>114380</v>
      </c>
      <c r="I15" s="254">
        <v>122746</v>
      </c>
      <c r="J15" s="1354">
        <v>126345</v>
      </c>
      <c r="K15" s="257">
        <v>126873</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2.0043415340086801E-2</v>
      </c>
      <c r="AA15" s="257">
        <v>2493</v>
      </c>
      <c r="AC15" s="224"/>
    </row>
    <row r="16" spans="1:29" x14ac:dyDescent="0.35">
      <c r="B16" s="303" t="s">
        <v>40</v>
      </c>
      <c r="C16" s="219"/>
      <c r="D16" s="253">
        <v>64964</v>
      </c>
      <c r="E16" s="254">
        <v>68077</v>
      </c>
      <c r="F16" s="254">
        <v>64772</v>
      </c>
      <c r="G16" s="254">
        <v>66829</v>
      </c>
      <c r="H16" s="254">
        <v>69929</v>
      </c>
      <c r="I16" s="254">
        <v>74835</v>
      </c>
      <c r="J16" s="1354">
        <v>80045</v>
      </c>
      <c r="K16" s="257">
        <v>81552</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6.7672125996622201E-2</v>
      </c>
      <c r="AA16" s="257">
        <v>5169</v>
      </c>
      <c r="AC16" s="224"/>
    </row>
    <row r="17" spans="2:31" x14ac:dyDescent="0.35">
      <c r="B17" s="303" t="s">
        <v>41</v>
      </c>
      <c r="C17" s="219"/>
      <c r="D17" s="253">
        <v>230178</v>
      </c>
      <c r="E17" s="254">
        <v>239983</v>
      </c>
      <c r="F17" s="254">
        <v>230320</v>
      </c>
      <c r="G17" s="254">
        <v>245417</v>
      </c>
      <c r="H17" s="254">
        <v>257644</v>
      </c>
      <c r="I17" s="254">
        <v>250190</v>
      </c>
      <c r="J17" s="1354">
        <v>269088</v>
      </c>
      <c r="K17" s="257">
        <v>274077</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7.5414840479170575E-2</v>
      </c>
      <c r="AA17" s="257">
        <v>19220</v>
      </c>
      <c r="AC17" s="224"/>
    </row>
    <row r="18" spans="2:31" x14ac:dyDescent="0.35">
      <c r="B18" s="303" t="s">
        <v>3</v>
      </c>
      <c r="C18" s="219"/>
      <c r="D18" s="253">
        <v>85031</v>
      </c>
      <c r="E18" s="254">
        <v>103107</v>
      </c>
      <c r="F18" s="254">
        <v>115485</v>
      </c>
      <c r="G18" s="254">
        <v>129091</v>
      </c>
      <c r="H18" s="254">
        <v>144410</v>
      </c>
      <c r="I18" s="254">
        <v>161791</v>
      </c>
      <c r="J18" s="1354">
        <v>172554</v>
      </c>
      <c r="K18" s="257">
        <v>175783</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6.5267584978153215E-2</v>
      </c>
      <c r="AA18" s="257">
        <v>10770</v>
      </c>
      <c r="AC18" s="224"/>
    </row>
    <row r="19" spans="2:31" x14ac:dyDescent="0.35">
      <c r="B19" s="303" t="s">
        <v>2</v>
      </c>
      <c r="C19" s="219"/>
      <c r="D19" s="253">
        <v>33341</v>
      </c>
      <c r="E19" s="254">
        <v>35443</v>
      </c>
      <c r="F19" s="254">
        <v>34750</v>
      </c>
      <c r="G19" s="254">
        <v>36342</v>
      </c>
      <c r="H19" s="254">
        <v>38917</v>
      </c>
      <c r="I19" s="254">
        <v>41046</v>
      </c>
      <c r="J19" s="1354">
        <v>40991</v>
      </c>
      <c r="K19" s="257">
        <v>41546</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1.5000488615264373E-2</v>
      </c>
      <c r="AA19" s="257">
        <v>614</v>
      </c>
      <c r="AC19" s="224"/>
    </row>
    <row r="20" spans="2:31" x14ac:dyDescent="0.35">
      <c r="B20" s="303" t="s">
        <v>35</v>
      </c>
      <c r="C20" s="219"/>
      <c r="D20" s="253">
        <v>67903</v>
      </c>
      <c r="E20" s="254">
        <v>70092</v>
      </c>
      <c r="F20" s="254">
        <v>67467</v>
      </c>
      <c r="G20" s="254">
        <v>69079</v>
      </c>
      <c r="H20" s="254">
        <v>71374</v>
      </c>
      <c r="I20" s="254">
        <v>75584</v>
      </c>
      <c r="J20" s="1354">
        <v>78452</v>
      </c>
      <c r="K20" s="257">
        <v>80928</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6.6835402989796622E-2</v>
      </c>
      <c r="AA20" s="257">
        <v>5070</v>
      </c>
      <c r="AC20" s="224"/>
    </row>
    <row r="21" spans="2:31" x14ac:dyDescent="0.35">
      <c r="B21" s="303" t="s">
        <v>42</v>
      </c>
      <c r="C21" s="219"/>
      <c r="D21" s="253">
        <v>161368</v>
      </c>
      <c r="E21" s="254">
        <v>171922</v>
      </c>
      <c r="F21" s="254">
        <v>161936</v>
      </c>
      <c r="G21" s="254">
        <v>163249</v>
      </c>
      <c r="H21" s="254">
        <v>173065</v>
      </c>
      <c r="I21" s="254">
        <v>185857</v>
      </c>
      <c r="J21" s="1354">
        <v>201810</v>
      </c>
      <c r="K21" s="257">
        <v>210400</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8.0442652835905237E-2</v>
      </c>
      <c r="AA21" s="257">
        <v>15665</v>
      </c>
      <c r="AC21" s="224"/>
    </row>
    <row r="22" spans="2:31" x14ac:dyDescent="0.35">
      <c r="B22" s="303" t="s">
        <v>43</v>
      </c>
      <c r="C22" s="219"/>
      <c r="D22" s="253">
        <v>39429</v>
      </c>
      <c r="E22" s="254">
        <v>41312</v>
      </c>
      <c r="F22" s="254">
        <v>40012</v>
      </c>
      <c r="G22" s="254">
        <v>42082</v>
      </c>
      <c r="H22" s="254">
        <v>44287</v>
      </c>
      <c r="I22" s="254">
        <v>47580</v>
      </c>
      <c r="J22" s="1354">
        <v>51617</v>
      </c>
      <c r="K22" s="257">
        <v>52467</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8.5307076515731328E-2</v>
      </c>
      <c r="AA22" s="257">
        <v>4124</v>
      </c>
      <c r="AC22" s="224"/>
    </row>
    <row r="23" spans="2:31" x14ac:dyDescent="0.35">
      <c r="B23" s="303" t="s">
        <v>44</v>
      </c>
      <c r="C23" s="219"/>
      <c r="D23" s="253">
        <v>15133</v>
      </c>
      <c r="E23" s="254">
        <v>14637</v>
      </c>
      <c r="F23" s="254">
        <v>14462</v>
      </c>
      <c r="G23" s="254">
        <v>15183</v>
      </c>
      <c r="H23" s="254">
        <v>16013</v>
      </c>
      <c r="I23" s="254">
        <v>16801</v>
      </c>
      <c r="J23" s="1354">
        <v>16933</v>
      </c>
      <c r="K23" s="257">
        <v>16379</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-3.0713693928275498E-2</v>
      </c>
      <c r="AA23" s="257">
        <v>-519</v>
      </c>
      <c r="AC23" s="224"/>
    </row>
    <row r="24" spans="2:31" x14ac:dyDescent="0.35">
      <c r="B24" s="303" t="s">
        <v>45</v>
      </c>
      <c r="C24" s="219"/>
      <c r="D24" s="253">
        <v>78811</v>
      </c>
      <c r="E24" s="254">
        <v>80742</v>
      </c>
      <c r="F24" s="254">
        <v>79315</v>
      </c>
      <c r="G24" s="254">
        <v>78831</v>
      </c>
      <c r="H24" s="254">
        <v>79067</v>
      </c>
      <c r="I24" s="254">
        <v>82443</v>
      </c>
      <c r="J24" s="1354">
        <v>85082</v>
      </c>
      <c r="K24" s="257">
        <v>86017</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3.6749108089865867E-2</v>
      </c>
      <c r="AA24" s="257">
        <v>3049</v>
      </c>
      <c r="AC24" s="224"/>
    </row>
    <row r="25" spans="2:31" x14ac:dyDescent="0.35">
      <c r="B25" s="303" t="s">
        <v>46</v>
      </c>
      <c r="C25" s="219"/>
      <c r="D25" s="253">
        <v>11167</v>
      </c>
      <c r="E25" s="254">
        <v>11398</v>
      </c>
      <c r="F25" s="254">
        <v>10806</v>
      </c>
      <c r="G25" s="254">
        <v>11690</v>
      </c>
      <c r="H25" s="254">
        <v>10545</v>
      </c>
      <c r="I25" s="254">
        <v>10646</v>
      </c>
      <c r="J25" s="1354">
        <v>10406</v>
      </c>
      <c r="K25" s="257">
        <v>10457</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-1.1532280933925665E-2</v>
      </c>
      <c r="AA25" s="257">
        <v>-122</v>
      </c>
      <c r="AC25" s="224"/>
    </row>
    <row r="26" spans="2:31" x14ac:dyDescent="0.35">
      <c r="B26" s="305" t="s">
        <v>1</v>
      </c>
      <c r="C26" s="219"/>
      <c r="D26" s="260">
        <v>2949</v>
      </c>
      <c r="E26" s="261">
        <v>3054</v>
      </c>
      <c r="F26" s="261">
        <v>3042</v>
      </c>
      <c r="G26" s="261">
        <v>3187</v>
      </c>
      <c r="H26" s="261">
        <v>3439</v>
      </c>
      <c r="I26" s="261">
        <v>3728</v>
      </c>
      <c r="J26" s="1355">
        <v>4004</v>
      </c>
      <c r="K26" s="257">
        <v>4113</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6.9422776911076456E-2</v>
      </c>
      <c r="AA26" s="265">
        <v>267</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0">
        <f>SUM(K9:K26)</f>
        <v>1670628</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5.7523476741646595E-2</v>
      </c>
      <c r="AA27" s="243">
        <f>SUM(AA9:AA26)</f>
        <v>90873</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94"/>
      <c r="C2" s="1694"/>
      <c r="D2" s="1024"/>
      <c r="E2" s="1695"/>
      <c r="F2" s="1695"/>
      <c r="G2" s="1695"/>
      <c r="H2" s="1695"/>
      <c r="I2" s="1695"/>
    </row>
    <row r="3" spans="1:13" s="314" customFormat="1" ht="14.25" customHeight="1" x14ac:dyDescent="0.35">
      <c r="B3" s="1024"/>
      <c r="C3" s="1024"/>
      <c r="D3" s="1024"/>
      <c r="G3" s="1024"/>
      <c r="I3" s="1024"/>
      <c r="K3" s="1024"/>
      <c r="M3" s="1024"/>
    </row>
    <row r="4" spans="1:13" s="315" customFormat="1" ht="21.75" customHeight="1" x14ac:dyDescent="0.25">
      <c r="B4" s="1472" t="s">
        <v>445</v>
      </c>
      <c r="C4" s="1472"/>
      <c r="D4" s="1472"/>
      <c r="E4" s="1472"/>
      <c r="F4" s="1472"/>
      <c r="G4" s="1472"/>
      <c r="H4" s="1472"/>
      <c r="I4" s="1472"/>
      <c r="J4" s="1472"/>
      <c r="K4" s="1472"/>
      <c r="L4" s="1472"/>
      <c r="M4" s="1472"/>
    </row>
    <row r="5" spans="1:13" s="315" customFormat="1" ht="18.75" customHeight="1" x14ac:dyDescent="0.25">
      <c r="B5" s="1473" t="str">
        <f>porsaad!$B$6</f>
        <v>Situación a 30 de abril de 2025</v>
      </c>
      <c r="C5" s="1473"/>
      <c r="D5" s="1473"/>
      <c r="E5" s="1473"/>
      <c r="F5" s="1473"/>
      <c r="G5" s="1473"/>
      <c r="H5" s="1473"/>
      <c r="I5" s="1473"/>
      <c r="J5" s="1473"/>
      <c r="K5" s="1473"/>
      <c r="L5" s="1473"/>
      <c r="M5" s="1473"/>
    </row>
    <row r="6" spans="1:13" s="315" customFormat="1" ht="4.5" customHeight="1" x14ac:dyDescent="0.25"/>
    <row r="7" spans="1:13" s="1028" customFormat="1" ht="15" customHeight="1" x14ac:dyDescent="0.25">
      <c r="A7" s="1025"/>
      <c r="B7" s="1696"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697"/>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37.533433398413251</v>
      </c>
      <c r="F10" s="1033"/>
      <c r="G10" s="1034">
        <v>45.251611010168268</v>
      </c>
      <c r="H10" s="1033"/>
      <c r="I10" s="1034">
        <v>14.279587852249772</v>
      </c>
      <c r="J10" s="1033"/>
      <c r="K10" s="1034">
        <v>2.6837003013237934</v>
      </c>
      <c r="L10" s="1033"/>
      <c r="M10" s="1034">
        <v>0.25166743784491419</v>
      </c>
    </row>
    <row r="11" spans="1:13" s="1035" customFormat="1" ht="18" customHeight="1" x14ac:dyDescent="0.25">
      <c r="A11" s="1030"/>
      <c r="B11" s="1036" t="s">
        <v>7</v>
      </c>
      <c r="C11" s="1037">
        <f t="shared" ref="C11:C28" si="0">M11+K11+I11+G11+E11</f>
        <v>100</v>
      </c>
      <c r="D11" s="1033"/>
      <c r="E11" s="1038">
        <v>21.287149005943842</v>
      </c>
      <c r="F11" s="1033"/>
      <c r="G11" s="1038">
        <v>55.91719614675138</v>
      </c>
      <c r="H11" s="1033"/>
      <c r="I11" s="1038">
        <v>16.392703422832547</v>
      </c>
      <c r="J11" s="1033"/>
      <c r="K11" s="1038">
        <v>5.6978889116622256</v>
      </c>
      <c r="L11" s="1033"/>
      <c r="M11" s="1038">
        <v>0.7050625128100021</v>
      </c>
    </row>
    <row r="12" spans="1:13" s="1035" customFormat="1" ht="18" customHeight="1" x14ac:dyDescent="0.25">
      <c r="A12" s="1030"/>
      <c r="B12" s="1036" t="s">
        <v>37</v>
      </c>
      <c r="C12" s="1037">
        <f t="shared" si="0"/>
        <v>100</v>
      </c>
      <c r="D12" s="1033"/>
      <c r="E12" s="1038">
        <v>23.77159023228112</v>
      </c>
      <c r="F12" s="1033"/>
      <c r="G12" s="1038">
        <v>46.493448481238829</v>
      </c>
      <c r="H12" s="1033"/>
      <c r="I12" s="1038">
        <v>22.327278141751041</v>
      </c>
      <c r="J12" s="1033"/>
      <c r="K12" s="1038">
        <v>6.4324002382370455</v>
      </c>
      <c r="L12" s="1033"/>
      <c r="M12" s="1038">
        <v>0.97528290649195948</v>
      </c>
    </row>
    <row r="13" spans="1:13" s="1035" customFormat="1" ht="18" customHeight="1" x14ac:dyDescent="0.25">
      <c r="A13" s="1030"/>
      <c r="B13" s="1036" t="s">
        <v>38</v>
      </c>
      <c r="C13" s="1037">
        <f t="shared" si="0"/>
        <v>100</v>
      </c>
      <c r="D13" s="1033"/>
      <c r="E13" s="1038">
        <v>24.89724250768187</v>
      </c>
      <c r="F13" s="1033"/>
      <c r="G13" s="1038">
        <v>51.805738457240913</v>
      </c>
      <c r="H13" s="1033"/>
      <c r="I13" s="1038">
        <v>17.60644878087713</v>
      </c>
      <c r="J13" s="1033"/>
      <c r="K13" s="1038">
        <v>5.1877568937307954</v>
      </c>
      <c r="L13" s="1033"/>
      <c r="M13" s="1038">
        <v>0.50281336046929248</v>
      </c>
    </row>
    <row r="14" spans="1:13" s="1035" customFormat="1" ht="18" customHeight="1" x14ac:dyDescent="0.25">
      <c r="A14" s="1030"/>
      <c r="B14" s="1036" t="s">
        <v>6</v>
      </c>
      <c r="C14" s="1037">
        <f t="shared" si="0"/>
        <v>100</v>
      </c>
      <c r="D14" s="1033"/>
      <c r="E14" s="1038">
        <v>36.123649295581998</v>
      </c>
      <c r="F14" s="1033"/>
      <c r="G14" s="1038">
        <v>45.821365066338394</v>
      </c>
      <c r="H14" s="1033"/>
      <c r="I14" s="1038">
        <v>13.673460082979986</v>
      </c>
      <c r="J14" s="1033"/>
      <c r="K14" s="1038">
        <v>3.8024893995349474</v>
      </c>
      <c r="L14" s="1033"/>
      <c r="M14" s="1038">
        <v>0.57903615556467425</v>
      </c>
    </row>
    <row r="15" spans="1:13" s="1035" customFormat="1" ht="18" customHeight="1" x14ac:dyDescent="0.25">
      <c r="A15" s="1030"/>
      <c r="B15" s="1036" t="s">
        <v>5</v>
      </c>
      <c r="C15" s="1037">
        <f t="shared" si="0"/>
        <v>100</v>
      </c>
      <c r="D15" s="1033"/>
      <c r="E15" s="1038">
        <v>22.336341944185083</v>
      </c>
      <c r="F15" s="1033"/>
      <c r="G15" s="1038">
        <v>46.923954767092027</v>
      </c>
      <c r="H15" s="1033"/>
      <c r="I15" s="1038">
        <v>21.734619773835458</v>
      </c>
      <c r="J15" s="1033"/>
      <c r="K15" s="1038">
        <v>7.7186430127606593</v>
      </c>
      <c r="L15" s="1033"/>
      <c r="M15" s="1038">
        <v>1.2864405021267766</v>
      </c>
    </row>
    <row r="16" spans="1:13" s="1035" customFormat="1" ht="18" customHeight="1" x14ac:dyDescent="0.25">
      <c r="A16" s="1030"/>
      <c r="B16" s="1036" t="s">
        <v>4</v>
      </c>
      <c r="C16" s="1037">
        <f t="shared" si="0"/>
        <v>100</v>
      </c>
      <c r="D16" s="1033"/>
      <c r="E16" s="1038">
        <v>23.64144168107461</v>
      </c>
      <c r="F16" s="1033"/>
      <c r="G16" s="1038">
        <v>52.123952653278359</v>
      </c>
      <c r="H16" s="1033"/>
      <c r="I16" s="1038">
        <v>19.111583987232343</v>
      </c>
      <c r="J16" s="1033"/>
      <c r="K16" s="1038">
        <v>4.7532916611251492</v>
      </c>
      <c r="L16" s="1033"/>
      <c r="M16" s="1038">
        <v>0.3697300172895332</v>
      </c>
    </row>
    <row r="17" spans="1:13" s="1035" customFormat="1" ht="18" customHeight="1" x14ac:dyDescent="0.25">
      <c r="A17" s="1030"/>
      <c r="B17" s="1036" t="s">
        <v>40</v>
      </c>
      <c r="C17" s="1037">
        <f t="shared" si="0"/>
        <v>100</v>
      </c>
      <c r="D17" s="1033"/>
      <c r="E17" s="1038">
        <v>31.836165812426941</v>
      </c>
      <c r="F17" s="1033"/>
      <c r="G17" s="1038">
        <v>47.769984713604892</v>
      </c>
      <c r="H17" s="1033"/>
      <c r="I17" s="1038">
        <v>15.187483140005394</v>
      </c>
      <c r="J17" s="1033"/>
      <c r="K17" s="1038">
        <v>4.3026706231454011</v>
      </c>
      <c r="L17" s="1033"/>
      <c r="M17" s="1038">
        <v>0.90369571081737254</v>
      </c>
    </row>
    <row r="18" spans="1:13" s="1035" customFormat="1" ht="18" customHeight="1" x14ac:dyDescent="0.25">
      <c r="A18" s="1030"/>
      <c r="B18" s="1036" t="s">
        <v>41</v>
      </c>
      <c r="C18" s="1037">
        <f t="shared" si="0"/>
        <v>100</v>
      </c>
      <c r="D18" s="1033"/>
      <c r="E18" s="1038">
        <v>22.153404830980865</v>
      </c>
      <c r="F18" s="1033"/>
      <c r="G18" s="1038">
        <v>43.621605763275419</v>
      </c>
      <c r="H18" s="1033"/>
      <c r="I18" s="1038">
        <v>21.481891971183622</v>
      </c>
      <c r="J18" s="1033"/>
      <c r="K18" s="1038">
        <v>11.036933207288849</v>
      </c>
      <c r="L18" s="1033"/>
      <c r="M18" s="1038">
        <v>1.7061642272712456</v>
      </c>
    </row>
    <row r="19" spans="1:13" s="1035" customFormat="1" ht="18" customHeight="1" x14ac:dyDescent="0.25">
      <c r="A19" s="1030"/>
      <c r="B19" s="1036" t="s">
        <v>3</v>
      </c>
      <c r="C19" s="1037">
        <f t="shared" si="0"/>
        <v>100</v>
      </c>
      <c r="D19" s="1033"/>
      <c r="E19" s="1038">
        <v>24.082672932181115</v>
      </c>
      <c r="F19" s="1033"/>
      <c r="G19" s="1038">
        <v>54.915375731751027</v>
      </c>
      <c r="H19" s="1033"/>
      <c r="I19" s="1038">
        <v>16.137947513042093</v>
      </c>
      <c r="J19" s="1033"/>
      <c r="K19" s="1038">
        <v>4.3693998646011707</v>
      </c>
      <c r="L19" s="1033"/>
      <c r="M19" s="1038">
        <v>0.49460395842459476</v>
      </c>
    </row>
    <row r="20" spans="1:13" s="1035" customFormat="1" ht="18" customHeight="1" x14ac:dyDescent="0.25">
      <c r="A20" s="1030"/>
      <c r="B20" s="1036" t="s">
        <v>2</v>
      </c>
      <c r="C20" s="1037">
        <f t="shared" si="0"/>
        <v>100</v>
      </c>
      <c r="D20" s="1033"/>
      <c r="E20" s="1038">
        <v>37.257110673049844</v>
      </c>
      <c r="F20" s="1033"/>
      <c r="G20" s="1038">
        <v>44.790199943677841</v>
      </c>
      <c r="H20" s="1033"/>
      <c r="I20" s="1038">
        <v>15.347789355111235</v>
      </c>
      <c r="J20" s="1033"/>
      <c r="K20" s="1038">
        <v>2.3936919177696425</v>
      </c>
      <c r="L20" s="1033"/>
      <c r="M20" s="1038">
        <v>0.21120811039143902</v>
      </c>
    </row>
    <row r="21" spans="1:13" s="1035" customFormat="1" ht="18" customHeight="1" x14ac:dyDescent="0.25">
      <c r="A21" s="1030"/>
      <c r="B21" s="1036" t="s">
        <v>35</v>
      </c>
      <c r="C21" s="1037">
        <f t="shared" si="0"/>
        <v>100</v>
      </c>
      <c r="D21" s="1033"/>
      <c r="E21" s="1038">
        <v>36.568282116684884</v>
      </c>
      <c r="F21" s="1033"/>
      <c r="G21" s="1038">
        <v>47.23268148508037</v>
      </c>
      <c r="H21" s="1033"/>
      <c r="I21" s="1038">
        <v>13.769788250536457</v>
      </c>
      <c r="J21" s="1033"/>
      <c r="K21" s="1038">
        <v>2.1620308514514757</v>
      </c>
      <c r="L21" s="1033"/>
      <c r="M21" s="1038">
        <v>0.26721729624681162</v>
      </c>
    </row>
    <row r="22" spans="1:13" s="1035" customFormat="1" ht="18" customHeight="1" x14ac:dyDescent="0.25">
      <c r="A22" s="1030"/>
      <c r="B22" s="1036" t="s">
        <v>42</v>
      </c>
      <c r="C22" s="1037">
        <f t="shared" si="0"/>
        <v>100</v>
      </c>
      <c r="D22" s="1033"/>
      <c r="E22" s="1038">
        <v>36.049741081187619</v>
      </c>
      <c r="F22" s="1033"/>
      <c r="G22" s="1038">
        <v>41.63127810926553</v>
      </c>
      <c r="H22" s="1033"/>
      <c r="I22" s="1038">
        <v>16.805533157734416</v>
      </c>
      <c r="J22" s="1033"/>
      <c r="K22" s="1038">
        <v>4.9615653389238297</v>
      </c>
      <c r="L22" s="1033"/>
      <c r="M22" s="1038">
        <v>0.55188231288860212</v>
      </c>
    </row>
    <row r="23" spans="1:13" s="1035" customFormat="1" ht="18" customHeight="1" x14ac:dyDescent="0.25">
      <c r="A23" s="1030">
        <v>47094</v>
      </c>
      <c r="B23" s="1036" t="s">
        <v>43</v>
      </c>
      <c r="C23" s="1037">
        <f t="shared" si="0"/>
        <v>100</v>
      </c>
      <c r="D23" s="1033"/>
      <c r="E23" s="1038">
        <v>34.400631456124096</v>
      </c>
      <c r="F23" s="1033"/>
      <c r="G23" s="1038">
        <v>44.473043000789318</v>
      </c>
      <c r="H23" s="1033"/>
      <c r="I23" s="1038">
        <v>14.636741137307387</v>
      </c>
      <c r="J23" s="1033"/>
      <c r="K23" s="1038">
        <v>5.7139915577061666</v>
      </c>
      <c r="L23" s="1033"/>
      <c r="M23" s="1038">
        <v>0.77559284807302931</v>
      </c>
    </row>
    <row r="24" spans="1:13" s="1035" customFormat="1" ht="18" customHeight="1" x14ac:dyDescent="0.25">
      <c r="B24" s="1036" t="s">
        <v>44</v>
      </c>
      <c r="C24" s="1037">
        <f t="shared" si="0"/>
        <v>100</v>
      </c>
      <c r="D24" s="1033"/>
      <c r="E24" s="1038">
        <v>19.592875318066159</v>
      </c>
      <c r="F24" s="1033"/>
      <c r="G24" s="1038">
        <v>54.737913486005084</v>
      </c>
      <c r="H24" s="1033"/>
      <c r="I24" s="1038">
        <v>17.007633587786259</v>
      </c>
      <c r="J24" s="1033"/>
      <c r="K24" s="1038">
        <v>7.8066157760814257</v>
      </c>
      <c r="L24" s="1033"/>
      <c r="M24" s="1038">
        <v>0.85496183206106879</v>
      </c>
    </row>
    <row r="25" spans="1:13" s="1035" customFormat="1" ht="18" customHeight="1" x14ac:dyDescent="0.25">
      <c r="B25" s="1036" t="s">
        <v>45</v>
      </c>
      <c r="C25" s="1037">
        <f t="shared" si="0"/>
        <v>100</v>
      </c>
      <c r="D25" s="1033"/>
      <c r="E25" s="1038">
        <v>19.742853576332543</v>
      </c>
      <c r="F25" s="1033"/>
      <c r="G25" s="1038">
        <v>43.535139183622519</v>
      </c>
      <c r="H25" s="1033"/>
      <c r="I25" s="1038">
        <v>21.722631381849954</v>
      </c>
      <c r="J25" s="1033"/>
      <c r="K25" s="1038">
        <v>12.732492822369244</v>
      </c>
      <c r="L25" s="1033"/>
      <c r="M25" s="1038">
        <v>2.2668830358257397</v>
      </c>
    </row>
    <row r="26" spans="1:13" s="1035" customFormat="1" ht="18" customHeight="1" x14ac:dyDescent="0.25">
      <c r="B26" s="1036" t="s">
        <v>46</v>
      </c>
      <c r="C26" s="1037">
        <f t="shared" si="0"/>
        <v>100</v>
      </c>
      <c r="D26" s="1033"/>
      <c r="E26" s="1038">
        <v>24.344262295081968</v>
      </c>
      <c r="F26" s="1033"/>
      <c r="G26" s="1038">
        <v>34.180327868852459</v>
      </c>
      <c r="H26" s="1033"/>
      <c r="I26" s="1038">
        <v>23.852459016393443</v>
      </c>
      <c r="J26" s="1033"/>
      <c r="K26" s="1038">
        <v>15.163934426229508</v>
      </c>
      <c r="L26" s="1033"/>
      <c r="M26" s="1038">
        <v>2.459016393442623</v>
      </c>
    </row>
    <row r="27" spans="1:13" s="1035" customFormat="1" ht="18" customHeight="1" x14ac:dyDescent="0.25">
      <c r="B27" s="1039" t="s">
        <v>1</v>
      </c>
      <c r="C27" s="1040">
        <f t="shared" si="0"/>
        <v>100</v>
      </c>
      <c r="D27" s="1033"/>
      <c r="E27" s="1041">
        <v>64.834024896265561</v>
      </c>
      <c r="F27" s="1033"/>
      <c r="G27" s="1041">
        <v>29.149377593360999</v>
      </c>
      <c r="H27" s="1033"/>
      <c r="I27" s="1041">
        <v>5.0311203319502074</v>
      </c>
      <c r="J27" s="1033"/>
      <c r="K27" s="1041">
        <v>0.88174273858921159</v>
      </c>
      <c r="L27" s="1033"/>
      <c r="M27" s="1041">
        <v>0.1037344398340249</v>
      </c>
    </row>
    <row r="28" spans="1:13" s="1293" customFormat="1" ht="18" customHeight="1" x14ac:dyDescent="0.25">
      <c r="B28" s="1294" t="s">
        <v>0</v>
      </c>
      <c r="C28" s="1295">
        <f t="shared" si="0"/>
        <v>100</v>
      </c>
      <c r="D28" s="1296"/>
      <c r="E28" s="1295">
        <v>27.66630857073455</v>
      </c>
      <c r="F28" s="1296"/>
      <c r="G28" s="1297">
        <v>47.49017164024805</v>
      </c>
      <c r="H28" s="1298"/>
      <c r="I28" s="1295">
        <v>17.614705163666226</v>
      </c>
      <c r="J28" s="1296"/>
      <c r="K28" s="1295">
        <v>6.3439369249921569</v>
      </c>
      <c r="L28" s="1296"/>
      <c r="M28" s="1295">
        <v>0.88487770035901159</v>
      </c>
    </row>
    <row r="29" spans="1:13" s="1022" customFormat="1" ht="6.75" customHeight="1" x14ac:dyDescent="0.25">
      <c r="B29" s="1693"/>
      <c r="C29" s="1693"/>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45"/>
      <c r="C2" s="1445"/>
      <c r="D2" s="344"/>
      <c r="E2" s="1643"/>
      <c r="F2" s="1643"/>
      <c r="G2" s="1643"/>
      <c r="H2" s="1643"/>
      <c r="I2" s="1643"/>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72" t="s">
        <v>444</v>
      </c>
      <c r="C4" s="1472"/>
      <c r="D4" s="1472"/>
      <c r="E4" s="1472"/>
      <c r="F4" s="1472"/>
      <c r="G4" s="1472"/>
      <c r="H4" s="1472"/>
      <c r="I4" s="1472"/>
      <c r="J4" s="1472"/>
      <c r="K4" s="1472"/>
      <c r="L4" s="1472"/>
      <c r="M4" s="1472"/>
      <c r="N4" s="1472"/>
      <c r="O4" s="1472"/>
      <c r="P4" s="1472"/>
      <c r="Q4" s="1472"/>
      <c r="R4" s="1472"/>
      <c r="S4" s="1472"/>
      <c r="T4" s="1472"/>
      <c r="U4" s="1472"/>
    </row>
    <row r="5" spans="1:21" s="345" customFormat="1" ht="18.75" customHeight="1" x14ac:dyDescent="0.25">
      <c r="B5" s="1473" t="str">
        <f>porsaad!$B$6</f>
        <v>Situación a 30 de abril de 2025</v>
      </c>
      <c r="C5" s="1473"/>
      <c r="D5" s="1473"/>
      <c r="E5" s="1473"/>
      <c r="F5" s="1473"/>
      <c r="G5" s="1473"/>
      <c r="H5" s="1473"/>
      <c r="I5" s="1473"/>
      <c r="J5" s="1473"/>
      <c r="K5" s="1473"/>
      <c r="L5" s="1473"/>
      <c r="M5" s="1473"/>
      <c r="N5" s="1473"/>
      <c r="O5" s="1473"/>
      <c r="P5" s="1473"/>
      <c r="Q5" s="1473"/>
      <c r="R5" s="1473"/>
      <c r="S5" s="1473"/>
      <c r="T5" s="1473"/>
      <c r="U5" s="1473"/>
    </row>
    <row r="6" spans="1:21" s="345" customFormat="1" ht="4.5" customHeight="1" x14ac:dyDescent="0.25"/>
    <row r="7" spans="1:21" s="322" customFormat="1" ht="15" customHeight="1" x14ac:dyDescent="0.25">
      <c r="A7" s="316"/>
      <c r="B7" s="1698"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699"/>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100.00000000000001</v>
      </c>
      <c r="D10" s="930"/>
      <c r="E10" s="1044">
        <v>22.468041051494421</v>
      </c>
      <c r="F10" s="930"/>
      <c r="G10" s="1044">
        <v>43.077061577241629</v>
      </c>
      <c r="H10" s="930"/>
      <c r="I10" s="1044">
        <v>18.526062297443286</v>
      </c>
      <c r="J10" s="930"/>
      <c r="K10" s="1044">
        <v>5.1055545552754777</v>
      </c>
      <c r="L10" s="930"/>
      <c r="M10" s="1044">
        <v>4.133282319049334</v>
      </c>
      <c r="N10" s="930"/>
      <c r="O10" s="1044">
        <v>0.79784839755131443</v>
      </c>
      <c r="P10" s="930"/>
      <c r="Q10" s="1044">
        <v>0.7584623694634498</v>
      </c>
      <c r="R10" s="930"/>
      <c r="S10" s="1044">
        <v>0.30045912855599566</v>
      </c>
      <c r="T10" s="930"/>
      <c r="U10" s="1044">
        <v>4.8332283039250985</v>
      </c>
    </row>
    <row r="11" spans="1:21" s="331" customFormat="1" ht="18" customHeight="1" x14ac:dyDescent="0.25">
      <c r="A11" s="330"/>
      <c r="B11" s="931" t="s">
        <v>7</v>
      </c>
      <c r="C11" s="1045">
        <f t="shared" ref="C11:C27" si="0">K11+M11+G11+I11+E11+S11+O11+U11+Q11</f>
        <v>100.00000000000001</v>
      </c>
      <c r="D11" s="930"/>
      <c r="E11" s="1045">
        <v>5.5774785403360321</v>
      </c>
      <c r="F11" s="930"/>
      <c r="G11" s="1045">
        <v>4.491273748016761</v>
      </c>
      <c r="H11" s="930"/>
      <c r="I11" s="1045">
        <v>15.471298970749766</v>
      </c>
      <c r="J11" s="930"/>
      <c r="K11" s="1045">
        <v>1.5092957975672268</v>
      </c>
      <c r="L11" s="930"/>
      <c r="M11" s="1045">
        <v>0.63056832512916483</v>
      </c>
      <c r="N11" s="930"/>
      <c r="O11" s="1045">
        <v>0.23188641633782189</v>
      </c>
      <c r="P11" s="930"/>
      <c r="Q11" s="1045">
        <v>5.2886375655994466E-2</v>
      </c>
      <c r="R11" s="930"/>
      <c r="S11" s="1045">
        <v>9.3568203083682522E-2</v>
      </c>
      <c r="T11" s="930"/>
      <c r="U11" s="1045">
        <v>71.941743623123557</v>
      </c>
    </row>
    <row r="12" spans="1:21" s="331" customFormat="1" ht="18" customHeight="1" x14ac:dyDescent="0.25">
      <c r="A12" s="330"/>
      <c r="B12" s="931" t="s">
        <v>37</v>
      </c>
      <c r="C12" s="1045">
        <f t="shared" si="0"/>
        <v>99.999999999999986</v>
      </c>
      <c r="D12" s="930"/>
      <c r="E12" s="1045">
        <v>38.139638967626439</v>
      </c>
      <c r="F12" s="930"/>
      <c r="G12" s="1045">
        <v>20.460987617484708</v>
      </c>
      <c r="H12" s="930"/>
      <c r="I12" s="1045">
        <v>23.601372519767271</v>
      </c>
      <c r="J12" s="930"/>
      <c r="K12" s="1045">
        <v>4.5576607489183951</v>
      </c>
      <c r="L12" s="930"/>
      <c r="M12" s="1045">
        <v>2.5287184842607786</v>
      </c>
      <c r="N12" s="930"/>
      <c r="O12" s="1045">
        <v>2.349694166790989</v>
      </c>
      <c r="P12" s="930"/>
      <c r="Q12" s="1045">
        <v>1.4545725794420408</v>
      </c>
      <c r="R12" s="930"/>
      <c r="S12" s="1045">
        <v>0.2312397433984783</v>
      </c>
      <c r="T12" s="930"/>
      <c r="U12" s="1045">
        <v>6.6761151723109053</v>
      </c>
    </row>
    <row r="13" spans="1:21" s="331" customFormat="1" ht="18" customHeight="1" x14ac:dyDescent="0.25">
      <c r="A13" s="330"/>
      <c r="B13" s="931" t="s">
        <v>38</v>
      </c>
      <c r="C13" s="1045">
        <f t="shared" si="0"/>
        <v>100</v>
      </c>
      <c r="D13" s="930"/>
      <c r="E13" s="1045">
        <v>48.025660437502488</v>
      </c>
      <c r="F13" s="930"/>
      <c r="G13" s="1045">
        <v>15.539705940949117</v>
      </c>
      <c r="H13" s="930"/>
      <c r="I13" s="1045">
        <v>16.563732717057817</v>
      </c>
      <c r="J13" s="930"/>
      <c r="K13" s="1045">
        <v>5.1320875004980682</v>
      </c>
      <c r="L13" s="930"/>
      <c r="M13" s="1045">
        <v>2.5660437502490341</v>
      </c>
      <c r="N13" s="930"/>
      <c r="O13" s="1045">
        <v>1.8368729330198827</v>
      </c>
      <c r="P13" s="930"/>
      <c r="Q13" s="1045">
        <v>1.1794238355181894</v>
      </c>
      <c r="R13" s="930"/>
      <c r="S13" s="1045">
        <v>0.91644419651751208</v>
      </c>
      <c r="T13" s="930"/>
      <c r="U13" s="1045">
        <v>8.2400286886878913</v>
      </c>
    </row>
    <row r="14" spans="1:21" s="331" customFormat="1" ht="18" customHeight="1" x14ac:dyDescent="0.25">
      <c r="A14" s="330"/>
      <c r="B14" s="931" t="s">
        <v>6</v>
      </c>
      <c r="C14" s="1045">
        <f t="shared" si="0"/>
        <v>100.00000000000001</v>
      </c>
      <c r="D14" s="930"/>
      <c r="E14" s="1045">
        <v>31.493728620296462</v>
      </c>
      <c r="F14" s="930"/>
      <c r="G14" s="1045">
        <v>36.775370581527937</v>
      </c>
      <c r="H14" s="930"/>
      <c r="I14" s="1045">
        <v>13.514253135689852</v>
      </c>
      <c r="J14" s="930"/>
      <c r="K14" s="1045">
        <v>5.924743443557583</v>
      </c>
      <c r="L14" s="930"/>
      <c r="M14" s="1045">
        <v>5.2998859749144813</v>
      </c>
      <c r="N14" s="930"/>
      <c r="O14" s="1045">
        <v>1.0079817559863169</v>
      </c>
      <c r="P14" s="930"/>
      <c r="Q14" s="1045">
        <v>1.0627137970353477</v>
      </c>
      <c r="R14" s="930"/>
      <c r="S14" s="1045">
        <v>0.27822120866590649</v>
      </c>
      <c r="T14" s="930"/>
      <c r="U14" s="1045">
        <v>4.6431014823261121</v>
      </c>
    </row>
    <row r="15" spans="1:21" s="331" customFormat="1" ht="18" customHeight="1" x14ac:dyDescent="0.25">
      <c r="A15" s="330"/>
      <c r="B15" s="931" t="s">
        <v>5</v>
      </c>
      <c r="C15" s="1045">
        <f t="shared" si="0"/>
        <v>99.999999999999986</v>
      </c>
      <c r="D15" s="930"/>
      <c r="E15" s="1045">
        <v>41.182572614107883</v>
      </c>
      <c r="F15" s="930"/>
      <c r="G15" s="1045">
        <v>17.178423236514522</v>
      </c>
      <c r="H15" s="930"/>
      <c r="I15" s="1045">
        <v>24.989626556016596</v>
      </c>
      <c r="J15" s="930"/>
      <c r="K15" s="1045">
        <v>4.7302904564315353</v>
      </c>
      <c r="L15" s="930"/>
      <c r="M15" s="1045">
        <v>1.7946058091286305</v>
      </c>
      <c r="N15" s="930"/>
      <c r="O15" s="1045">
        <v>2.0954356846473026</v>
      </c>
      <c r="P15" s="930"/>
      <c r="Q15" s="1045">
        <v>2.0435684647302903</v>
      </c>
      <c r="R15" s="930"/>
      <c r="S15" s="1045">
        <v>0.67427385892116187</v>
      </c>
      <c r="T15" s="930"/>
      <c r="U15" s="1045">
        <v>5.3112033195020745</v>
      </c>
    </row>
    <row r="16" spans="1:21" s="331" customFormat="1" ht="18" customHeight="1" x14ac:dyDescent="0.25">
      <c r="A16" s="330"/>
      <c r="B16" s="931" t="s">
        <v>4</v>
      </c>
      <c r="C16" s="1045">
        <f t="shared" si="0"/>
        <v>100</v>
      </c>
      <c r="D16" s="930"/>
      <c r="E16" s="1045">
        <v>45.057984892009792</v>
      </c>
      <c r="F16" s="930"/>
      <c r="G16" s="1045">
        <v>18.01521438450899</v>
      </c>
      <c r="H16" s="930"/>
      <c r="I16" s="1045">
        <v>20.475582508777528</v>
      </c>
      <c r="J16" s="930"/>
      <c r="K16" s="1045">
        <v>5.149483987658261</v>
      </c>
      <c r="L16" s="930"/>
      <c r="M16" s="1045">
        <v>2.0906479412703476</v>
      </c>
      <c r="N16" s="930"/>
      <c r="O16" s="1045">
        <v>1.8432812001276733</v>
      </c>
      <c r="P16" s="930"/>
      <c r="Q16" s="1045">
        <v>0.9681881051175657</v>
      </c>
      <c r="R16" s="930"/>
      <c r="S16" s="1045">
        <v>1.101180976699649</v>
      </c>
      <c r="T16" s="930"/>
      <c r="U16" s="1045">
        <v>5.2984360038301945</v>
      </c>
    </row>
    <row r="17" spans="1:21" s="331" customFormat="1" ht="18" customHeight="1" x14ac:dyDescent="0.25">
      <c r="A17" s="330"/>
      <c r="B17" s="931" t="s">
        <v>40</v>
      </c>
      <c r="C17" s="1045">
        <f t="shared" si="0"/>
        <v>100</v>
      </c>
      <c r="D17" s="930"/>
      <c r="E17" s="1045">
        <v>33.998923090729605</v>
      </c>
      <c r="F17" s="930"/>
      <c r="G17" s="1045">
        <v>33.626491968051688</v>
      </c>
      <c r="H17" s="930"/>
      <c r="I17" s="1045">
        <v>14.026743246881452</v>
      </c>
      <c r="J17" s="930"/>
      <c r="K17" s="1045">
        <v>5.4249304496096205</v>
      </c>
      <c r="L17" s="930"/>
      <c r="M17" s="1045">
        <v>5.8377456699273083</v>
      </c>
      <c r="N17" s="930"/>
      <c r="O17" s="1045">
        <v>1.4942116126716325</v>
      </c>
      <c r="P17" s="930"/>
      <c r="Q17" s="1045">
        <v>0.68652965987615544</v>
      </c>
      <c r="R17" s="930"/>
      <c r="S17" s="1045">
        <v>0.26474019563851742</v>
      </c>
      <c r="T17" s="930"/>
      <c r="U17" s="1045">
        <v>4.639684106614018</v>
      </c>
    </row>
    <row r="18" spans="1:21" s="331" customFormat="1" ht="18" customHeight="1" x14ac:dyDescent="0.25">
      <c r="A18" s="330"/>
      <c r="B18" s="931" t="s">
        <v>41</v>
      </c>
      <c r="C18" s="1045">
        <f t="shared" si="0"/>
        <v>99.999999999999986</v>
      </c>
      <c r="D18" s="930"/>
      <c r="E18" s="1045">
        <v>38.139371187236037</v>
      </c>
      <c r="F18" s="930"/>
      <c r="G18" s="1045">
        <v>17.854163407894049</v>
      </c>
      <c r="H18" s="930"/>
      <c r="I18" s="1045">
        <v>29.914229104749985</v>
      </c>
      <c r="J18" s="930"/>
      <c r="K18" s="1045">
        <v>3.9554982011575159</v>
      </c>
      <c r="L18" s="930"/>
      <c r="M18" s="1045">
        <v>2.9250743000156421</v>
      </c>
      <c r="N18" s="930"/>
      <c r="O18" s="1045">
        <v>1.4090932791073569</v>
      </c>
      <c r="P18" s="930"/>
      <c r="Q18" s="1045">
        <v>2.5014338599509878</v>
      </c>
      <c r="R18" s="930"/>
      <c r="S18" s="1045">
        <v>0</v>
      </c>
      <c r="T18" s="930"/>
      <c r="U18" s="1045">
        <v>3.30113665988842</v>
      </c>
    </row>
    <row r="19" spans="1:21" s="331" customFormat="1" ht="18" customHeight="1" x14ac:dyDescent="0.25">
      <c r="A19" s="330"/>
      <c r="B19" s="931" t="s">
        <v>3</v>
      </c>
      <c r="C19" s="1045">
        <f t="shared" si="0"/>
        <v>100</v>
      </c>
      <c r="D19" s="930"/>
      <c r="E19" s="1045">
        <v>48.457302474062253</v>
      </c>
      <c r="F19" s="930"/>
      <c r="G19" s="1045">
        <v>11.225059856344773</v>
      </c>
      <c r="H19" s="930"/>
      <c r="I19" s="1045">
        <v>13.961691939345572</v>
      </c>
      <c r="J19" s="930"/>
      <c r="K19" s="1045">
        <v>4.4980047885075818</v>
      </c>
      <c r="L19" s="930"/>
      <c r="M19" s="1045">
        <v>1.977653631284916</v>
      </c>
      <c r="N19" s="930"/>
      <c r="O19" s="1045">
        <v>3.1045490822027135</v>
      </c>
      <c r="P19" s="930"/>
      <c r="Q19" s="1045">
        <v>2.7246608140462891</v>
      </c>
      <c r="R19" s="930"/>
      <c r="S19" s="1045">
        <v>0</v>
      </c>
      <c r="T19" s="930"/>
      <c r="U19" s="1045">
        <v>14.051077414205906</v>
      </c>
    </row>
    <row r="20" spans="1:21" s="331" customFormat="1" ht="18" customHeight="1" x14ac:dyDescent="0.25">
      <c r="A20" s="330"/>
      <c r="B20" s="931" t="s">
        <v>2</v>
      </c>
      <c r="C20" s="1045">
        <f t="shared" si="0"/>
        <v>100</v>
      </c>
      <c r="D20" s="930"/>
      <c r="E20" s="1045">
        <v>25.327326481768264</v>
      </c>
      <c r="F20" s="930"/>
      <c r="G20" s="1045">
        <v>37.448965225960862</v>
      </c>
      <c r="H20" s="930"/>
      <c r="I20" s="1045">
        <v>21.554272842460932</v>
      </c>
      <c r="J20" s="930"/>
      <c r="K20" s="1045">
        <v>4.9697310995354078</v>
      </c>
      <c r="L20" s="930"/>
      <c r="M20" s="1045">
        <v>4.7444741658454168</v>
      </c>
      <c r="N20" s="930"/>
      <c r="O20" s="1045">
        <v>1.506405744051809</v>
      </c>
      <c r="P20" s="930"/>
      <c r="Q20" s="1045">
        <v>0.83063494298183871</v>
      </c>
      <c r="R20" s="930"/>
      <c r="S20" s="1045">
        <v>0.18302125862311699</v>
      </c>
      <c r="T20" s="930"/>
      <c r="U20" s="1045">
        <v>3.4351682387723499</v>
      </c>
    </row>
    <row r="21" spans="1:21" s="331" customFormat="1" ht="18" customHeight="1" x14ac:dyDescent="0.25">
      <c r="A21" s="330"/>
      <c r="B21" s="931" t="s">
        <v>35</v>
      </c>
      <c r="C21" s="1045">
        <f t="shared" si="0"/>
        <v>100.00000000000001</v>
      </c>
      <c r="D21" s="930"/>
      <c r="E21" s="1045">
        <v>34.119936747354338</v>
      </c>
      <c r="F21" s="930"/>
      <c r="G21" s="1045">
        <v>33.750962980983665</v>
      </c>
      <c r="H21" s="930"/>
      <c r="I21" s="1045">
        <v>11.004338482747436</v>
      </c>
      <c r="J21" s="930"/>
      <c r="K21" s="1045">
        <v>4.4114665693549044</v>
      </c>
      <c r="L21" s="930"/>
      <c r="M21" s="1045">
        <v>4.4236305396748161</v>
      </c>
      <c r="N21" s="930"/>
      <c r="O21" s="1045">
        <v>3.9167984430117992</v>
      </c>
      <c r="P21" s="930"/>
      <c r="Q21" s="1045">
        <v>1.5732068280420064</v>
      </c>
      <c r="R21" s="930"/>
      <c r="S21" s="1045">
        <v>0</v>
      </c>
      <c r="T21" s="930"/>
      <c r="U21" s="1045">
        <v>6.799659408831042</v>
      </c>
    </row>
    <row r="22" spans="1:21" s="331" customFormat="1" ht="18" customHeight="1" x14ac:dyDescent="0.25">
      <c r="A22" s="330"/>
      <c r="B22" s="931" t="s">
        <v>42</v>
      </c>
      <c r="C22" s="1045">
        <f t="shared" si="0"/>
        <v>100.00000000000001</v>
      </c>
      <c r="D22" s="930"/>
      <c r="E22" s="1045">
        <v>25.305025530771296</v>
      </c>
      <c r="F22" s="930"/>
      <c r="G22" s="1045">
        <v>36.792976798351695</v>
      </c>
      <c r="H22" s="930"/>
      <c r="I22" s="1045">
        <v>26.091552450058231</v>
      </c>
      <c r="J22" s="930"/>
      <c r="K22" s="1045">
        <v>1.8256741019439218</v>
      </c>
      <c r="L22" s="930"/>
      <c r="M22" s="1045">
        <v>5.6758935769954313</v>
      </c>
      <c r="N22" s="930"/>
      <c r="O22" s="1045">
        <v>0.63602974110902089</v>
      </c>
      <c r="P22" s="930"/>
      <c r="Q22" s="1045">
        <v>0.84744244378751232</v>
      </c>
      <c r="R22" s="930"/>
      <c r="S22" s="1045">
        <v>0</v>
      </c>
      <c r="T22" s="930"/>
      <c r="U22" s="1045">
        <v>2.8254053569828899</v>
      </c>
    </row>
    <row r="23" spans="1:21" s="331" customFormat="1" ht="18" customHeight="1" x14ac:dyDescent="0.25">
      <c r="A23" s="330">
        <v>47094</v>
      </c>
      <c r="B23" s="931" t="s">
        <v>43</v>
      </c>
      <c r="C23" s="1045">
        <f t="shared" si="0"/>
        <v>100.00000000000001</v>
      </c>
      <c r="D23" s="930"/>
      <c r="E23" s="1045">
        <v>38.290498575987378</v>
      </c>
      <c r="F23" s="930"/>
      <c r="G23" s="1045">
        <v>24.513605325464091</v>
      </c>
      <c r="H23" s="930"/>
      <c r="I23" s="1045">
        <v>20.334214047970352</v>
      </c>
      <c r="J23" s="930"/>
      <c r="K23" s="1045">
        <v>4.2548811035240028</v>
      </c>
      <c r="L23" s="930"/>
      <c r="M23" s="1045">
        <v>2.8445938990495145</v>
      </c>
      <c r="N23" s="930"/>
      <c r="O23" s="1045">
        <v>2.1171464845760561</v>
      </c>
      <c r="P23" s="930"/>
      <c r="Q23" s="1045">
        <v>3.6269430051813467</v>
      </c>
      <c r="R23" s="930"/>
      <c r="S23" s="1045">
        <v>3.4313557286483887E-3</v>
      </c>
      <c r="T23" s="930"/>
      <c r="U23" s="1045">
        <v>4.0146862025186154</v>
      </c>
    </row>
    <row r="24" spans="1:21" s="331" customFormat="1" ht="18" customHeight="1" x14ac:dyDescent="0.25">
      <c r="B24" s="931" t="s">
        <v>44</v>
      </c>
      <c r="C24" s="1045">
        <f t="shared" si="0"/>
        <v>100.00000000000001</v>
      </c>
      <c r="D24" s="930"/>
      <c r="E24" s="1045">
        <v>46.346193100632782</v>
      </c>
      <c r="F24" s="930"/>
      <c r="G24" s="1045">
        <v>14.564196774852011</v>
      </c>
      <c r="H24" s="930"/>
      <c r="I24" s="1045">
        <v>15.543988569095735</v>
      </c>
      <c r="J24" s="930"/>
      <c r="K24" s="1045">
        <v>6.093080220453154</v>
      </c>
      <c r="L24" s="930"/>
      <c r="M24" s="1045">
        <v>2.5719534598897735</v>
      </c>
      <c r="N24" s="930"/>
      <c r="O24" s="1045">
        <v>2.0106144111043069</v>
      </c>
      <c r="P24" s="930"/>
      <c r="Q24" s="1045">
        <v>1.1839150847111655</v>
      </c>
      <c r="R24" s="930"/>
      <c r="S24" s="1045">
        <v>0.14288630332720964</v>
      </c>
      <c r="T24" s="930"/>
      <c r="U24" s="1045">
        <v>11.543172075933864</v>
      </c>
    </row>
    <row r="25" spans="1:21" s="331" customFormat="1" ht="18" customHeight="1" x14ac:dyDescent="0.25">
      <c r="B25" s="931" t="s">
        <v>45</v>
      </c>
      <c r="C25" s="1045">
        <f t="shared" si="0"/>
        <v>99.999999999999986</v>
      </c>
      <c r="D25" s="930"/>
      <c r="E25" s="1045">
        <v>35.005863419745999</v>
      </c>
      <c r="F25" s="930"/>
      <c r="G25" s="1045">
        <v>20.050400459093289</v>
      </c>
      <c r="H25" s="930"/>
      <c r="I25" s="1045">
        <v>12.190922927218743</v>
      </c>
      <c r="J25" s="930"/>
      <c r="K25" s="1045">
        <v>4.4661792958906164</v>
      </c>
      <c r="L25" s="930"/>
      <c r="M25" s="1045">
        <v>3.7825295042291476</v>
      </c>
      <c r="N25" s="930"/>
      <c r="O25" s="1045">
        <v>1.0853564210683899</v>
      </c>
      <c r="P25" s="930"/>
      <c r="Q25" s="1045">
        <v>1.6417575288804613</v>
      </c>
      <c r="R25" s="930"/>
      <c r="S25" s="1045">
        <v>19.09478779410664</v>
      </c>
      <c r="T25" s="930"/>
      <c r="U25" s="1045">
        <v>2.6822026497667109</v>
      </c>
    </row>
    <row r="26" spans="1:21" s="331" customFormat="1" ht="18" customHeight="1" x14ac:dyDescent="0.25">
      <c r="B26" s="931" t="s">
        <v>46</v>
      </c>
      <c r="C26" s="1045">
        <f t="shared" si="0"/>
        <v>100.00000000000001</v>
      </c>
      <c r="D26" s="930"/>
      <c r="E26" s="1045">
        <v>23.524590163934427</v>
      </c>
      <c r="F26" s="930"/>
      <c r="G26" s="1045">
        <v>30.081967213114751</v>
      </c>
      <c r="H26" s="930"/>
      <c r="I26" s="1045">
        <v>32.704918032786885</v>
      </c>
      <c r="J26" s="930"/>
      <c r="K26" s="1045">
        <v>6.3114754098360661</v>
      </c>
      <c r="L26" s="930"/>
      <c r="M26" s="1045">
        <v>3.1147540983606561</v>
      </c>
      <c r="N26" s="930"/>
      <c r="O26" s="1045">
        <v>0.73770491803278693</v>
      </c>
      <c r="P26" s="930"/>
      <c r="Q26" s="1045">
        <v>0.65573770491803274</v>
      </c>
      <c r="R26" s="930"/>
      <c r="S26" s="1045">
        <v>0</v>
      </c>
      <c r="T26" s="930"/>
      <c r="U26" s="1045">
        <v>2.8688524590163933</v>
      </c>
    </row>
    <row r="27" spans="1:21" s="331" customFormat="1" ht="18" customHeight="1" x14ac:dyDescent="0.25">
      <c r="B27" s="953" t="s">
        <v>1</v>
      </c>
      <c r="C27" s="1046">
        <f t="shared" si="0"/>
        <v>100</v>
      </c>
      <c r="D27" s="930"/>
      <c r="E27" s="1046">
        <v>5.2932018681888948</v>
      </c>
      <c r="F27" s="930"/>
      <c r="G27" s="1046">
        <v>73.274519979242342</v>
      </c>
      <c r="H27" s="930"/>
      <c r="I27" s="1046">
        <v>4.0477426050856256</v>
      </c>
      <c r="J27" s="930"/>
      <c r="K27" s="1046">
        <v>3.7363777893098082</v>
      </c>
      <c r="L27" s="930"/>
      <c r="M27" s="1046">
        <v>10.378827192527245</v>
      </c>
      <c r="N27" s="930"/>
      <c r="O27" s="1046">
        <v>0.25947067981318112</v>
      </c>
      <c r="P27" s="930"/>
      <c r="Q27" s="1046">
        <v>0.57083549558899838</v>
      </c>
      <c r="R27" s="930"/>
      <c r="S27" s="1046">
        <v>5.1894135962636222E-2</v>
      </c>
      <c r="T27" s="930"/>
      <c r="U27" s="1046">
        <v>2.3871302542812662</v>
      </c>
    </row>
    <row r="28" spans="1:21" s="319" customFormat="1" ht="18" customHeight="1" x14ac:dyDescent="0.25">
      <c r="B28" s="1284" t="s">
        <v>0</v>
      </c>
      <c r="C28" s="1299">
        <f>K28+M28+G28+I28+E28+S28+O28+U28+Q28</f>
        <v>100</v>
      </c>
      <c r="D28" s="1277"/>
      <c r="E28" s="1299">
        <v>35.784932249322495</v>
      </c>
      <c r="F28" s="1277"/>
      <c r="G28" s="1299">
        <v>23.324733514001807</v>
      </c>
      <c r="H28" s="1277"/>
      <c r="I28" s="1299">
        <v>20.06070460704607</v>
      </c>
      <c r="J28" s="1277"/>
      <c r="K28" s="1299">
        <v>4.2851671183378501</v>
      </c>
      <c r="L28" s="1277"/>
      <c r="M28" s="1299">
        <v>3.2708220415537488</v>
      </c>
      <c r="N28" s="1277"/>
      <c r="O28" s="1299">
        <v>1.695971093044264</v>
      </c>
      <c r="P28" s="1277"/>
      <c r="Q28" s="1299">
        <v>1.7556639566395664</v>
      </c>
      <c r="R28" s="1277"/>
      <c r="S28" s="1299">
        <v>1.2765311653116531</v>
      </c>
      <c r="T28" s="1277"/>
      <c r="U28" s="1299">
        <v>8.5454742547425475</v>
      </c>
    </row>
    <row r="29" spans="1:21" s="328" customFormat="1" ht="6.75" customHeight="1" x14ac:dyDescent="0.25">
      <c r="B29" s="1659"/>
      <c r="C29" s="1659"/>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34"/>
      <c r="C3" s="1534"/>
      <c r="D3" s="1534"/>
    </row>
    <row r="4" spans="2:18" s="621" customFormat="1" ht="23.25" customHeight="1" x14ac:dyDescent="0.25">
      <c r="B4" s="1536" t="s">
        <v>328</v>
      </c>
      <c r="C4" s="1536"/>
      <c r="D4" s="1536"/>
      <c r="E4" s="1536"/>
      <c r="F4" s="1536"/>
      <c r="G4" s="1536"/>
      <c r="H4" s="1536"/>
      <c r="I4" s="1536"/>
      <c r="J4" s="1536"/>
      <c r="K4" s="1536"/>
      <c r="L4" s="1536"/>
      <c r="M4" s="1536"/>
      <c r="N4" s="1536"/>
      <c r="O4" s="1536"/>
      <c r="P4" s="1536"/>
      <c r="Q4" s="1536"/>
      <c r="R4" s="1536"/>
    </row>
    <row r="5" spans="2:18" s="621" customFormat="1" ht="15.75" customHeight="1" x14ac:dyDescent="0.25">
      <c r="B5" s="1691" t="str">
        <f>porsaad!$B$6</f>
        <v>Situación a 30 de abril de 2025</v>
      </c>
      <c r="C5" s="1691"/>
      <c r="D5" s="1691"/>
      <c r="E5" s="1691"/>
      <c r="F5" s="1691"/>
      <c r="G5" s="1691"/>
      <c r="H5" s="1691"/>
      <c r="I5" s="1691"/>
      <c r="J5" s="1691"/>
      <c r="K5" s="1691"/>
      <c r="L5" s="1691"/>
      <c r="M5" s="1691"/>
      <c r="N5" s="1691"/>
      <c r="O5" s="1691"/>
      <c r="P5" s="1691"/>
      <c r="Q5" s="1691"/>
      <c r="R5" s="1691"/>
    </row>
    <row r="7" spans="2:18" ht="16.5" customHeight="1" x14ac:dyDescent="0.35">
      <c r="B7" s="1700" t="s">
        <v>82</v>
      </c>
      <c r="C7" s="1701"/>
      <c r="D7" s="1701"/>
      <c r="E7" s="1701"/>
      <c r="F7" s="1702"/>
      <c r="G7" s="1048"/>
      <c r="H7" s="1700" t="s">
        <v>83</v>
      </c>
      <c r="I7" s="1701"/>
      <c r="J7" s="1701"/>
      <c r="K7" s="1701"/>
      <c r="L7" s="1702"/>
      <c r="M7" s="1048"/>
      <c r="N7" s="1700" t="s">
        <v>84</v>
      </c>
      <c r="O7" s="1701"/>
      <c r="P7" s="1701"/>
      <c r="Q7" s="1701"/>
      <c r="R7" s="1702"/>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2.6462215320910971E-3</v>
      </c>
      <c r="D9" s="1050">
        <v>1.7472506497129517E-3</v>
      </c>
      <c r="E9" s="1050">
        <v>1.3717223056486081E-3</v>
      </c>
      <c r="F9" s="1051">
        <v>2.0609393661639307E-3</v>
      </c>
      <c r="G9" s="1052"/>
      <c r="H9" s="1049" t="s">
        <v>86</v>
      </c>
      <c r="I9" s="1050">
        <v>4.7761194029850748E-4</v>
      </c>
      <c r="J9" s="1050">
        <v>0</v>
      </c>
      <c r="K9" s="1050">
        <v>0</v>
      </c>
      <c r="L9" s="1051">
        <v>2.5000390631103609E-4</v>
      </c>
      <c r="M9" s="113"/>
      <c r="N9" s="1049" t="s">
        <v>86</v>
      </c>
      <c r="O9" s="1050">
        <v>2.2597368071248171E-3</v>
      </c>
      <c r="P9" s="1050">
        <v>1.5339301481724962E-3</v>
      </c>
      <c r="Q9" s="1050">
        <v>1.1752771179730801E-3</v>
      </c>
      <c r="R9" s="1051">
        <v>1.787466042861455E-3</v>
      </c>
    </row>
    <row r="10" spans="2:18" ht="16.5" customHeight="1" x14ac:dyDescent="0.35">
      <c r="B10" s="1053" t="s">
        <v>87</v>
      </c>
      <c r="C10" s="1054">
        <v>0.31008669772256731</v>
      </c>
      <c r="D10" s="1054">
        <v>1.7993745136329599E-2</v>
      </c>
      <c r="E10" s="1054">
        <v>6.5553887027838742E-3</v>
      </c>
      <c r="F10" s="1055">
        <v>0.14118823431380717</v>
      </c>
      <c r="G10" s="1052"/>
      <c r="H10" s="1053" t="s">
        <v>87</v>
      </c>
      <c r="I10" s="1054">
        <v>1.7611940298507461E-2</v>
      </c>
      <c r="J10" s="1054">
        <v>5.2817831299846831E-4</v>
      </c>
      <c r="K10" s="1054">
        <v>0</v>
      </c>
      <c r="L10" s="1055">
        <v>9.3751464866638542E-3</v>
      </c>
      <c r="M10" s="113"/>
      <c r="N10" s="1053" t="s">
        <v>87</v>
      </c>
      <c r="O10" s="1054">
        <v>0.25796623687358766</v>
      </c>
      <c r="P10" s="1054">
        <v>1.5861353338876106E-2</v>
      </c>
      <c r="Q10" s="1054">
        <v>5.6165874901029297E-3</v>
      </c>
      <c r="R10" s="1055">
        <v>0.12128357983700573</v>
      </c>
    </row>
    <row r="11" spans="2:18" ht="16.5" customHeight="1" x14ac:dyDescent="0.35">
      <c r="B11" s="1056" t="s">
        <v>88</v>
      </c>
      <c r="C11" s="1057">
        <v>5.3487318840579709E-2</v>
      </c>
      <c r="D11" s="1057">
        <v>4.9033139031230272E-2</v>
      </c>
      <c r="E11" s="1057">
        <v>1.4641330715028301E-2</v>
      </c>
      <c r="F11" s="1058">
        <v>4.4329639196733606E-2</v>
      </c>
      <c r="G11" s="1052"/>
      <c r="H11" s="1056" t="s">
        <v>88</v>
      </c>
      <c r="I11" s="1057">
        <v>5.9761194029850744E-2</v>
      </c>
      <c r="J11" s="1057">
        <v>1.1091744572967834E-3</v>
      </c>
      <c r="K11" s="1057">
        <v>2.5938094414663671E-4</v>
      </c>
      <c r="L11" s="1058">
        <v>3.1656744636634947E-2</v>
      </c>
      <c r="M11" s="113"/>
      <c r="N11" s="1056" t="s">
        <v>88</v>
      </c>
      <c r="O11" s="1057">
        <v>5.4600558287917052E-2</v>
      </c>
      <c r="P11" s="1057">
        <v>4.3182067196452623E-2</v>
      </c>
      <c r="Q11" s="1057">
        <v>1.258165083135392E-2</v>
      </c>
      <c r="R11" s="1058">
        <v>4.2413409296709934E-2</v>
      </c>
    </row>
    <row r="12" spans="2:18" ht="16.5" customHeight="1" x14ac:dyDescent="0.35">
      <c r="B12" s="1053" t="s">
        <v>89</v>
      </c>
      <c r="C12" s="1054">
        <v>0.46500388198757764</v>
      </c>
      <c r="D12" s="1054">
        <v>2.5687521106494193E-2</v>
      </c>
      <c r="E12" s="1054">
        <v>3.3989834815756036E-2</v>
      </c>
      <c r="F12" s="1055">
        <v>0.21588200983251396</v>
      </c>
      <c r="G12" s="1052"/>
      <c r="H12" s="1053" t="s">
        <v>89</v>
      </c>
      <c r="I12" s="1054">
        <v>0.66808955223880595</v>
      </c>
      <c r="J12" s="1054">
        <v>3.977182696878466E-2</v>
      </c>
      <c r="K12" s="1054">
        <v>2.2998443714335119E-2</v>
      </c>
      <c r="L12" s="1055">
        <v>0.3656307129798903</v>
      </c>
      <c r="M12" s="113"/>
      <c r="N12" s="1053" t="s">
        <v>89</v>
      </c>
      <c r="O12" s="1054">
        <v>0.50114050245912534</v>
      </c>
      <c r="P12" s="1054">
        <v>2.740449995810695E-2</v>
      </c>
      <c r="Q12" s="1054">
        <v>3.2412905779889152E-2</v>
      </c>
      <c r="R12" s="1055">
        <v>0.23846400543314217</v>
      </c>
    </row>
    <row r="13" spans="2:18" ht="16.5" customHeight="1" x14ac:dyDescent="0.35">
      <c r="B13" s="1056" t="s">
        <v>90</v>
      </c>
      <c r="C13" s="1057">
        <v>0.12978131469979295</v>
      </c>
      <c r="D13" s="1057">
        <v>0.13478056587428605</v>
      </c>
      <c r="E13" s="1057">
        <v>0.16138673905509993</v>
      </c>
      <c r="F13" s="1058">
        <v>0.13775240952142878</v>
      </c>
      <c r="G13" s="1052"/>
      <c r="H13" s="1056" t="s">
        <v>90</v>
      </c>
      <c r="I13" s="1057">
        <v>0.15283582089552239</v>
      </c>
      <c r="J13" s="1057">
        <v>4.7694501663761685E-2</v>
      </c>
      <c r="K13" s="1057">
        <v>6.8303648625280995E-3</v>
      </c>
      <c r="L13" s="1058">
        <v>9.5345239769371398E-2</v>
      </c>
      <c r="M13" s="113"/>
      <c r="N13" s="1056" t="s">
        <v>90</v>
      </c>
      <c r="O13" s="1057">
        <v>0.13387744250963712</v>
      </c>
      <c r="P13" s="1057">
        <v>0.1241452206474732</v>
      </c>
      <c r="Q13" s="1057">
        <v>0.13925178147268408</v>
      </c>
      <c r="R13" s="1058">
        <v>0.1313410239963779</v>
      </c>
    </row>
    <row r="14" spans="2:18" ht="16.5" customHeight="1" x14ac:dyDescent="0.35">
      <c r="B14" s="1053" t="s">
        <v>91</v>
      </c>
      <c r="C14" s="1054">
        <v>3.6846532091097312E-2</v>
      </c>
      <c r="D14" s="1054">
        <v>0.55326912064839151</v>
      </c>
      <c r="E14" s="1054">
        <v>2.9513688344692156E-2</v>
      </c>
      <c r="F14" s="1055">
        <v>0.23081965391772907</v>
      </c>
      <c r="G14" s="1052"/>
      <c r="H14" s="1053" t="s">
        <v>91</v>
      </c>
      <c r="I14" s="1054">
        <v>8.6776119402985075E-2</v>
      </c>
      <c r="J14" s="1054">
        <v>0.65335657317910523</v>
      </c>
      <c r="K14" s="1054">
        <v>1.910772955213557E-2</v>
      </c>
      <c r="L14" s="1055">
        <v>0.24216003375052736</v>
      </c>
      <c r="M14" s="113"/>
      <c r="N14" s="1053" t="s">
        <v>91</v>
      </c>
      <c r="O14" s="1054">
        <v>4.57370729762063E-2</v>
      </c>
      <c r="P14" s="1054">
        <v>0.56544661214125047</v>
      </c>
      <c r="Q14" s="1054">
        <v>2.8021080760095012E-2</v>
      </c>
      <c r="R14" s="1055">
        <v>0.23251207364926049</v>
      </c>
    </row>
    <row r="15" spans="2:18" ht="16.5" customHeight="1" x14ac:dyDescent="0.35">
      <c r="B15" s="1056" t="s">
        <v>92</v>
      </c>
      <c r="C15" s="1057">
        <v>5.8229813664596275E-4</v>
      </c>
      <c r="D15" s="1057">
        <v>0.11748425271998474</v>
      </c>
      <c r="E15" s="1057">
        <v>6.7257710523275963E-2</v>
      </c>
      <c r="F15" s="1058">
        <v>5.7636863594700438E-2</v>
      </c>
      <c r="G15" s="1052"/>
      <c r="H15" s="1056" t="s">
        <v>92</v>
      </c>
      <c r="I15" s="1057">
        <v>5.9701492537313435E-5</v>
      </c>
      <c r="J15" s="1057">
        <v>0.10711456187608936</v>
      </c>
      <c r="K15" s="1057">
        <v>2.1009856475877574E-2</v>
      </c>
      <c r="L15" s="1058">
        <v>3.5516179940311567E-2</v>
      </c>
      <c r="M15" s="113"/>
      <c r="N15" s="1056" t="s">
        <v>92</v>
      </c>
      <c r="O15" s="1057">
        <v>4.891665558952546E-4</v>
      </c>
      <c r="P15" s="1057">
        <v>0.11621132143570706</v>
      </c>
      <c r="Q15" s="1057">
        <v>6.0631927949327001E-2</v>
      </c>
      <c r="R15" s="1058">
        <v>5.4293691518261397E-2</v>
      </c>
    </row>
    <row r="16" spans="2:18" ht="16.5" customHeight="1" x14ac:dyDescent="0.35">
      <c r="B16" s="1053" t="s">
        <v>93</v>
      </c>
      <c r="C16" s="1054">
        <v>7.6345755693581782E-4</v>
      </c>
      <c r="D16" s="1054">
        <v>9.7567063591113987E-2</v>
      </c>
      <c r="E16" s="1054">
        <v>8.9522929421277583E-2</v>
      </c>
      <c r="F16" s="1055">
        <v>5.4462128155987E-2</v>
      </c>
      <c r="G16" s="1052"/>
      <c r="H16" s="1053" t="s">
        <v>93</v>
      </c>
      <c r="I16" s="1054">
        <v>5.0149253731343281E-3</v>
      </c>
      <c r="J16" s="1054">
        <v>0.11604077536576349</v>
      </c>
      <c r="K16" s="1054">
        <v>0.20197129517551443</v>
      </c>
      <c r="L16" s="1055">
        <v>7.3454272723011291E-2</v>
      </c>
      <c r="M16" s="113"/>
      <c r="N16" s="1053" t="s">
        <v>93</v>
      </c>
      <c r="O16" s="1054">
        <v>1.5206699455004653E-3</v>
      </c>
      <c r="P16" s="1054">
        <v>9.9815026070367435E-2</v>
      </c>
      <c r="Q16" s="1054">
        <v>0.10560174188440222</v>
      </c>
      <c r="R16" s="1055">
        <v>5.7323894506489587E-2</v>
      </c>
    </row>
    <row r="17" spans="2:18" ht="16.5" customHeight="1" x14ac:dyDescent="0.35">
      <c r="B17" s="1056" t="s">
        <v>94</v>
      </c>
      <c r="C17" s="1057">
        <v>1.9409937888198756E-4</v>
      </c>
      <c r="D17" s="1057">
        <v>4.625075249240166E-4</v>
      </c>
      <c r="E17" s="1057">
        <v>0.32600785491509759</v>
      </c>
      <c r="F17" s="1058">
        <v>6.2969752520623284E-2</v>
      </c>
      <c r="G17" s="1052"/>
      <c r="H17" s="1056" t="s">
        <v>94</v>
      </c>
      <c r="I17" s="1057">
        <v>1.7910447761194031E-4</v>
      </c>
      <c r="J17" s="1057">
        <v>3.1690698779908097E-4</v>
      </c>
      <c r="K17" s="1057">
        <v>0.44129344630814454</v>
      </c>
      <c r="L17" s="1058">
        <v>7.9938749042953797E-2</v>
      </c>
      <c r="M17" s="113"/>
      <c r="N17" s="1056" t="s">
        <v>94</v>
      </c>
      <c r="O17" s="1057">
        <v>1.9141300013292569E-4</v>
      </c>
      <c r="P17" s="1057">
        <v>4.4471084127690016E-4</v>
      </c>
      <c r="Q17" s="1057">
        <v>0.34246338083927158</v>
      </c>
      <c r="R17" s="1058">
        <v>6.5525486718985809E-2</v>
      </c>
    </row>
    <row r="18" spans="2:18" ht="16.5" customHeight="1" x14ac:dyDescent="0.35">
      <c r="B18" s="1059" t="s">
        <v>95</v>
      </c>
      <c r="C18" s="1060">
        <v>6.0817805383022773E-4</v>
      </c>
      <c r="D18" s="1060">
        <v>1.9748337175327061E-3</v>
      </c>
      <c r="E18" s="1060">
        <v>0.26975280120133993</v>
      </c>
      <c r="F18" s="1061">
        <v>5.289836958031275E-2</v>
      </c>
      <c r="G18" s="1052"/>
      <c r="H18" s="1059" t="s">
        <v>95</v>
      </c>
      <c r="I18" s="1060">
        <v>9.194029850746268E-3</v>
      </c>
      <c r="J18" s="1060">
        <v>3.4067501188401204E-2</v>
      </c>
      <c r="K18" s="1060">
        <v>0.28652948296731801</v>
      </c>
      <c r="L18" s="1061">
        <v>6.6672916764324436E-2</v>
      </c>
      <c r="M18" s="113"/>
      <c r="N18" s="1059" t="s">
        <v>95</v>
      </c>
      <c r="O18" s="1060">
        <v>2.2172005848730561E-3</v>
      </c>
      <c r="P18" s="1060">
        <v>5.9552582223167498E-3</v>
      </c>
      <c r="Q18" s="1060">
        <v>0.27224366587490101</v>
      </c>
      <c r="R18" s="1061">
        <v>5.5055369000905525E-2</v>
      </c>
    </row>
    <row r="19" spans="2:18" ht="16.5" customHeight="1" x14ac:dyDescent="0.35">
      <c r="B19" s="1300" t="s">
        <v>0</v>
      </c>
      <c r="C19" s="1301">
        <f>SUM(C9:C18)</f>
        <v>1.0000000000000002</v>
      </c>
      <c r="D19" s="1301">
        <f>SUM(D9:D18)</f>
        <v>1</v>
      </c>
      <c r="E19" s="1301">
        <f>SUM(E9:E18)</f>
        <v>1</v>
      </c>
      <c r="F19" s="1302">
        <f>SUM(F9:F18)</f>
        <v>1</v>
      </c>
      <c r="G19" s="113"/>
      <c r="H19" s="1300" t="s">
        <v>0</v>
      </c>
      <c r="I19" s="1301">
        <f>SUM(I9:I18)</f>
        <v>0.99999999999999989</v>
      </c>
      <c r="J19" s="1301">
        <f>SUM(J9:J18)</f>
        <v>1</v>
      </c>
      <c r="K19" s="1301">
        <f>SUM(K9:K18)</f>
        <v>1</v>
      </c>
      <c r="L19" s="1302">
        <f>SUM(L9:L18)</f>
        <v>1</v>
      </c>
      <c r="M19" s="113"/>
      <c r="N19" s="1300" t="s">
        <v>0</v>
      </c>
      <c r="O19" s="1301">
        <f>SUM(O9:O18)</f>
        <v>1</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449</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14.053784232840609</v>
      </c>
      <c r="D11" s="1073">
        <v>0.37066326086033241</v>
      </c>
      <c r="E11" s="1072">
        <v>43.892763706408303</v>
      </c>
      <c r="F11" s="1073">
        <v>0.24409933542677678</v>
      </c>
      <c r="G11" s="1072">
        <v>66.45770349868711</v>
      </c>
      <c r="H11" s="1073">
        <v>0.29781887329227696</v>
      </c>
      <c r="I11" s="1070"/>
      <c r="J11" s="1070"/>
      <c r="K11" s="1070"/>
      <c r="L11" s="1070"/>
      <c r="M11" s="1070"/>
      <c r="N11" s="1070"/>
      <c r="O11" s="1070"/>
    </row>
    <row r="12" spans="1:18" ht="15" customHeight="1" x14ac:dyDescent="0.35">
      <c r="B12" s="1074" t="s">
        <v>7</v>
      </c>
      <c r="C12" s="1075">
        <v>10.525585696670777</v>
      </c>
      <c r="D12" s="1076">
        <v>0.31100196637034805</v>
      </c>
      <c r="E12" s="1075">
        <v>22.486127864897465</v>
      </c>
      <c r="F12" s="1076">
        <v>0.24781407204037822</v>
      </c>
      <c r="G12" s="1075">
        <v>47.424285714285716</v>
      </c>
      <c r="H12" s="1076">
        <v>0.1212256947894856</v>
      </c>
      <c r="I12" s="1070"/>
      <c r="J12" s="1070"/>
      <c r="K12" s="1070"/>
      <c r="L12" s="1070"/>
      <c r="M12" s="1070"/>
      <c r="N12" s="1070"/>
      <c r="O12" s="1070"/>
    </row>
    <row r="13" spans="1:18" ht="15" customHeight="1" x14ac:dyDescent="0.35">
      <c r="B13" s="1074" t="s">
        <v>37</v>
      </c>
      <c r="C13" s="1075">
        <v>22.748052441573247</v>
      </c>
      <c r="D13" s="1076">
        <v>0.24678997424765586</v>
      </c>
      <c r="E13" s="1075">
        <v>44.27365020766036</v>
      </c>
      <c r="F13" s="1076">
        <v>0.1650724953681573</v>
      </c>
      <c r="G13" s="1075">
        <v>70.8377358490566</v>
      </c>
      <c r="H13" s="1076">
        <v>0.12803436930740436</v>
      </c>
      <c r="I13" s="1070"/>
      <c r="J13" s="1070"/>
      <c r="K13" s="1070"/>
      <c r="L13" s="1070"/>
      <c r="M13" s="1070"/>
      <c r="N13" s="1070"/>
      <c r="O13" s="1070"/>
    </row>
    <row r="14" spans="1:18" ht="15" customHeight="1" x14ac:dyDescent="0.35">
      <c r="B14" s="1074" t="s">
        <v>38</v>
      </c>
      <c r="C14" s="1075">
        <v>22.353714285714286</v>
      </c>
      <c r="D14" s="1076">
        <v>0.3372191796309244</v>
      </c>
      <c r="E14" s="1075">
        <v>31.059977578475337</v>
      </c>
      <c r="F14" s="1076">
        <v>0.45693855739870654</v>
      </c>
      <c r="G14" s="1075">
        <v>34.986413043478258</v>
      </c>
      <c r="H14" s="1076">
        <v>0.64991397368153003</v>
      </c>
      <c r="I14" s="1070"/>
      <c r="J14" s="1070"/>
      <c r="K14" s="1070"/>
      <c r="L14" s="1070"/>
      <c r="M14" s="1070"/>
      <c r="N14" s="1070"/>
      <c r="O14" s="1070"/>
    </row>
    <row r="15" spans="1:18" ht="15" customHeight="1" x14ac:dyDescent="0.35">
      <c r="B15" s="1074" t="s">
        <v>6</v>
      </c>
      <c r="C15" s="1075">
        <v>21.685312161674485</v>
      </c>
      <c r="D15" s="1076">
        <v>0.23366279230213427</v>
      </c>
      <c r="E15" s="1075">
        <v>41.337592745259684</v>
      </c>
      <c r="F15" s="1076">
        <v>0.31977785600073749</v>
      </c>
      <c r="G15" s="1075">
        <v>60.589359933499587</v>
      </c>
      <c r="H15" s="1076">
        <v>0.37850578709813115</v>
      </c>
      <c r="I15" s="1070"/>
      <c r="J15" s="1070"/>
      <c r="K15" s="1070"/>
      <c r="L15" s="1070"/>
      <c r="M15" s="1070"/>
      <c r="N15" s="1070"/>
      <c r="O15" s="1070"/>
    </row>
    <row r="16" spans="1:18" ht="15" customHeight="1" x14ac:dyDescent="0.35">
      <c r="B16" s="1074" t="s">
        <v>5</v>
      </c>
      <c r="C16" s="1075">
        <v>22.072725631768954</v>
      </c>
      <c r="D16" s="1076">
        <v>0.53632355093104755</v>
      </c>
      <c r="E16" s="1075">
        <v>36.600863970588243</v>
      </c>
      <c r="F16" s="1076">
        <v>0.38955865032281323</v>
      </c>
      <c r="G16" s="1075">
        <v>45.15610169491525</v>
      </c>
      <c r="H16" s="1076">
        <v>0.51353885198992499</v>
      </c>
      <c r="I16" s="1070"/>
      <c r="J16" s="1070"/>
      <c r="K16" s="1070"/>
      <c r="L16" s="1070"/>
      <c r="M16" s="1070"/>
      <c r="N16" s="1070"/>
      <c r="O16" s="1070"/>
    </row>
    <row r="17" spans="1:15" ht="15" customHeight="1" x14ac:dyDescent="0.35">
      <c r="B17" s="1074" t="s">
        <v>4</v>
      </c>
      <c r="C17" s="1075">
        <v>22.48286450622361</v>
      </c>
      <c r="D17" s="1076">
        <v>0.20957433153323235</v>
      </c>
      <c r="E17" s="1075">
        <v>45.626952115006723</v>
      </c>
      <c r="F17" s="1076">
        <v>0.16824414844399768</v>
      </c>
      <c r="G17" s="1075">
        <v>73.314170040485834</v>
      </c>
      <c r="H17" s="1076">
        <v>0.13419145711381486</v>
      </c>
      <c r="I17" s="1070"/>
      <c r="J17" s="1070"/>
      <c r="K17" s="1070"/>
      <c r="L17" s="1070"/>
      <c r="M17" s="1070"/>
      <c r="N17" s="1070"/>
      <c r="O17" s="1070"/>
    </row>
    <row r="18" spans="1:15" ht="15" customHeight="1" x14ac:dyDescent="0.35">
      <c r="B18" s="1074" t="s">
        <v>40</v>
      </c>
      <c r="C18" s="1075">
        <v>18.565398269358774</v>
      </c>
      <c r="D18" s="1076">
        <v>0.39452612263902165</v>
      </c>
      <c r="E18" s="1075">
        <v>29.401343408900082</v>
      </c>
      <c r="F18" s="1076">
        <v>0.53322653254937447</v>
      </c>
      <c r="G18" s="1075">
        <v>39.062966915688364</v>
      </c>
      <c r="H18" s="1076">
        <v>0.58730609154445212</v>
      </c>
      <c r="I18" s="1070"/>
      <c r="J18" s="1070"/>
      <c r="K18" s="1070"/>
      <c r="L18" s="1070"/>
      <c r="M18" s="1070"/>
      <c r="N18" s="1070"/>
      <c r="O18" s="1070"/>
    </row>
    <row r="19" spans="1:15" ht="15" customHeight="1" x14ac:dyDescent="0.35">
      <c r="B19" s="1074" t="s">
        <v>41</v>
      </c>
      <c r="C19" s="1075">
        <v>18.810882517222119</v>
      </c>
      <c r="D19" s="1076">
        <v>0.32013809131202769</v>
      </c>
      <c r="E19" s="1075">
        <v>27.589691951965392</v>
      </c>
      <c r="F19" s="1076">
        <v>0.52028350230301312</v>
      </c>
      <c r="G19" s="1075">
        <v>35.57842576710501</v>
      </c>
      <c r="H19" s="1076">
        <v>0.61043975883909385</v>
      </c>
      <c r="I19" s="1070"/>
      <c r="J19" s="1070"/>
      <c r="K19" s="1070"/>
      <c r="L19" s="1070"/>
      <c r="M19" s="1070"/>
      <c r="N19" s="1070"/>
      <c r="O19" s="1070"/>
    </row>
    <row r="20" spans="1:15" ht="15" customHeight="1" x14ac:dyDescent="0.35">
      <c r="B20" s="1074" t="s">
        <v>3</v>
      </c>
      <c r="C20" s="1075">
        <v>20.183489752920895</v>
      </c>
      <c r="D20" s="1076">
        <v>0.10150811414149344</v>
      </c>
      <c r="E20" s="1075">
        <v>33.252612169637366</v>
      </c>
      <c r="F20" s="1076">
        <v>0.17867705080123936</v>
      </c>
      <c r="G20" s="1075">
        <v>57.605201733911301</v>
      </c>
      <c r="H20" s="1076">
        <v>0.13953941210643356</v>
      </c>
      <c r="I20" s="1070"/>
      <c r="J20" s="1070"/>
      <c r="K20" s="1070"/>
      <c r="L20" s="1070"/>
      <c r="M20" s="1070"/>
      <c r="N20" s="1070"/>
      <c r="O20" s="1070"/>
    </row>
    <row r="21" spans="1:15" ht="15" customHeight="1" x14ac:dyDescent="0.35">
      <c r="B21" s="1074" t="s">
        <v>2</v>
      </c>
      <c r="C21" s="1075">
        <v>21.361949898442788</v>
      </c>
      <c r="D21" s="1076">
        <v>0.23646882398002675</v>
      </c>
      <c r="E21" s="1075">
        <v>43.376154672395273</v>
      </c>
      <c r="F21" s="1076">
        <v>0.19836308360670199</v>
      </c>
      <c r="G21" s="1075">
        <v>68.497702909647785</v>
      </c>
      <c r="H21" s="1076">
        <v>0.17280158801272075</v>
      </c>
      <c r="I21" s="1070"/>
      <c r="J21" s="1070"/>
      <c r="K21" s="1070"/>
      <c r="L21" s="1070"/>
      <c r="M21" s="1070"/>
      <c r="N21" s="1070"/>
      <c r="O21" s="1070"/>
    </row>
    <row r="22" spans="1:15" ht="15" customHeight="1" x14ac:dyDescent="0.35">
      <c r="B22" s="1074" t="s">
        <v>35</v>
      </c>
      <c r="C22" s="1075">
        <v>24.35391923990499</v>
      </c>
      <c r="D22" s="1076">
        <v>0.38449278451051627</v>
      </c>
      <c r="E22" s="1075">
        <v>49.352902155887229</v>
      </c>
      <c r="F22" s="1076">
        <v>0.21793779523026582</v>
      </c>
      <c r="G22" s="1075">
        <v>78.653609206090906</v>
      </c>
      <c r="H22" s="1076">
        <v>0.18221428381938512</v>
      </c>
      <c r="I22" s="1070"/>
      <c r="J22" s="1070"/>
      <c r="K22" s="1070"/>
      <c r="L22" s="1070"/>
      <c r="M22" s="1070"/>
      <c r="N22" s="1070"/>
      <c r="O22" s="1070"/>
    </row>
    <row r="23" spans="1:15" ht="15" customHeight="1" x14ac:dyDescent="0.35">
      <c r="B23" s="1074" t="s">
        <v>42</v>
      </c>
      <c r="C23" s="1075">
        <v>22.210255855466002</v>
      </c>
      <c r="D23" s="1076">
        <v>0.20548240374625493</v>
      </c>
      <c r="E23" s="1075">
        <v>38.648663501274946</v>
      </c>
      <c r="F23" s="1076">
        <v>0.34524326123641091</v>
      </c>
      <c r="G23" s="1075">
        <v>57.825400709653735</v>
      </c>
      <c r="H23" s="1076">
        <v>0.39607892331920302</v>
      </c>
      <c r="I23" s="1070"/>
      <c r="J23" s="1070"/>
      <c r="K23" s="1070"/>
      <c r="L23" s="1070"/>
      <c r="M23" s="1070"/>
      <c r="N23" s="1070"/>
      <c r="O23" s="1070"/>
    </row>
    <row r="24" spans="1:15" ht="15" customHeight="1" x14ac:dyDescent="0.35">
      <c r="B24" s="1074" t="s">
        <v>43</v>
      </c>
      <c r="C24" s="1075">
        <v>22.236842105263158</v>
      </c>
      <c r="D24" s="1076">
        <v>0.33919114945573703</v>
      </c>
      <c r="E24" s="1075">
        <v>41.59277108433735</v>
      </c>
      <c r="F24" s="1076">
        <v>0.29223746224730812</v>
      </c>
      <c r="G24" s="1075">
        <v>69.680555555555557</v>
      </c>
      <c r="H24" s="1076">
        <v>0.22734476239897533</v>
      </c>
      <c r="I24" s="1070"/>
      <c r="J24" s="1070"/>
      <c r="K24" s="1070"/>
      <c r="L24" s="1070"/>
      <c r="M24" s="1070"/>
      <c r="N24" s="1070"/>
      <c r="O24" s="1070"/>
    </row>
    <row r="25" spans="1:15" ht="15" customHeight="1" x14ac:dyDescent="0.35">
      <c r="B25" s="1074" t="s">
        <v>44</v>
      </c>
      <c r="C25" s="1075">
        <v>55.37047619047619</v>
      </c>
      <c r="D25" s="1076">
        <v>1.0067855986665901</v>
      </c>
      <c r="E25" s="1075">
        <v>91.226804123711347</v>
      </c>
      <c r="F25" s="1076">
        <v>0.66575053173190235</v>
      </c>
      <c r="G25" s="1075">
        <v>99.227202472952087</v>
      </c>
      <c r="H25" s="1076">
        <v>0.5752646068619085</v>
      </c>
      <c r="I25" s="1070"/>
      <c r="J25" s="1070"/>
      <c r="K25" s="1070"/>
      <c r="L25" s="1070"/>
      <c r="M25" s="1070"/>
      <c r="N25" s="1070"/>
      <c r="O25" s="1070"/>
    </row>
    <row r="26" spans="1:15" ht="15" customHeight="1" x14ac:dyDescent="0.35">
      <c r="B26" s="1074" t="s">
        <v>45</v>
      </c>
      <c r="C26" s="1075">
        <v>20.304501183632052</v>
      </c>
      <c r="D26" s="1076">
        <v>0.67766580578643698</v>
      </c>
      <c r="E26" s="1075">
        <v>27.484819016747689</v>
      </c>
      <c r="F26" s="1076">
        <v>0.6684903146350244</v>
      </c>
      <c r="G26" s="1075">
        <v>32.859121212121195</v>
      </c>
      <c r="H26" s="1076">
        <v>0.67657021451705956</v>
      </c>
      <c r="I26" s="1070"/>
      <c r="J26" s="1070"/>
      <c r="K26" s="1070"/>
      <c r="L26" s="1070"/>
      <c r="M26" s="1070"/>
      <c r="N26" s="1070"/>
      <c r="O26" s="1070"/>
    </row>
    <row r="27" spans="1:15" ht="15" customHeight="1" x14ac:dyDescent="0.35">
      <c r="B27" s="1074" t="s">
        <v>46</v>
      </c>
      <c r="C27" s="1075">
        <v>20.158620481927688</v>
      </c>
      <c r="D27" s="1076">
        <v>0.44528716331230966</v>
      </c>
      <c r="E27" s="1075">
        <v>30.603607272727256</v>
      </c>
      <c r="F27" s="1076">
        <v>0.50664249655244498</v>
      </c>
      <c r="G27" s="1075">
        <v>40.937352941176471</v>
      </c>
      <c r="H27" s="1076">
        <v>0.50896731252584915</v>
      </c>
      <c r="I27" s="1070"/>
      <c r="J27" s="1070"/>
      <c r="K27" s="1070"/>
      <c r="L27" s="1070"/>
      <c r="M27" s="1070"/>
      <c r="N27" s="1070"/>
      <c r="O27" s="1070"/>
    </row>
    <row r="28" spans="1:15" ht="15" customHeight="1" x14ac:dyDescent="0.35">
      <c r="B28" s="1077" t="s">
        <v>1</v>
      </c>
      <c r="C28" s="1078">
        <v>20.295275590551181</v>
      </c>
      <c r="D28" s="1079">
        <v>8.3490738082027602E-2</v>
      </c>
      <c r="E28" s="1078">
        <v>44.982062780269061</v>
      </c>
      <c r="F28" s="1079">
        <v>2.8275063769417522E-2</v>
      </c>
      <c r="G28" s="1078">
        <v>70.309309309309313</v>
      </c>
      <c r="H28" s="1079">
        <v>4.5496178794698042E-2</v>
      </c>
      <c r="I28" s="1070"/>
      <c r="J28" s="1070"/>
      <c r="K28" s="1070"/>
      <c r="L28" s="1070"/>
      <c r="M28" s="1070"/>
      <c r="N28" s="1070"/>
      <c r="O28" s="1070"/>
    </row>
    <row r="29" spans="1:15" ht="15" customHeight="1" x14ac:dyDescent="0.35">
      <c r="B29" s="1303" t="s">
        <v>0</v>
      </c>
      <c r="C29" s="1304">
        <v>18.535839678825909</v>
      </c>
      <c r="D29" s="1305">
        <v>0.46100074819441006</v>
      </c>
      <c r="E29" s="1304">
        <v>40.819053736134123</v>
      </c>
      <c r="F29" s="1305">
        <v>0.35515539267662027</v>
      </c>
      <c r="G29" s="1304">
        <v>62.207063052139269</v>
      </c>
      <c r="H29" s="1305">
        <v>0.37377706157542823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3" t="s">
        <v>287</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448</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14.053784232840609</v>
      </c>
      <c r="D11" s="1073">
        <v>0.37066326086033241</v>
      </c>
      <c r="E11" s="1072">
        <v>43.892763706408303</v>
      </c>
      <c r="F11" s="1073">
        <v>0.24409933542677678</v>
      </c>
      <c r="G11" s="1072">
        <v>66.45770349868711</v>
      </c>
      <c r="H11" s="1073">
        <v>0.29781887329227696</v>
      </c>
      <c r="I11" s="1070"/>
      <c r="J11" s="1070"/>
      <c r="K11" s="1070"/>
      <c r="L11" s="1070"/>
      <c r="M11" s="1070"/>
      <c r="N11" s="1070"/>
      <c r="O11" s="1070"/>
    </row>
    <row r="12" spans="1:18" ht="15" customHeight="1" x14ac:dyDescent="0.35">
      <c r="B12" s="1074" t="s">
        <v>7</v>
      </c>
      <c r="C12" s="1075">
        <v>10.525585696670777</v>
      </c>
      <c r="D12" s="1076">
        <v>0.31100196637034805</v>
      </c>
      <c r="E12" s="1075">
        <v>22.486127864897465</v>
      </c>
      <c r="F12" s="1076">
        <v>0.24781407204037822</v>
      </c>
      <c r="G12" s="1075">
        <v>47.426323319027183</v>
      </c>
      <c r="H12" s="1076">
        <v>0.12130195606625688</v>
      </c>
      <c r="I12" s="1070"/>
      <c r="J12" s="1070"/>
      <c r="K12" s="1070"/>
      <c r="L12" s="1070"/>
      <c r="M12" s="1070"/>
      <c r="N12" s="1070"/>
      <c r="O12" s="1070"/>
    </row>
    <row r="13" spans="1:18" ht="15" customHeight="1" x14ac:dyDescent="0.35">
      <c r="B13" s="1074" t="s">
        <v>37</v>
      </c>
      <c r="C13" s="1075">
        <v>22.813645224171541</v>
      </c>
      <c r="D13" s="1076">
        <v>0.24838630739693607</v>
      </c>
      <c r="E13" s="1075">
        <v>44.250242013552757</v>
      </c>
      <c r="F13" s="1076">
        <v>0.16867982832338838</v>
      </c>
      <c r="G13" s="1075">
        <v>70.902439024390247</v>
      </c>
      <c r="H13" s="1076">
        <v>0.13272661344163006</v>
      </c>
      <c r="I13" s="1070"/>
      <c r="J13" s="1070"/>
      <c r="K13" s="1070"/>
      <c r="L13" s="1070"/>
      <c r="M13" s="1070"/>
      <c r="N13" s="1070"/>
      <c r="O13" s="1070"/>
    </row>
    <row r="14" spans="1:18" ht="15" customHeight="1" x14ac:dyDescent="0.35">
      <c r="B14" s="1074" t="s">
        <v>38</v>
      </c>
      <c r="C14" s="1075">
        <v>22.353714285714286</v>
      </c>
      <c r="D14" s="1076">
        <v>0.3372191796309244</v>
      </c>
      <c r="E14" s="1075">
        <v>31.059977578475337</v>
      </c>
      <c r="F14" s="1076">
        <v>0.45693855739870654</v>
      </c>
      <c r="G14" s="1075">
        <v>34.986413043478258</v>
      </c>
      <c r="H14" s="1076">
        <v>0.64991397368153003</v>
      </c>
      <c r="I14" s="1070"/>
      <c r="J14" s="1070"/>
      <c r="K14" s="1070"/>
      <c r="L14" s="1070"/>
      <c r="M14" s="1070"/>
      <c r="N14" s="1070"/>
      <c r="O14" s="1070"/>
    </row>
    <row r="15" spans="1:18" ht="15" customHeight="1" x14ac:dyDescent="0.35">
      <c r="B15" s="1074" t="s">
        <v>6</v>
      </c>
      <c r="C15" s="1075">
        <v>20.345092024539877</v>
      </c>
      <c r="D15" s="1076">
        <v>0.19350025137841576</v>
      </c>
      <c r="E15" s="1075">
        <v>27.43951612903226</v>
      </c>
      <c r="F15" s="1076">
        <v>0.43664451442181396</v>
      </c>
      <c r="G15" s="1075">
        <v>39.532653061224487</v>
      </c>
      <c r="H15" s="1076">
        <v>0.60882996050839333</v>
      </c>
      <c r="I15" s="1070"/>
      <c r="J15" s="1070"/>
      <c r="K15" s="1070"/>
      <c r="L15" s="1070"/>
      <c r="M15" s="1070"/>
      <c r="N15" s="1070"/>
      <c r="O15" s="1070"/>
    </row>
    <row r="16" spans="1:18" ht="15" customHeight="1" x14ac:dyDescent="0.35">
      <c r="B16" s="1074" t="s">
        <v>5</v>
      </c>
      <c r="C16" s="1075">
        <v>22.072725631768954</v>
      </c>
      <c r="D16" s="1076">
        <v>0.53632355093104755</v>
      </c>
      <c r="E16" s="1075">
        <v>36.600863970588243</v>
      </c>
      <c r="F16" s="1076">
        <v>0.38955865032281323</v>
      </c>
      <c r="G16" s="1075">
        <v>45.15610169491525</v>
      </c>
      <c r="H16" s="1076">
        <v>0.51353885198992499</v>
      </c>
      <c r="I16" s="1070"/>
      <c r="J16" s="1070"/>
      <c r="K16" s="1070"/>
      <c r="L16" s="1070"/>
      <c r="M16" s="1070"/>
      <c r="N16" s="1070"/>
      <c r="O16" s="1070"/>
    </row>
    <row r="17" spans="1:15" ht="15" customHeight="1" x14ac:dyDescent="0.35">
      <c r="B17" s="1074" t="s">
        <v>4</v>
      </c>
      <c r="C17" s="1075">
        <v>22.656534025815322</v>
      </c>
      <c r="D17" s="1076">
        <v>0.22929342095896121</v>
      </c>
      <c r="E17" s="1075">
        <v>45.458427866008272</v>
      </c>
      <c r="F17" s="1076">
        <v>0.1782159852630639</v>
      </c>
      <c r="G17" s="1075">
        <v>73.717706013363028</v>
      </c>
      <c r="H17" s="1076">
        <v>0.13734457425893845</v>
      </c>
      <c r="I17" s="1070"/>
      <c r="J17" s="1070"/>
      <c r="K17" s="1070"/>
      <c r="L17" s="1070"/>
      <c r="M17" s="1070"/>
      <c r="N17" s="1070"/>
      <c r="O17" s="1070"/>
    </row>
    <row r="18" spans="1:15" ht="15" customHeight="1" x14ac:dyDescent="0.35">
      <c r="B18" s="1074" t="s">
        <v>40</v>
      </c>
      <c r="C18" s="1075">
        <v>18.523181599229286</v>
      </c>
      <c r="D18" s="1076">
        <v>0.39526158955289697</v>
      </c>
      <c r="E18" s="1075">
        <v>29.144436921688108</v>
      </c>
      <c r="F18" s="1076">
        <v>0.53801675135093741</v>
      </c>
      <c r="G18" s="1075">
        <v>38.164580963215776</v>
      </c>
      <c r="H18" s="1076">
        <v>0.59433896568181455</v>
      </c>
      <c r="I18" s="1070"/>
      <c r="J18" s="1070"/>
      <c r="K18" s="1070"/>
      <c r="L18" s="1070"/>
      <c r="M18" s="1070"/>
      <c r="N18" s="1070"/>
      <c r="O18" s="1070"/>
    </row>
    <row r="19" spans="1:15" ht="15" customHeight="1" x14ac:dyDescent="0.35">
      <c r="B19" s="1074" t="s">
        <v>41</v>
      </c>
      <c r="C19" s="1075">
        <v>19.277431192660551</v>
      </c>
      <c r="D19" s="1076">
        <v>0.30219508044397231</v>
      </c>
      <c r="E19" s="1075">
        <v>26.131625516137188</v>
      </c>
      <c r="F19" s="1076">
        <v>0.52615663567560012</v>
      </c>
      <c r="G19" s="1075">
        <v>32.12124395881488</v>
      </c>
      <c r="H19" s="1076">
        <v>0.59975949358483704</v>
      </c>
      <c r="I19" s="1070"/>
      <c r="J19" s="1070"/>
      <c r="K19" s="1070"/>
      <c r="L19" s="1070"/>
      <c r="M19" s="1070"/>
      <c r="N19" s="1070"/>
      <c r="O19" s="1070"/>
    </row>
    <row r="20" spans="1:15" ht="15" customHeight="1" x14ac:dyDescent="0.35">
      <c r="B20" s="1074" t="s">
        <v>3</v>
      </c>
      <c r="C20" s="1075">
        <v>20.109649122807017</v>
      </c>
      <c r="D20" s="1076">
        <v>7.7198069796565946E-2</v>
      </c>
      <c r="E20" s="1075">
        <v>33.380131779016729</v>
      </c>
      <c r="F20" s="1076">
        <v>0.18474817512988684</v>
      </c>
      <c r="G20" s="1075">
        <v>57.675544794188859</v>
      </c>
      <c r="H20" s="1076">
        <v>0.14720148790146098</v>
      </c>
      <c r="I20" s="1070"/>
      <c r="J20" s="1070"/>
      <c r="K20" s="1070"/>
      <c r="L20" s="1070"/>
      <c r="M20" s="1070"/>
      <c r="N20" s="1070"/>
      <c r="O20" s="1070"/>
    </row>
    <row r="21" spans="1:15" ht="15" customHeight="1" x14ac:dyDescent="0.35">
      <c r="B21" s="1074" t="s">
        <v>2</v>
      </c>
      <c r="C21" s="1075">
        <v>20.765432098765434</v>
      </c>
      <c r="D21" s="1076">
        <v>0.25648036259777074</v>
      </c>
      <c r="E21" s="1075">
        <v>44.548148148148151</v>
      </c>
      <c r="F21" s="1076">
        <v>0.30163529940303851</v>
      </c>
      <c r="G21" s="1075">
        <v>70.829629629629636</v>
      </c>
      <c r="H21" s="1076">
        <v>0.39861440021231531</v>
      </c>
      <c r="I21" s="1070"/>
      <c r="J21" s="1070"/>
      <c r="K21" s="1070"/>
      <c r="L21" s="1070"/>
      <c r="M21" s="1070"/>
      <c r="N21" s="1070"/>
      <c r="O21" s="1070"/>
    </row>
    <row r="22" spans="1:15" ht="15" customHeight="1" x14ac:dyDescent="0.35">
      <c r="B22" s="1074" t="s">
        <v>35</v>
      </c>
      <c r="C22" s="1075">
        <v>23.565407175010229</v>
      </c>
      <c r="D22" s="1076">
        <v>0.39268791238825834</v>
      </c>
      <c r="E22" s="1075">
        <v>48.81925488749539</v>
      </c>
      <c r="F22" s="1076">
        <v>0.21755698867279272</v>
      </c>
      <c r="G22" s="1075">
        <v>78.567257177764205</v>
      </c>
      <c r="H22" s="1076">
        <v>0.18341098787860902</v>
      </c>
      <c r="I22" s="1070"/>
      <c r="J22" s="1070"/>
      <c r="K22" s="1070"/>
      <c r="L22" s="1070"/>
      <c r="M22" s="1070"/>
      <c r="N22" s="1070"/>
      <c r="O22" s="1070"/>
    </row>
    <row r="23" spans="1:15" ht="15" customHeight="1" x14ac:dyDescent="0.35">
      <c r="B23" s="1074" t="s">
        <v>42</v>
      </c>
      <c r="C23" s="1075">
        <v>21.766714822305691</v>
      </c>
      <c r="D23" s="1076">
        <v>0.17342463234968977</v>
      </c>
      <c r="E23" s="1075">
        <v>37.60182997451934</v>
      </c>
      <c r="F23" s="1076">
        <v>0.33843023522433602</v>
      </c>
      <c r="G23" s="1075">
        <v>55.348961463968479</v>
      </c>
      <c r="H23" s="1076">
        <v>0.39879016533165695</v>
      </c>
      <c r="I23" s="1070"/>
      <c r="J23" s="1070"/>
      <c r="K23" s="1070"/>
      <c r="L23" s="1070"/>
      <c r="M23" s="1070"/>
      <c r="N23" s="1070"/>
      <c r="O23" s="1070"/>
    </row>
    <row r="24" spans="1:15" ht="15" customHeight="1" x14ac:dyDescent="0.35">
      <c r="B24" s="1074" t="s">
        <v>43</v>
      </c>
      <c r="C24" s="1075">
        <v>22.238366988586478</v>
      </c>
      <c r="D24" s="1076">
        <v>0.33930825606656329</v>
      </c>
      <c r="E24" s="1075">
        <v>41.59277108433735</v>
      </c>
      <c r="F24" s="1076">
        <v>0.29223746224730812</v>
      </c>
      <c r="G24" s="1075">
        <v>69.680555555555557</v>
      </c>
      <c r="H24" s="1076">
        <v>0.22734476239897533</v>
      </c>
      <c r="I24" s="1070"/>
      <c r="J24" s="1070"/>
      <c r="K24" s="1070"/>
      <c r="L24" s="1070"/>
      <c r="M24" s="1070"/>
      <c r="N24" s="1070"/>
      <c r="O24" s="1070"/>
    </row>
    <row r="25" spans="1:15" ht="15" customHeight="1" x14ac:dyDescent="0.35">
      <c r="B25" s="1074" t="s">
        <v>44</v>
      </c>
      <c r="C25" s="1075">
        <v>14.526755852842809</v>
      </c>
      <c r="D25" s="1076">
        <v>0.61571712024869485</v>
      </c>
      <c r="E25" s="1075">
        <v>17.849693251533743</v>
      </c>
      <c r="F25" s="1076">
        <v>0.63387502341967183</v>
      </c>
      <c r="G25" s="1075">
        <v>23.185393258426966</v>
      </c>
      <c r="H25" s="1076">
        <v>0.68606397852501366</v>
      </c>
      <c r="I25" s="1070"/>
      <c r="J25" s="1070"/>
      <c r="K25" s="1070"/>
      <c r="L25" s="1070"/>
      <c r="M25" s="1070"/>
      <c r="N25" s="1070"/>
      <c r="O25" s="1070"/>
    </row>
    <row r="26" spans="1:15" ht="15" customHeight="1" x14ac:dyDescent="0.35">
      <c r="B26" s="1074" t="s">
        <v>45</v>
      </c>
      <c r="C26" s="1075">
        <v>20.304501183632052</v>
      </c>
      <c r="D26" s="1076">
        <v>0.67766580578643698</v>
      </c>
      <c r="E26" s="1075">
        <v>27.484819016747689</v>
      </c>
      <c r="F26" s="1076">
        <v>0.6684903146350244</v>
      </c>
      <c r="G26" s="1075">
        <v>32.859121212121195</v>
      </c>
      <c r="H26" s="1076">
        <v>0.67657021451705956</v>
      </c>
      <c r="I26" s="1070"/>
      <c r="J26" s="1070"/>
      <c r="K26" s="1070"/>
      <c r="L26" s="1070"/>
      <c r="M26" s="1070"/>
      <c r="N26" s="1070"/>
      <c r="O26" s="1070"/>
    </row>
    <row r="27" spans="1:15" ht="15" customHeight="1" x14ac:dyDescent="0.35">
      <c r="B27" s="1074" t="s">
        <v>46</v>
      </c>
      <c r="C27" s="1075">
        <v>20.158620481927688</v>
      </c>
      <c r="D27" s="1076">
        <v>0.44528716331230966</v>
      </c>
      <c r="E27" s="1075">
        <v>30.603607272727256</v>
      </c>
      <c r="F27" s="1076">
        <v>0.50664249655244498</v>
      </c>
      <c r="G27" s="1075">
        <v>40.937352941176471</v>
      </c>
      <c r="H27" s="1076">
        <v>0.50896731252584915</v>
      </c>
      <c r="I27" s="1070"/>
      <c r="J27" s="1070"/>
      <c r="K27" s="1070"/>
      <c r="L27" s="1070"/>
      <c r="M27" s="1070"/>
      <c r="N27" s="1070"/>
      <c r="O27" s="1070"/>
    </row>
    <row r="28" spans="1:15" ht="15" customHeight="1" x14ac:dyDescent="0.35">
      <c r="B28" s="1077" t="s">
        <v>1</v>
      </c>
      <c r="C28" s="1078">
        <v>20.295857988165679</v>
      </c>
      <c r="D28" s="1079">
        <v>8.3568292271507222E-2</v>
      </c>
      <c r="E28" s="1078">
        <v>44.981941309255077</v>
      </c>
      <c r="F28" s="1079">
        <v>2.8370915061126725E-2</v>
      </c>
      <c r="G28" s="1078">
        <v>70.309309309309313</v>
      </c>
      <c r="H28" s="1079">
        <v>4.5496178794698042E-2</v>
      </c>
      <c r="I28" s="1070"/>
      <c r="J28" s="1070"/>
      <c r="K28" s="1070"/>
      <c r="L28" s="1070"/>
      <c r="M28" s="1070"/>
      <c r="N28" s="1070"/>
      <c r="O28" s="1070"/>
    </row>
    <row r="29" spans="1:15" ht="15" customHeight="1" x14ac:dyDescent="0.35">
      <c r="B29" s="1303" t="s">
        <v>0</v>
      </c>
      <c r="C29" s="1304">
        <v>17.692113159937922</v>
      </c>
      <c r="D29" s="1305">
        <v>0.39722497422535441</v>
      </c>
      <c r="E29" s="1304">
        <v>40.232936629127678</v>
      </c>
      <c r="F29" s="1305">
        <v>0.33174013385317963</v>
      </c>
      <c r="G29" s="1304">
        <v>60.734597002425794</v>
      </c>
      <c r="H29" s="1305">
        <v>0.3852529000421353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03" t="s">
        <v>287</v>
      </c>
      <c r="C32" s="1703"/>
      <c r="D32" s="1703"/>
      <c r="E32" s="1703"/>
      <c r="F32" s="1703"/>
      <c r="G32" s="1703"/>
      <c r="H32" s="17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447</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v>46</v>
      </c>
      <c r="H12" s="1076" t="s">
        <v>363</v>
      </c>
      <c r="I12" s="1070"/>
      <c r="J12" s="1070"/>
      <c r="K12" s="1070"/>
      <c r="L12" s="1070"/>
      <c r="M12" s="1070"/>
      <c r="N12" s="1070"/>
      <c r="O12" s="1070"/>
    </row>
    <row r="13" spans="1:18" ht="15" customHeight="1" x14ac:dyDescent="0.35">
      <c r="B13" s="1074" t="s">
        <v>37</v>
      </c>
      <c r="C13" s="1075">
        <v>20.218045112781954</v>
      </c>
      <c r="D13" s="1076">
        <v>7.1348488502926868E-2</v>
      </c>
      <c r="E13" s="1075">
        <v>44.75247524752475</v>
      </c>
      <c r="F13" s="1076">
        <v>5.5585595249562893E-2</v>
      </c>
      <c r="G13" s="1075">
        <v>70</v>
      </c>
      <c r="H13" s="1076">
        <v>0</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21.8640081799591</v>
      </c>
      <c r="D15" s="1076">
        <v>0.23661631310194903</v>
      </c>
      <c r="E15" s="1075">
        <v>43.53086223353484</v>
      </c>
      <c r="F15" s="1076">
        <v>0.27605174325184684</v>
      </c>
      <c r="G15" s="1075">
        <v>65.974425887265141</v>
      </c>
      <c r="H15" s="1076">
        <v>0.29160792138107511</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22.040824261275272</v>
      </c>
      <c r="D17" s="1076">
        <v>0.14165924635010357</v>
      </c>
      <c r="E17" s="1075">
        <v>46.207261029411768</v>
      </c>
      <c r="F17" s="1076">
        <v>0.12880867914721653</v>
      </c>
      <c r="G17" s="1075">
        <v>72.238872403560833</v>
      </c>
      <c r="H17" s="1076">
        <v>0.12382848084002075</v>
      </c>
      <c r="I17" s="1070"/>
      <c r="J17" s="1070"/>
      <c r="K17" s="1070"/>
      <c r="L17" s="1070"/>
      <c r="M17" s="1070"/>
      <c r="N17" s="1070"/>
      <c r="O17" s="1070"/>
    </row>
    <row r="18" spans="1:15" ht="15" customHeight="1" x14ac:dyDescent="0.35">
      <c r="B18" s="1074" t="s">
        <v>40</v>
      </c>
      <c r="C18" s="1075">
        <v>19.059154929577463</v>
      </c>
      <c r="D18" s="1076">
        <v>0.38548818525284706</v>
      </c>
      <c r="E18" s="1075">
        <v>32.81981981981982</v>
      </c>
      <c r="F18" s="1076">
        <v>0.46492428832122834</v>
      </c>
      <c r="G18" s="1075">
        <v>52.678160919540232</v>
      </c>
      <c r="H18" s="1076">
        <v>0.42905062959727913</v>
      </c>
      <c r="I18" s="1070"/>
      <c r="J18" s="1070"/>
      <c r="K18" s="1070"/>
      <c r="L18" s="1070"/>
      <c r="M18" s="1070"/>
      <c r="N18" s="1070"/>
      <c r="O18" s="1070"/>
    </row>
    <row r="19" spans="1:15" ht="15" customHeight="1" x14ac:dyDescent="0.35">
      <c r="B19" s="1074" t="s">
        <v>41</v>
      </c>
      <c r="C19" s="1075">
        <v>17.325087650954423</v>
      </c>
      <c r="D19" s="1076">
        <v>0.36862798409594477</v>
      </c>
      <c r="E19" s="1075">
        <v>38.825324675324673</v>
      </c>
      <c r="F19" s="1076">
        <v>0.35929362793629405</v>
      </c>
      <c r="G19" s="1075">
        <v>69.293032786885249</v>
      </c>
      <c r="H19" s="1076">
        <v>0.20370697261573523</v>
      </c>
      <c r="I19" s="1070"/>
      <c r="J19" s="1070"/>
      <c r="K19" s="1070"/>
      <c r="L19" s="1070"/>
      <c r="M19" s="1070"/>
      <c r="N19" s="1070"/>
      <c r="O19" s="1070"/>
    </row>
    <row r="20" spans="1:15" ht="15" customHeight="1" x14ac:dyDescent="0.35">
      <c r="B20" s="1074" t="s">
        <v>3</v>
      </c>
      <c r="C20" s="1075">
        <v>20.219453147251496</v>
      </c>
      <c r="D20" s="1076">
        <v>0.11130246809766893</v>
      </c>
      <c r="E20" s="1075">
        <v>33.197133406835725</v>
      </c>
      <c r="F20" s="1076">
        <v>0.17593414558587023</v>
      </c>
      <c r="G20" s="1075">
        <v>57.578462954440866</v>
      </c>
      <c r="H20" s="1076">
        <v>0.13653611831266868</v>
      </c>
      <c r="I20" s="1070"/>
      <c r="J20" s="1070"/>
      <c r="K20" s="1070"/>
      <c r="L20" s="1070"/>
      <c r="M20" s="1070"/>
      <c r="N20" s="1070"/>
      <c r="O20" s="1070"/>
    </row>
    <row r="21" spans="1:15" ht="15" customHeight="1" x14ac:dyDescent="0.35">
      <c r="B21" s="1074" t="s">
        <v>2</v>
      </c>
      <c r="C21" s="1075">
        <v>21.403971590085519</v>
      </c>
      <c r="D21" s="1076">
        <v>0.23496912839188627</v>
      </c>
      <c r="E21" s="1075">
        <v>43.303990877993158</v>
      </c>
      <c r="F21" s="1076">
        <v>0.18961692707268771</v>
      </c>
      <c r="G21" s="1075">
        <v>68.397124600638975</v>
      </c>
      <c r="H21" s="1076">
        <v>0.15456654334016565</v>
      </c>
      <c r="I21" s="1070"/>
      <c r="J21" s="1070"/>
      <c r="K21" s="1070"/>
      <c r="L21" s="1070"/>
      <c r="M21" s="1070"/>
      <c r="N21" s="1070"/>
      <c r="O21" s="1070"/>
    </row>
    <row r="22" spans="1:15" ht="15" customHeight="1" x14ac:dyDescent="0.35">
      <c r="B22" s="1074" t="s">
        <v>35</v>
      </c>
      <c r="C22" s="1075">
        <v>27.347488348006216</v>
      </c>
      <c r="D22" s="1076">
        <v>0.33550032308242422</v>
      </c>
      <c r="E22" s="1075">
        <v>54.111842105263158</v>
      </c>
      <c r="F22" s="1076">
        <v>0.19933059212869494</v>
      </c>
      <c r="G22" s="1075">
        <v>80.344497607655498</v>
      </c>
      <c r="H22" s="1076">
        <v>0.1568051014415536</v>
      </c>
      <c r="I22" s="1070"/>
      <c r="J22" s="1070"/>
      <c r="K22" s="1070"/>
      <c r="L22" s="1070"/>
      <c r="M22" s="1070"/>
      <c r="N22" s="1070"/>
      <c r="O22" s="1070"/>
    </row>
    <row r="23" spans="1:15" ht="15" customHeight="1" x14ac:dyDescent="0.35">
      <c r="B23" s="1074" t="s">
        <v>42</v>
      </c>
      <c r="C23" s="1075">
        <v>28.703891708967852</v>
      </c>
      <c r="D23" s="1076">
        <v>0.29592419419770577</v>
      </c>
      <c r="E23" s="1075">
        <v>58.111111111111114</v>
      </c>
      <c r="F23" s="1076">
        <v>0.15223289620399236</v>
      </c>
      <c r="G23" s="1075">
        <v>84.831755280407862</v>
      </c>
      <c r="H23" s="1076">
        <v>0.13742312429711548</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109.40707964601769</v>
      </c>
      <c r="D25" s="1076">
        <v>0.4071134790669258</v>
      </c>
      <c r="E25" s="1075">
        <v>128.37111801242236</v>
      </c>
      <c r="F25" s="1076">
        <v>0.28964069428714428</v>
      </c>
      <c r="G25" s="1075">
        <v>128.08742004264391</v>
      </c>
      <c r="H25" s="1076">
        <v>0.2887564034734007</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22.428567164179103</v>
      </c>
      <c r="D29" s="1305">
        <v>0.57028102005853554</v>
      </c>
      <c r="E29" s="1304">
        <v>45.035889716368246</v>
      </c>
      <c r="F29" s="1305">
        <v>0.45524769129158366</v>
      </c>
      <c r="G29" s="1304">
        <v>71.024035967490917</v>
      </c>
      <c r="H29" s="1305">
        <v>0.28474435785249774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03" t="s">
        <v>287</v>
      </c>
      <c r="C32" s="1703"/>
      <c r="D32" s="1703"/>
      <c r="E32" s="1703"/>
      <c r="F32" s="1703"/>
      <c r="G32" s="1703"/>
      <c r="H32" s="17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34"/>
      <c r="C3" s="1534"/>
      <c r="D3" s="1534"/>
    </row>
    <row r="4" spans="1:24" s="621" customFormat="1" ht="23.25" customHeight="1" x14ac:dyDescent="0.25">
      <c r="B4" s="1536" t="s">
        <v>450</v>
      </c>
      <c r="C4" s="1536"/>
      <c r="D4" s="1536"/>
      <c r="E4" s="1536"/>
      <c r="F4" s="1536"/>
      <c r="G4" s="1536"/>
      <c r="H4" s="1536"/>
      <c r="I4" s="1536"/>
      <c r="J4" s="1536"/>
      <c r="K4" s="1536"/>
      <c r="L4" s="1536"/>
      <c r="M4" s="1536"/>
      <c r="N4" s="1536"/>
      <c r="O4" s="1536"/>
      <c r="P4" s="1536"/>
      <c r="Q4" s="1536"/>
      <c r="R4" s="1536"/>
      <c r="S4" s="1536"/>
      <c r="T4" s="1536"/>
      <c r="U4" s="1536"/>
      <c r="V4" s="1536"/>
      <c r="W4" s="1016"/>
      <c r="X4" s="1016"/>
    </row>
    <row r="5" spans="1:24" s="621" customFormat="1" ht="15.75" customHeight="1" x14ac:dyDescent="0.25">
      <c r="B5" s="1691" t="str">
        <f>porsaad!$B$6</f>
        <v>Situación a 30 de abril de 2025</v>
      </c>
      <c r="C5" s="1691"/>
      <c r="D5" s="1691"/>
      <c r="E5" s="1691"/>
      <c r="F5" s="1691"/>
      <c r="G5" s="1691"/>
      <c r="H5" s="1691"/>
      <c r="I5" s="1691"/>
      <c r="J5" s="1691"/>
      <c r="K5" s="1691"/>
      <c r="L5" s="1691"/>
      <c r="M5" s="1691"/>
      <c r="N5" s="1691"/>
      <c r="O5" s="1691"/>
      <c r="P5" s="1691"/>
      <c r="Q5" s="1691"/>
      <c r="R5" s="1691"/>
      <c r="S5" s="1691"/>
      <c r="T5" s="1691"/>
      <c r="U5" s="1691"/>
      <c r="V5" s="1691"/>
      <c r="W5" s="1068"/>
      <c r="X5" s="1068"/>
    </row>
    <row r="7" spans="1:24" ht="16.5" customHeight="1" x14ac:dyDescent="0.35">
      <c r="M7" s="1052"/>
      <c r="S7" s="1052"/>
    </row>
    <row r="8" spans="1:24" ht="16.5" customHeight="1" x14ac:dyDescent="0.35">
      <c r="M8" s="1052"/>
      <c r="S8" s="1052"/>
    </row>
    <row r="9" spans="1:24" ht="15" customHeight="1" x14ac:dyDescent="0.35">
      <c r="B9" s="1700" t="s">
        <v>125</v>
      </c>
      <c r="C9" s="1701"/>
      <c r="D9" s="1701"/>
      <c r="E9" s="1701"/>
      <c r="F9" s="1702"/>
      <c r="G9" s="1052"/>
      <c r="H9" s="1700" t="s">
        <v>127</v>
      </c>
      <c r="I9" s="1701"/>
      <c r="J9" s="1701"/>
      <c r="K9" s="1701"/>
      <c r="L9" s="1702"/>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4.4092215719733841E-3</v>
      </c>
      <c r="D12" s="1091">
        <v>4.602275254884357E-3</v>
      </c>
      <c r="E12" s="1057">
        <v>5.3323598625841734E-3</v>
      </c>
      <c r="F12" s="1093">
        <v>4.6949773853307234E-3</v>
      </c>
      <c r="G12" s="1052"/>
      <c r="H12" s="1090" t="s">
        <v>115</v>
      </c>
      <c r="I12" s="1091">
        <v>2.5018206092972447E-2</v>
      </c>
      <c r="J12" s="1091">
        <v>1.4340803528527603E-2</v>
      </c>
      <c r="K12" s="1091">
        <v>1.0007366533698417E-2</v>
      </c>
      <c r="L12" s="1095">
        <v>1.6130505054194479E-2</v>
      </c>
      <c r="M12" s="113"/>
      <c r="S12" s="113"/>
    </row>
    <row r="13" spans="1:24" ht="15.75" customHeight="1" x14ac:dyDescent="0.35">
      <c r="B13" s="1084" t="s">
        <v>116</v>
      </c>
      <c r="C13" s="1054">
        <v>4.8482349752434616E-4</v>
      </c>
      <c r="D13" s="1054">
        <v>2.4669489503334425E-4</v>
      </c>
      <c r="E13" s="1054">
        <v>1.5645065611493908E-4</v>
      </c>
      <c r="F13" s="1054">
        <v>3.1994059970752599E-4</v>
      </c>
      <c r="G13" s="1094"/>
      <c r="H13" s="1096" t="s">
        <v>116</v>
      </c>
      <c r="I13" s="1054">
        <v>6.3721325403568391E-3</v>
      </c>
      <c r="J13" s="1054">
        <v>1.5646752990747471E-3</v>
      </c>
      <c r="K13" s="1054">
        <v>3.7527624501369061E-4</v>
      </c>
      <c r="L13" s="1097">
        <v>2.6206934336562783E-3</v>
      </c>
      <c r="M13" s="113"/>
      <c r="S13" s="113"/>
    </row>
    <row r="14" spans="1:24" ht="15.75" customHeight="1" x14ac:dyDescent="0.35">
      <c r="B14" s="1082" t="s">
        <v>117</v>
      </c>
      <c r="C14" s="1057">
        <v>3.7182526503048278E-3</v>
      </c>
      <c r="D14" s="1057">
        <v>2.5316558080471065E-3</v>
      </c>
      <c r="E14" s="1057">
        <v>1.1016733701426961E-3</v>
      </c>
      <c r="F14" s="1057">
        <v>2.6696930230311958E-3</v>
      </c>
      <c r="G14" s="1094"/>
      <c r="H14" s="1098" t="s">
        <v>117</v>
      </c>
      <c r="I14" s="1057">
        <v>1.6870979487801918E-2</v>
      </c>
      <c r="J14" s="1057">
        <v>9.58517624157601E-3</v>
      </c>
      <c r="K14" s="1057">
        <v>7.2414416167456601E-3</v>
      </c>
      <c r="L14" s="1099">
        <v>1.1007825554956946E-2</v>
      </c>
      <c r="M14" s="113"/>
      <c r="S14" s="113"/>
    </row>
    <row r="15" spans="1:24" ht="15.75" customHeight="1" x14ac:dyDescent="0.35">
      <c r="B15" s="1084" t="s">
        <v>118</v>
      </c>
      <c r="C15" s="1054">
        <v>0.95953441674206241</v>
      </c>
      <c r="D15" s="1054">
        <v>0.15014821914595036</v>
      </c>
      <c r="E15" s="1054">
        <v>6.9490166424385439E-3</v>
      </c>
      <c r="F15" s="1054">
        <v>0.43696641981941464</v>
      </c>
      <c r="G15" s="1094"/>
      <c r="H15" s="1096" t="s">
        <v>118</v>
      </c>
      <c r="I15" s="1054">
        <v>0.26917708459764533</v>
      </c>
      <c r="J15" s="1054">
        <v>0.14034028607685389</v>
      </c>
      <c r="K15" s="1054">
        <v>1.5316830444632855E-2</v>
      </c>
      <c r="L15" s="1097">
        <v>0.13804297206724317</v>
      </c>
      <c r="M15" s="113"/>
      <c r="S15" s="113"/>
    </row>
    <row r="16" spans="1:24" ht="15.75" customHeight="1" x14ac:dyDescent="0.35">
      <c r="B16" s="1082" t="s">
        <v>119</v>
      </c>
      <c r="C16" s="1057">
        <v>3.1914365663807355E-3</v>
      </c>
      <c r="D16" s="1057">
        <v>0.2626127820309056</v>
      </c>
      <c r="E16" s="1057">
        <v>0.19154775330339041</v>
      </c>
      <c r="F16" s="1057">
        <v>0.14360503634796859</v>
      </c>
      <c r="G16" s="1094"/>
      <c r="H16" s="1098" t="s">
        <v>119</v>
      </c>
      <c r="I16" s="1057">
        <v>0.24343063478577498</v>
      </c>
      <c r="J16" s="1057">
        <v>0.10450059753348036</v>
      </c>
      <c r="K16" s="1057">
        <v>0.17892337415041629</v>
      </c>
      <c r="L16" s="1099">
        <v>0.17075598330791777</v>
      </c>
      <c r="M16" s="113"/>
      <c r="S16" s="113"/>
    </row>
    <row r="17" spans="2:19" ht="15.75" customHeight="1" x14ac:dyDescent="0.35">
      <c r="B17" s="1084" t="s">
        <v>120</v>
      </c>
      <c r="C17" s="1054">
        <v>2.6913430374382995E-3</v>
      </c>
      <c r="D17" s="1054">
        <v>0.55340944477471898</v>
      </c>
      <c r="E17" s="1054">
        <v>0.24376315978175134</v>
      </c>
      <c r="F17" s="1054">
        <v>0.26401136090959715</v>
      </c>
      <c r="G17" s="1094"/>
      <c r="H17" s="1096" t="s">
        <v>120</v>
      </c>
      <c r="I17" s="1054">
        <v>0.37926326010438161</v>
      </c>
      <c r="J17" s="1054">
        <v>0.17765840797368387</v>
      </c>
      <c r="K17" s="1054">
        <v>7.9780949865873488E-2</v>
      </c>
      <c r="L17" s="1097">
        <v>0.20617643567430352</v>
      </c>
      <c r="M17" s="113"/>
      <c r="S17" s="113"/>
    </row>
    <row r="18" spans="2:19" ht="15.75" customHeight="1" x14ac:dyDescent="0.35">
      <c r="B18" s="1082" t="s">
        <v>121</v>
      </c>
      <c r="C18" s="1057">
        <v>2.5836893159407674E-2</v>
      </c>
      <c r="D18" s="1057">
        <v>2.6036421872535579E-2</v>
      </c>
      <c r="E18" s="1057">
        <v>0.51965085428577018</v>
      </c>
      <c r="F18" s="1057">
        <v>0.14023358682086193</v>
      </c>
      <c r="G18" s="1094"/>
      <c r="H18" s="1098" t="s">
        <v>121</v>
      </c>
      <c r="I18" s="1057">
        <v>4.5970384755431484E-2</v>
      </c>
      <c r="J18" s="1057">
        <v>0.22526396195498172</v>
      </c>
      <c r="K18" s="1057">
        <v>0.14904026575117796</v>
      </c>
      <c r="L18" s="1099">
        <v>0.14627030580844283</v>
      </c>
      <c r="M18" s="1052"/>
      <c r="S18" s="1052"/>
    </row>
    <row r="19" spans="2:19" ht="15.75" customHeight="1" x14ac:dyDescent="0.35">
      <c r="B19" s="1084" t="s">
        <v>122</v>
      </c>
      <c r="C19" s="1054">
        <v>7.2532649235925806E-5</v>
      </c>
      <c r="D19" s="1054">
        <v>3.5184353881804835E-4</v>
      </c>
      <c r="E19" s="1054">
        <v>3.1348800219030921E-2</v>
      </c>
      <c r="F19" s="1085">
        <v>7.4174907903891054E-3</v>
      </c>
      <c r="G19" s="1052"/>
      <c r="H19" s="1096" t="s">
        <v>122</v>
      </c>
      <c r="I19" s="1054">
        <v>3.2770967350406605E-3</v>
      </c>
      <c r="J19" s="1054">
        <v>0.11519459879014871</v>
      </c>
      <c r="K19" s="1054">
        <v>0.19594979637788928</v>
      </c>
      <c r="L19" s="1097">
        <v>0.10804196762028252</v>
      </c>
    </row>
    <row r="20" spans="2:19" x14ac:dyDescent="0.35">
      <c r="B20" s="1082" t="s">
        <v>123</v>
      </c>
      <c r="C20" s="1057">
        <v>6.1080125672358565E-5</v>
      </c>
      <c r="D20" s="1057">
        <v>6.0662679106560065E-5</v>
      </c>
      <c r="E20" s="1057">
        <v>1.4993187877681663E-4</v>
      </c>
      <c r="F20" s="1083">
        <v>8.149430369908681E-5</v>
      </c>
      <c r="G20" s="1052"/>
      <c r="H20" s="1100" t="s">
        <v>123</v>
      </c>
      <c r="I20" s="1101">
        <v>1.0620220900594732E-2</v>
      </c>
      <c r="J20" s="1101">
        <v>0.21155149260167308</v>
      </c>
      <c r="K20" s="1101">
        <v>0.36336469901455237</v>
      </c>
      <c r="L20" s="1102">
        <v>0.2009533114790025</v>
      </c>
    </row>
    <row r="21" spans="2:19" x14ac:dyDescent="0.35">
      <c r="B21" s="1300" t="s">
        <v>0</v>
      </c>
      <c r="C21" s="1301">
        <v>1</v>
      </c>
      <c r="D21" s="1301">
        <v>0.99999999999999989</v>
      </c>
      <c r="E21" s="1301">
        <v>1</v>
      </c>
      <c r="F21" s="1302">
        <v>0.99999999999999989</v>
      </c>
      <c r="G21" s="113"/>
      <c r="H21" s="1059" t="s">
        <v>0</v>
      </c>
      <c r="I21" s="1306">
        <v>1</v>
      </c>
      <c r="J21" s="1306">
        <v>0.99999999999999989</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00" t="s">
        <v>126</v>
      </c>
      <c r="C25" s="1701"/>
      <c r="D25" s="1701"/>
      <c r="E25" s="1701"/>
      <c r="F25" s="1702"/>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2.6852846401718581E-4</v>
      </c>
      <c r="E28" s="1091">
        <v>1.0207553589656345E-3</v>
      </c>
      <c r="F28" s="1095">
        <v>3.7119524870081661E-4</v>
      </c>
      <c r="H28" s="700" t="s">
        <v>116</v>
      </c>
      <c r="I28" s="700">
        <v>4.1526159907522044E-2</v>
      </c>
      <c r="J28" s="700">
        <v>1.7426048127443333E-2</v>
      </c>
      <c r="K28" s="700">
        <v>1.8549579022535165E-2</v>
      </c>
      <c r="L28" s="700">
        <v>2.4092829570375247E-2</v>
      </c>
    </row>
    <row r="29" spans="2:19" ht="15.75" customHeight="1" x14ac:dyDescent="0.35">
      <c r="B29" s="1096" t="s">
        <v>116</v>
      </c>
      <c r="C29" s="1054">
        <v>1.2156576707999028E-3</v>
      </c>
      <c r="D29" s="1054">
        <v>2.6852846401718581E-4</v>
      </c>
      <c r="E29" s="1054">
        <v>3.4025178632187818E-4</v>
      </c>
      <c r="F29" s="1097">
        <v>6.4959168522642913E-4</v>
      </c>
      <c r="H29" s="700" t="s">
        <v>117</v>
      </c>
      <c r="I29" s="700">
        <v>8.3414844353851311E-2</v>
      </c>
      <c r="J29" s="702">
        <v>4.5334448232611665E-2</v>
      </c>
      <c r="K29" s="702">
        <v>2.9305124245091366E-2</v>
      </c>
      <c r="L29" s="700">
        <v>5.0112155350364729E-2</v>
      </c>
    </row>
    <row r="30" spans="2:19" ht="15.75" customHeight="1" x14ac:dyDescent="0.35">
      <c r="B30" s="1098" t="s">
        <v>117</v>
      </c>
      <c r="C30" s="1057">
        <v>6.3214198881594939E-3</v>
      </c>
      <c r="D30" s="1057">
        <v>1.3426423200859291E-3</v>
      </c>
      <c r="E30" s="1057">
        <v>3.4025178632187818E-4</v>
      </c>
      <c r="F30" s="1099">
        <v>2.9695619896065329E-3</v>
      </c>
      <c r="H30" s="700" t="s">
        <v>118</v>
      </c>
      <c r="I30" s="700">
        <v>0.68189497732511606</v>
      </c>
      <c r="J30" s="702">
        <v>0.12110306065712968</v>
      </c>
      <c r="K30" s="702">
        <v>9.1153660926316493E-2</v>
      </c>
      <c r="L30" s="700">
        <v>0.25812544942634419</v>
      </c>
    </row>
    <row r="31" spans="2:19" ht="15.75" customHeight="1" x14ac:dyDescent="0.35">
      <c r="B31" s="1096" t="s">
        <v>118</v>
      </c>
      <c r="C31" s="1054">
        <v>0.13007537077558959</v>
      </c>
      <c r="D31" s="1054">
        <v>5.7733619763694954E-2</v>
      </c>
      <c r="E31" s="1054">
        <v>2.3817625042531474E-3</v>
      </c>
      <c r="F31" s="1097">
        <v>7.0248700816629553E-2</v>
      </c>
      <c r="H31" s="700" t="s">
        <v>119</v>
      </c>
      <c r="I31" s="700">
        <v>0.10526891796685295</v>
      </c>
      <c r="J31" s="700">
        <v>0.48961462701877945</v>
      </c>
      <c r="K31" s="700">
        <v>0.10655352032371811</v>
      </c>
      <c r="L31" s="700">
        <v>0.26524293170866081</v>
      </c>
    </row>
    <row r="32" spans="2:19" ht="15.75" customHeight="1" x14ac:dyDescent="0.35">
      <c r="B32" s="1098" t="s">
        <v>119</v>
      </c>
      <c r="C32" s="1057">
        <v>0.17165086311694627</v>
      </c>
      <c r="D32" s="1057">
        <v>5.0751879699248117E-2</v>
      </c>
      <c r="E32" s="1057">
        <v>5.8863559033684926E-2</v>
      </c>
      <c r="F32" s="1099">
        <v>9.9109131403118042E-2</v>
      </c>
      <c r="H32" s="700" t="s">
        <v>120</v>
      </c>
      <c r="I32" s="700">
        <v>5.922146145269739E-2</v>
      </c>
      <c r="J32" s="700">
        <v>0.21355206048041239</v>
      </c>
      <c r="K32" s="700">
        <v>0.38330814664740298</v>
      </c>
      <c r="L32" s="700">
        <v>0.22803490231573073</v>
      </c>
    </row>
    <row r="33" spans="2:12" ht="15.75" customHeight="1" x14ac:dyDescent="0.35">
      <c r="B33" s="1096" t="s">
        <v>120</v>
      </c>
      <c r="C33" s="1054">
        <v>0.59713104789691218</v>
      </c>
      <c r="D33" s="1054">
        <v>0.13050483351235231</v>
      </c>
      <c r="E33" s="1054">
        <v>4.2531473290234774E-2</v>
      </c>
      <c r="F33" s="1097">
        <v>0.28461395694135116</v>
      </c>
      <c r="H33" s="700" t="s">
        <v>121</v>
      </c>
      <c r="I33" s="700">
        <v>9.2341156111274509E-4</v>
      </c>
      <c r="J33" s="700">
        <v>8.0527048519669492E-2</v>
      </c>
      <c r="K33" s="700">
        <v>0.14948159711266476</v>
      </c>
      <c r="L33" s="700">
        <v>8.2000407837637693E-2</v>
      </c>
    </row>
    <row r="34" spans="2:12" ht="15.75" customHeight="1" x14ac:dyDescent="0.35">
      <c r="B34" s="1098" t="s">
        <v>121</v>
      </c>
      <c r="C34" s="1057">
        <v>8.3637247751033303E-2</v>
      </c>
      <c r="D34" s="1057">
        <v>0.10982814178302901</v>
      </c>
      <c r="E34" s="1057">
        <v>4.4232732221844165E-2</v>
      </c>
      <c r="F34" s="1099">
        <v>8.1941351150705277E-2</v>
      </c>
      <c r="H34" s="700" t="s">
        <v>122</v>
      </c>
      <c r="I34" s="700">
        <v>7.7976976271742918E-4</v>
      </c>
      <c r="J34" s="700">
        <v>9.0987849609282401E-3</v>
      </c>
      <c r="K34" s="700">
        <v>0.13038400008856857</v>
      </c>
      <c r="L34" s="700">
        <v>4.6133949621319177E-2</v>
      </c>
    </row>
    <row r="35" spans="2:12" ht="15.75" customHeight="1" x14ac:dyDescent="0.35">
      <c r="B35" s="1096" t="s">
        <v>122</v>
      </c>
      <c r="C35" s="1054">
        <v>4.133236080719669E-3</v>
      </c>
      <c r="D35" s="1054">
        <v>0.41809881847475833</v>
      </c>
      <c r="E35" s="1054">
        <v>0.16570261993875468</v>
      </c>
      <c r="F35" s="1097">
        <v>0.19125835189309576</v>
      </c>
      <c r="H35" s="700" t="s">
        <v>123</v>
      </c>
      <c r="I35" s="700">
        <v>5.2737060267994554E-3</v>
      </c>
      <c r="J35" s="700">
        <v>1.1383179100810744E-2</v>
      </c>
      <c r="K35" s="700">
        <v>8.8679276616237937E-2</v>
      </c>
      <c r="L35" s="700">
        <v>3.4784257467185171E-2</v>
      </c>
    </row>
    <row r="36" spans="2:12" x14ac:dyDescent="0.35">
      <c r="B36" s="1100" t="s">
        <v>123</v>
      </c>
      <c r="C36" s="1101">
        <v>5.8351568198395333E-3</v>
      </c>
      <c r="D36" s="1101">
        <v>0.23120300751879699</v>
      </c>
      <c r="E36" s="1101">
        <v>0.68458659407961897</v>
      </c>
      <c r="F36" s="1102">
        <v>0.26883815887156642</v>
      </c>
      <c r="H36" s="700" t="s">
        <v>0</v>
      </c>
      <c r="I36" s="700">
        <v>0.99999999999999989</v>
      </c>
      <c r="J36" s="700">
        <v>1</v>
      </c>
      <c r="K36" s="700">
        <v>1</v>
      </c>
      <c r="L36" s="700">
        <v>1.0000000000000002</v>
      </c>
    </row>
    <row r="37" spans="2:12" x14ac:dyDescent="0.35">
      <c r="B37" s="1059" t="s">
        <v>0</v>
      </c>
      <c r="C37" s="1306">
        <f>SUM(C28:C36)</f>
        <v>0.99999999999999989</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457</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148.08871624779178</v>
      </c>
      <c r="D11" s="1073">
        <v>0.30274617872333853</v>
      </c>
      <c r="E11" s="1072">
        <v>268.9923222564903</v>
      </c>
      <c r="F11" s="1073">
        <v>0.2017478937271924</v>
      </c>
      <c r="G11" s="1072">
        <v>396.58835219909076</v>
      </c>
      <c r="H11" s="1073">
        <v>0.19398763230612839</v>
      </c>
      <c r="I11" s="1070"/>
      <c r="J11" s="1070"/>
      <c r="K11" s="1070"/>
      <c r="L11" s="1070"/>
      <c r="M11" s="1070"/>
      <c r="N11" s="1070"/>
      <c r="O11" s="1070"/>
    </row>
    <row r="12" spans="1:18" ht="15" customHeight="1" x14ac:dyDescent="0.35">
      <c r="B12" s="1074" t="s">
        <v>7</v>
      </c>
      <c r="C12" s="1075">
        <v>133.97687941147208</v>
      </c>
      <c r="D12" s="1076">
        <v>0.2708265121313847</v>
      </c>
      <c r="E12" s="1075">
        <v>229.87807891768756</v>
      </c>
      <c r="F12" s="1076">
        <v>0.32490442846342965</v>
      </c>
      <c r="G12" s="1075">
        <v>350.36717077798045</v>
      </c>
      <c r="H12" s="1076">
        <v>0.21922279866964667</v>
      </c>
      <c r="I12" s="1070"/>
      <c r="J12" s="1070"/>
      <c r="K12" s="1070"/>
      <c r="L12" s="1070"/>
      <c r="M12" s="1070"/>
      <c r="N12" s="1070"/>
      <c r="O12" s="1070"/>
    </row>
    <row r="13" spans="1:18" ht="15" customHeight="1" x14ac:dyDescent="0.35">
      <c r="B13" s="1074" t="s">
        <v>37</v>
      </c>
      <c r="C13" s="1075">
        <v>122.24718963165022</v>
      </c>
      <c r="D13" s="1076">
        <v>0.28387153577345009</v>
      </c>
      <c r="E13" s="1075">
        <v>206.97587538394453</v>
      </c>
      <c r="F13" s="1076">
        <v>0.33920115636760811</v>
      </c>
      <c r="G13" s="1075">
        <v>286.14706717451907</v>
      </c>
      <c r="H13" s="1076">
        <v>0.37500012644608527</v>
      </c>
      <c r="I13" s="1070"/>
      <c r="J13" s="1070"/>
      <c r="K13" s="1070"/>
      <c r="L13" s="1070"/>
      <c r="M13" s="1070"/>
      <c r="N13" s="1070"/>
      <c r="O13" s="1070"/>
    </row>
    <row r="14" spans="1:18" ht="15" customHeight="1" x14ac:dyDescent="0.35">
      <c r="B14" s="1074" t="s">
        <v>38</v>
      </c>
      <c r="C14" s="1075">
        <v>164.91569782725509</v>
      </c>
      <c r="D14" s="1076">
        <v>0.12559128469502326</v>
      </c>
      <c r="E14" s="1075">
        <v>280.19798365618914</v>
      </c>
      <c r="F14" s="1076">
        <v>0.18022284479115269</v>
      </c>
      <c r="G14" s="1075">
        <v>392.17122893023742</v>
      </c>
      <c r="H14" s="1076">
        <v>0.20903756896604764</v>
      </c>
      <c r="I14" s="1070"/>
      <c r="J14" s="1070"/>
      <c r="K14" s="1070"/>
      <c r="L14" s="1070"/>
      <c r="M14" s="1070"/>
      <c r="N14" s="1070"/>
      <c r="O14" s="1070"/>
    </row>
    <row r="15" spans="1:18" ht="15" customHeight="1" x14ac:dyDescent="0.35">
      <c r="B15" s="1074" t="s">
        <v>6</v>
      </c>
      <c r="C15" s="1075">
        <v>157.60797571472335</v>
      </c>
      <c r="D15" s="1076">
        <v>0.16016057252671839</v>
      </c>
      <c r="E15" s="1075">
        <v>268.27432739895301</v>
      </c>
      <c r="F15" s="1076">
        <v>0.21582118116011384</v>
      </c>
      <c r="G15" s="1075">
        <v>392.59187316498083</v>
      </c>
      <c r="H15" s="1076">
        <v>0.26010133250802309</v>
      </c>
      <c r="I15" s="1070"/>
      <c r="J15" s="1070"/>
      <c r="K15" s="1070"/>
      <c r="L15" s="1070"/>
      <c r="M15" s="1070"/>
      <c r="N15" s="1070"/>
      <c r="O15" s="1070"/>
    </row>
    <row r="16" spans="1:18" ht="15" customHeight="1" x14ac:dyDescent="0.35">
      <c r="B16" s="1074" t="s">
        <v>5</v>
      </c>
      <c r="C16" s="1075">
        <v>134.94783736592666</v>
      </c>
      <c r="D16" s="1076">
        <v>0.36210894160549834</v>
      </c>
      <c r="E16" s="1075">
        <v>218.32146991404269</v>
      </c>
      <c r="F16" s="1076">
        <v>0.33778363769748493</v>
      </c>
      <c r="G16" s="1075">
        <v>299.99599493671167</v>
      </c>
      <c r="H16" s="1076">
        <v>0.34327225245494225</v>
      </c>
      <c r="I16" s="1070"/>
      <c r="J16" s="1070"/>
      <c r="K16" s="1070"/>
      <c r="L16" s="1070"/>
      <c r="M16" s="1070"/>
      <c r="N16" s="1070"/>
      <c r="O16" s="1070"/>
    </row>
    <row r="17" spans="1:15" ht="15" customHeight="1" x14ac:dyDescent="0.35">
      <c r="B17" s="1074" t="s">
        <v>4</v>
      </c>
      <c r="C17" s="1075">
        <v>130.01988270613597</v>
      </c>
      <c r="D17" s="1076">
        <v>0.29523131900655497</v>
      </c>
      <c r="E17" s="1075">
        <v>214.64720669577693</v>
      </c>
      <c r="F17" s="1076">
        <v>0.36399723807345175</v>
      </c>
      <c r="G17" s="1075">
        <v>291.66315651259828</v>
      </c>
      <c r="H17" s="1076">
        <v>0.39069078036279076</v>
      </c>
      <c r="I17" s="1070"/>
      <c r="J17" s="1070"/>
      <c r="K17" s="1070"/>
      <c r="L17" s="1070"/>
      <c r="M17" s="1070"/>
      <c r="N17" s="1070"/>
      <c r="O17" s="1070"/>
    </row>
    <row r="18" spans="1:15" ht="15" customHeight="1" x14ac:dyDescent="0.35">
      <c r="B18" s="1074" t="s">
        <v>40</v>
      </c>
      <c r="C18" s="1075">
        <v>156.63396485377109</v>
      </c>
      <c r="D18" s="1076">
        <v>0.18681033240128789</v>
      </c>
      <c r="E18" s="1075">
        <v>265.88455994664554</v>
      </c>
      <c r="F18" s="1076">
        <v>0.21703066851016176</v>
      </c>
      <c r="G18" s="1075">
        <v>363.70206708827646</v>
      </c>
      <c r="H18" s="1076">
        <v>0.24853400662852282</v>
      </c>
      <c r="I18" s="1070"/>
      <c r="J18" s="1070"/>
      <c r="K18" s="1070"/>
      <c r="L18" s="1070"/>
      <c r="M18" s="1070"/>
      <c r="N18" s="1070"/>
      <c r="O18" s="1070"/>
    </row>
    <row r="19" spans="1:15" ht="15" customHeight="1" x14ac:dyDescent="0.35">
      <c r="B19" s="1074" t="s">
        <v>41</v>
      </c>
      <c r="C19" s="1075">
        <v>176.92528219170501</v>
      </c>
      <c r="D19" s="1076">
        <v>6.124044087467323E-2</v>
      </c>
      <c r="E19" s="1075">
        <v>293.27906846458558</v>
      </c>
      <c r="F19" s="1076">
        <v>0.17637113258509507</v>
      </c>
      <c r="G19" s="1075">
        <v>403.75318030904236</v>
      </c>
      <c r="H19" s="1076">
        <v>0.23291033019693519</v>
      </c>
      <c r="I19" s="1070"/>
      <c r="J19" s="1070"/>
      <c r="K19" s="1070"/>
      <c r="L19" s="1070"/>
      <c r="M19" s="1070"/>
      <c r="N19" s="1070"/>
      <c r="O19" s="1070"/>
    </row>
    <row r="20" spans="1:15" ht="15" customHeight="1" x14ac:dyDescent="0.35">
      <c r="B20" s="1074" t="s">
        <v>3</v>
      </c>
      <c r="C20" s="1075">
        <v>180.59096000161196</v>
      </c>
      <c r="D20" s="1076">
        <v>0.11831007296494014</v>
      </c>
      <c r="E20" s="1075">
        <v>310.23400122483821</v>
      </c>
      <c r="F20" s="1076">
        <v>9.7897087600056082E-2</v>
      </c>
      <c r="G20" s="1075">
        <v>439.329045177507</v>
      </c>
      <c r="H20" s="1076">
        <v>0.1101199665015377</v>
      </c>
      <c r="I20" s="1070"/>
      <c r="J20" s="1070"/>
      <c r="K20" s="1070"/>
      <c r="L20" s="1070"/>
      <c r="M20" s="1070"/>
      <c r="N20" s="1070"/>
      <c r="O20" s="1070"/>
    </row>
    <row r="21" spans="1:15" ht="15" customHeight="1" x14ac:dyDescent="0.35">
      <c r="B21" s="1074" t="s">
        <v>2</v>
      </c>
      <c r="C21" s="1075">
        <v>133.74628333333348</v>
      </c>
      <c r="D21" s="1076">
        <v>0.21966329429501738</v>
      </c>
      <c r="E21" s="1075">
        <v>230.92317192192382</v>
      </c>
      <c r="F21" s="1076">
        <v>0.23088833845361142</v>
      </c>
      <c r="G21" s="1075">
        <v>321.90108179419997</v>
      </c>
      <c r="H21" s="1076">
        <v>0.27694980592623497</v>
      </c>
      <c r="I21" s="1070"/>
      <c r="J21" s="1070"/>
      <c r="K21" s="1070"/>
      <c r="L21" s="1070"/>
      <c r="M21" s="1070"/>
      <c r="N21" s="1070"/>
      <c r="O21" s="1070"/>
    </row>
    <row r="22" spans="1:15" ht="15" customHeight="1" x14ac:dyDescent="0.35">
      <c r="B22" s="1074" t="s">
        <v>35</v>
      </c>
      <c r="C22" s="1075">
        <v>334.24187661465788</v>
      </c>
      <c r="D22" s="1076">
        <v>0.35923112856089917</v>
      </c>
      <c r="E22" s="1075">
        <v>364.64625297196073</v>
      </c>
      <c r="F22" s="1076">
        <v>0.22138046276433912</v>
      </c>
      <c r="G22" s="1075">
        <v>387.7679734908865</v>
      </c>
      <c r="H22" s="1076">
        <v>0.2020981128064932</v>
      </c>
      <c r="I22" s="1070"/>
      <c r="J22" s="1070"/>
      <c r="K22" s="1070"/>
      <c r="L22" s="1070"/>
      <c r="M22" s="1070"/>
      <c r="N22" s="1070"/>
      <c r="O22" s="1070"/>
    </row>
    <row r="23" spans="1:15" ht="15" customHeight="1" x14ac:dyDescent="0.35">
      <c r="B23" s="1074" t="s">
        <v>42</v>
      </c>
      <c r="C23" s="1075">
        <v>181.06851601063099</v>
      </c>
      <c r="D23" s="1076">
        <v>8.9092977127449721E-2</v>
      </c>
      <c r="E23" s="1075">
        <v>277.00820964746038</v>
      </c>
      <c r="F23" s="1076">
        <v>0.1602099873402045</v>
      </c>
      <c r="G23" s="1075">
        <v>390.31839776347726</v>
      </c>
      <c r="H23" s="1076">
        <v>0.18433205784415002</v>
      </c>
      <c r="I23" s="1070"/>
      <c r="J23" s="1070"/>
      <c r="K23" s="1070"/>
      <c r="L23" s="1070"/>
      <c r="M23" s="1070"/>
      <c r="N23" s="1070"/>
      <c r="O23" s="1070"/>
    </row>
    <row r="24" spans="1:15" ht="15" customHeight="1" x14ac:dyDescent="0.35">
      <c r="B24" s="1074" t="s">
        <v>43</v>
      </c>
      <c r="C24" s="1075">
        <v>135.91873222631091</v>
      </c>
      <c r="D24" s="1076">
        <v>0.24599636128960142</v>
      </c>
      <c r="E24" s="1075">
        <v>243.26214161512681</v>
      </c>
      <c r="F24" s="1076">
        <v>0.28239411500553196</v>
      </c>
      <c r="G24" s="1075">
        <v>338.91897638831836</v>
      </c>
      <c r="H24" s="1076">
        <v>0.30578386420660708</v>
      </c>
      <c r="I24" s="1070"/>
      <c r="J24" s="1070"/>
      <c r="K24" s="1070"/>
      <c r="L24" s="1070"/>
      <c r="M24" s="1070"/>
      <c r="N24" s="1070"/>
      <c r="O24" s="1070"/>
    </row>
    <row r="25" spans="1:15" ht="15" customHeight="1" x14ac:dyDescent="0.35">
      <c r="B25" s="1074" t="s">
        <v>44</v>
      </c>
      <c r="C25" s="1075">
        <v>110.00334870663769</v>
      </c>
      <c r="D25" s="1076">
        <v>0.3792466615977404</v>
      </c>
      <c r="E25" s="1075">
        <v>235.53397781299805</v>
      </c>
      <c r="F25" s="1076">
        <v>0.45896559793710662</v>
      </c>
      <c r="G25" s="1075">
        <v>290.84739230769259</v>
      </c>
      <c r="H25" s="1076">
        <v>0.4596208002067399</v>
      </c>
      <c r="I25" s="1070"/>
      <c r="J25" s="1070"/>
      <c r="K25" s="1070"/>
      <c r="L25" s="1070"/>
      <c r="M25" s="1070"/>
      <c r="N25" s="1070"/>
      <c r="O25" s="1070"/>
    </row>
    <row r="26" spans="1:15" ht="15" customHeight="1" x14ac:dyDescent="0.35">
      <c r="B26" s="1074" t="s">
        <v>45</v>
      </c>
      <c r="C26" s="1075">
        <v>166.73140660501937</v>
      </c>
      <c r="D26" s="1076">
        <v>0.17235126256438651</v>
      </c>
      <c r="E26" s="1075">
        <v>287.84462499998381</v>
      </c>
      <c r="F26" s="1076">
        <v>0.25229044316741778</v>
      </c>
      <c r="G26" s="1075">
        <v>386.48296488762742</v>
      </c>
      <c r="H26" s="1076">
        <v>0.29661053834294299</v>
      </c>
      <c r="I26" s="1070"/>
      <c r="J26" s="1070"/>
      <c r="K26" s="1070"/>
      <c r="L26" s="1070"/>
      <c r="M26" s="1070"/>
      <c r="N26" s="1070"/>
      <c r="O26" s="1070"/>
    </row>
    <row r="27" spans="1:15" ht="15" customHeight="1" x14ac:dyDescent="0.35">
      <c r="B27" s="1074" t="s">
        <v>46</v>
      </c>
      <c r="C27" s="1075">
        <v>169.02833333333334</v>
      </c>
      <c r="D27" s="1076">
        <v>0.21080731481411447</v>
      </c>
      <c r="E27" s="1075">
        <v>202.26308423912909</v>
      </c>
      <c r="F27" s="1076">
        <v>0.37793620044403026</v>
      </c>
      <c r="G27" s="1075">
        <v>281.77844863731548</v>
      </c>
      <c r="H27" s="1076">
        <v>0.40515799247380085</v>
      </c>
      <c r="I27" s="1070"/>
      <c r="J27" s="1070"/>
      <c r="K27" s="1070"/>
      <c r="L27" s="1070"/>
      <c r="M27" s="1070"/>
      <c r="N27" s="1070"/>
      <c r="O27" s="1070"/>
    </row>
    <row r="28" spans="1:15" ht="15" customHeight="1" x14ac:dyDescent="0.35">
      <c r="B28" s="1077" t="s">
        <v>1</v>
      </c>
      <c r="C28" s="1078">
        <v>173.06093439363815</v>
      </c>
      <c r="D28" s="1079">
        <v>0.10059245838325352</v>
      </c>
      <c r="E28" s="1078">
        <v>279.17940934065678</v>
      </c>
      <c r="F28" s="1079">
        <v>0.23562100130470195</v>
      </c>
      <c r="G28" s="1078">
        <v>382.72119335347315</v>
      </c>
      <c r="H28" s="1079">
        <v>0.27670850578237044</v>
      </c>
      <c r="I28" s="1070"/>
      <c r="J28" s="1070"/>
      <c r="K28" s="1070"/>
      <c r="L28" s="1070"/>
      <c r="M28" s="1070"/>
      <c r="N28" s="1070"/>
      <c r="O28" s="1070"/>
    </row>
    <row r="29" spans="1:15" ht="15" customHeight="1" x14ac:dyDescent="0.35">
      <c r="B29" s="1303" t="s">
        <v>0</v>
      </c>
      <c r="C29" s="1304">
        <v>169.9461200567718</v>
      </c>
      <c r="D29" s="1305">
        <v>0.30210969015616052</v>
      </c>
      <c r="E29" s="1304">
        <v>277.72219029948758</v>
      </c>
      <c r="F29" s="1305">
        <v>0.23671117842723027</v>
      </c>
      <c r="G29" s="1304">
        <v>384.68555948828896</v>
      </c>
      <c r="H29" s="1305">
        <v>0.24729103568139435</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456</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345.66666666666669</v>
      </c>
      <c r="D13" s="1076">
        <v>0.16299526256689462</v>
      </c>
      <c r="E13" s="1075">
        <v>484.3866666666666</v>
      </c>
      <c r="F13" s="1076">
        <v>0.31126752155744036</v>
      </c>
      <c r="G13" s="1075">
        <v>837.55153846153848</v>
      </c>
      <c r="H13" s="1076">
        <v>0.24453006885693962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t="s">
        <v>363</v>
      </c>
      <c r="D15" s="1076" t="s">
        <v>363</v>
      </c>
      <c r="E15" s="1075" t="s">
        <v>363</v>
      </c>
      <c r="F15" s="1076" t="s">
        <v>363</v>
      </c>
      <c r="G15" s="1075" t="s">
        <v>363</v>
      </c>
      <c r="H15" s="1076" t="s">
        <v>363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308.39871917263343</v>
      </c>
      <c r="D17" s="1076">
        <v>0.47025371520781178</v>
      </c>
      <c r="E17" s="1075">
        <v>558.08703225806391</v>
      </c>
      <c r="F17" s="1076">
        <v>0.5022703248761955</v>
      </c>
      <c r="G17" s="1075">
        <v>707.78478405315502</v>
      </c>
      <c r="H17" s="1076">
        <v>0.41817169767107348</v>
      </c>
      <c r="I17" s="1070"/>
      <c r="J17" s="1070"/>
      <c r="K17" s="1070"/>
      <c r="L17" s="1070"/>
      <c r="M17" s="1070"/>
      <c r="N17" s="1070"/>
      <c r="O17" s="1070"/>
    </row>
    <row r="18" spans="1:15" ht="15" customHeight="1" x14ac:dyDescent="0.35">
      <c r="B18" s="1074" t="s">
        <v>40</v>
      </c>
      <c r="C18" s="1075">
        <v>157.63</v>
      </c>
      <c r="D18" s="1076">
        <v>0</v>
      </c>
      <c r="E18" s="1075">
        <v>741.42333333333329</v>
      </c>
      <c r="F18" s="1076">
        <v>0.13684187999392131</v>
      </c>
      <c r="G18" s="1075">
        <v>902.7650000000001</v>
      </c>
      <c r="H18" s="1076">
        <v>0.44442267725433371</v>
      </c>
      <c r="I18" s="1070"/>
      <c r="J18" s="1070"/>
      <c r="K18" s="1070"/>
      <c r="L18" s="1070"/>
      <c r="M18" s="1070"/>
      <c r="N18" s="1070"/>
      <c r="O18" s="1070"/>
    </row>
    <row r="19" spans="1:15" ht="15" customHeight="1" x14ac:dyDescent="0.35">
      <c r="B19" s="1074" t="s">
        <v>41</v>
      </c>
      <c r="C19" s="1075">
        <v>221.44874999999999</v>
      </c>
      <c r="D19" s="1076">
        <v>0.41039169075026039</v>
      </c>
      <c r="E19" s="1075">
        <v>596.13176470588235</v>
      </c>
      <c r="F19" s="1076">
        <v>0.44882974069741766</v>
      </c>
      <c r="G19" s="1075">
        <v>805.96968749999962</v>
      </c>
      <c r="H19" s="1076">
        <v>0.49858839791280918</v>
      </c>
      <c r="I19" s="1070"/>
      <c r="J19" s="1070"/>
      <c r="K19" s="1070"/>
      <c r="L19" s="1070"/>
      <c r="M19" s="1070"/>
      <c r="N19" s="1070"/>
      <c r="O19" s="1070"/>
    </row>
    <row r="20" spans="1:15" ht="15" customHeight="1" x14ac:dyDescent="0.35">
      <c r="B20" s="1074" t="s">
        <v>3</v>
      </c>
      <c r="C20" s="1075">
        <v>301.18071005917159</v>
      </c>
      <c r="D20" s="1076">
        <v>4.7620019642431677E-2</v>
      </c>
      <c r="E20" s="1075">
        <v>1345.7011702127661</v>
      </c>
      <c r="F20" s="1076">
        <v>0.26892231324055504</v>
      </c>
      <c r="G20" s="1075">
        <v>1458.9136559139781</v>
      </c>
      <c r="H20" s="1076">
        <v>0.19436190533284878</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1798.0474545454542</v>
      </c>
      <c r="F22" s="1076">
        <v>0.15059675088388788</v>
      </c>
      <c r="G22" s="1075">
        <v>1838.0091954022987</v>
      </c>
      <c r="H22" s="1076">
        <v>0.15338728431831183</v>
      </c>
      <c r="I22" s="1070"/>
      <c r="J22" s="1070"/>
      <c r="K22" s="1070"/>
      <c r="L22" s="1070"/>
      <c r="M22" s="1070"/>
      <c r="N22" s="1070"/>
      <c r="O22" s="1070"/>
    </row>
    <row r="23" spans="1:15" ht="15" customHeight="1" x14ac:dyDescent="0.35">
      <c r="B23" s="1074" t="s">
        <v>42</v>
      </c>
      <c r="C23" s="1075">
        <v>313.5</v>
      </c>
      <c r="D23" s="1076">
        <v>0</v>
      </c>
      <c r="E23" s="1075">
        <v>526.06437500000004</v>
      </c>
      <c r="F23" s="1076">
        <v>0.32010605132777697</v>
      </c>
      <c r="G23" s="1075">
        <v>546.07307692307666</v>
      </c>
      <c r="H23" s="1076">
        <v>0.30737865289049582</v>
      </c>
      <c r="I23" s="1070"/>
      <c r="J23" s="1070"/>
      <c r="K23" s="1070"/>
      <c r="L23" s="1070"/>
      <c r="M23" s="1070"/>
      <c r="N23" s="1070"/>
      <c r="O23" s="1070"/>
    </row>
    <row r="24" spans="1:15" ht="15" customHeight="1" x14ac:dyDescent="0.3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576.12750000000005</v>
      </c>
      <c r="D25" s="1076">
        <v>0.15497471083691886</v>
      </c>
      <c r="E25" s="1075">
        <v>981.66941176470573</v>
      </c>
      <c r="F25" s="1076">
        <v>0.46510318730355121</v>
      </c>
      <c r="G25" s="1075">
        <v>1078.2290909090909</v>
      </c>
      <c r="H25" s="1076">
        <v>0.38004178116266096</v>
      </c>
      <c r="I25" s="1070"/>
      <c r="J25" s="1070"/>
      <c r="K25" s="1070"/>
      <c r="L25" s="1070"/>
      <c r="M25" s="1070"/>
      <c r="N25" s="1070"/>
      <c r="O25" s="1070"/>
    </row>
    <row r="26" spans="1:15" ht="15" customHeight="1" x14ac:dyDescent="0.35">
      <c r="B26" s="1074" t="s">
        <v>45</v>
      </c>
      <c r="C26" s="1075">
        <v>291.3139419087135</v>
      </c>
      <c r="D26" s="1076">
        <v>0.18725571008887035</v>
      </c>
      <c r="E26" s="1075">
        <v>505.71325455249934</v>
      </c>
      <c r="F26" s="1076">
        <v>0.30422142382253486</v>
      </c>
      <c r="G26" s="1075">
        <v>800.56907070707302</v>
      </c>
      <c r="H26" s="1076">
        <v>0.31031954154245839</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298.15661804035926</v>
      </c>
      <c r="D29" s="1305">
        <v>0.32465553518190315</v>
      </c>
      <c r="E29" s="1304">
        <v>561.58513963480004</v>
      </c>
      <c r="F29" s="1305">
        <v>0.51298035644912454</v>
      </c>
      <c r="G29" s="1304">
        <v>828.67265396393509</v>
      </c>
      <c r="H29" s="1305">
        <v>0.41543582764923592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455</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v>290</v>
      </c>
      <c r="H12" s="1076">
        <v>0</v>
      </c>
      <c r="I12" s="1070"/>
      <c r="J12" s="1070"/>
      <c r="K12" s="1070"/>
      <c r="L12" s="1070"/>
      <c r="M12" s="1070"/>
      <c r="N12" s="1070"/>
      <c r="O12" s="1070"/>
    </row>
    <row r="13" spans="1:18" ht="15" customHeight="1" x14ac:dyDescent="0.35">
      <c r="B13" s="1074" t="s">
        <v>37</v>
      </c>
      <c r="C13" s="1075">
        <v>167.84300751879698</v>
      </c>
      <c r="D13" s="1076">
        <v>0.18569343411476261</v>
      </c>
      <c r="E13" s="1075">
        <v>261.75603960395978</v>
      </c>
      <c r="F13" s="1076">
        <v>0.23281710684863227</v>
      </c>
      <c r="G13" s="1075">
        <v>423.14631578947416</v>
      </c>
      <c r="H13" s="1076">
        <v>0.20447525658959817</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229.2781364566307</v>
      </c>
      <c r="D15" s="1076">
        <v>0.50970388937860778</v>
      </c>
      <c r="E15" s="1075">
        <v>328.85697452229942</v>
      </c>
      <c r="F15" s="1076">
        <v>0.49744901967516447</v>
      </c>
      <c r="G15" s="1075">
        <v>545.58992163009759</v>
      </c>
      <c r="H15" s="1076">
        <v>0.46474729310978685</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233.90472783825851</v>
      </c>
      <c r="D17" s="1076">
        <v>0.47117685596301151</v>
      </c>
      <c r="E17" s="1075">
        <v>388.81301470588187</v>
      </c>
      <c r="F17" s="1076">
        <v>0.54740413722222969</v>
      </c>
      <c r="G17" s="1075">
        <v>600.73384272997089</v>
      </c>
      <c r="H17" s="1076">
        <v>0.45315126690983554</v>
      </c>
      <c r="I17" s="1070"/>
      <c r="J17" s="1070"/>
      <c r="K17" s="1070"/>
      <c r="L17" s="1070"/>
      <c r="M17" s="1070"/>
      <c r="N17" s="1070"/>
      <c r="O17" s="1070"/>
    </row>
    <row r="18" spans="1:15" ht="15" customHeight="1" x14ac:dyDescent="0.35">
      <c r="B18" s="1074" t="s">
        <v>40</v>
      </c>
      <c r="C18" s="1075">
        <v>175.16345070422528</v>
      </c>
      <c r="D18" s="1076">
        <v>0.414203028593783</v>
      </c>
      <c r="E18" s="1075">
        <v>275.13483483483435</v>
      </c>
      <c r="F18" s="1076">
        <v>0.46456211932346581</v>
      </c>
      <c r="G18" s="1075">
        <v>476.24850574712661</v>
      </c>
      <c r="H18" s="1076">
        <v>0.50434256383568088</v>
      </c>
      <c r="I18" s="1070"/>
      <c r="J18" s="1070"/>
      <c r="K18" s="1070"/>
      <c r="L18" s="1070"/>
      <c r="M18" s="1070"/>
      <c r="N18" s="1070"/>
      <c r="O18" s="1070"/>
    </row>
    <row r="19" spans="1:15" ht="15" customHeight="1" x14ac:dyDescent="0.35">
      <c r="B19" s="1074" t="s">
        <v>41</v>
      </c>
      <c r="C19" s="1075">
        <v>220.68913339824894</v>
      </c>
      <c r="D19" s="1076">
        <v>0.14174417472553522</v>
      </c>
      <c r="E19" s="1075">
        <v>292.88787702265137</v>
      </c>
      <c r="F19" s="1076">
        <v>0.1865122407203994</v>
      </c>
      <c r="G19" s="1075">
        <v>510.61672727272554</v>
      </c>
      <c r="H19" s="1076">
        <v>0.18762642798077395</v>
      </c>
      <c r="I19" s="1070"/>
      <c r="J19" s="1070"/>
      <c r="K19" s="1070"/>
      <c r="L19" s="1070"/>
      <c r="M19" s="1070"/>
      <c r="N19" s="1070"/>
      <c r="O19" s="1070"/>
    </row>
    <row r="20" spans="1:15" ht="15" customHeight="1" x14ac:dyDescent="0.35">
      <c r="B20" s="1074" t="s">
        <v>3</v>
      </c>
      <c r="C20" s="1075">
        <v>293.03258330959841</v>
      </c>
      <c r="D20" s="1076">
        <v>0.13864739301605167</v>
      </c>
      <c r="E20" s="1075">
        <v>479.65703483245142</v>
      </c>
      <c r="F20" s="1076">
        <v>0.20636052121930068</v>
      </c>
      <c r="G20" s="1075">
        <v>831.85405890473999</v>
      </c>
      <c r="H20" s="1076">
        <v>0.17929011605291903</v>
      </c>
      <c r="I20" s="1070"/>
      <c r="J20" s="1070"/>
      <c r="K20" s="1070"/>
      <c r="L20" s="1070"/>
      <c r="M20" s="1070"/>
      <c r="N20" s="1070"/>
      <c r="O20" s="1070"/>
    </row>
    <row r="21" spans="1:15" ht="15" customHeight="1" x14ac:dyDescent="0.35">
      <c r="B21" s="1074" t="s">
        <v>2</v>
      </c>
      <c r="C21" s="1075">
        <v>196.34055813279028</v>
      </c>
      <c r="D21" s="1076">
        <v>0.33467732416043611</v>
      </c>
      <c r="E21" s="1075">
        <v>344.64500114026089</v>
      </c>
      <c r="F21" s="1076">
        <v>0.27747950821730033</v>
      </c>
      <c r="G21" s="1075">
        <v>604.32104153355135</v>
      </c>
      <c r="H21" s="1076">
        <v>0.26710270066511599</v>
      </c>
      <c r="I21" s="1070"/>
      <c r="J21" s="1070"/>
      <c r="K21" s="1070"/>
      <c r="L21" s="1070"/>
      <c r="M21" s="1070"/>
      <c r="N21" s="1070"/>
      <c r="O21" s="1070"/>
    </row>
    <row r="22" spans="1:15" ht="15" customHeight="1" x14ac:dyDescent="0.35">
      <c r="B22" s="1074" t="s">
        <v>35</v>
      </c>
      <c r="C22" s="1075">
        <v>205.66065251165347</v>
      </c>
      <c r="D22" s="1076">
        <v>0.42370050554887961</v>
      </c>
      <c r="E22" s="1075">
        <v>279.21873903508822</v>
      </c>
      <c r="F22" s="1076">
        <v>0.4274250925757937</v>
      </c>
      <c r="G22" s="1075">
        <v>445.59380382774987</v>
      </c>
      <c r="H22" s="1076">
        <v>0.46762509141463127</v>
      </c>
      <c r="I22" s="1070"/>
      <c r="J22" s="1070"/>
      <c r="K22" s="1070"/>
      <c r="L22" s="1070"/>
      <c r="M22" s="1070"/>
      <c r="N22" s="1070"/>
      <c r="O22" s="1070"/>
    </row>
    <row r="23" spans="1:15" ht="15" customHeight="1" x14ac:dyDescent="0.35">
      <c r="B23" s="1074" t="s">
        <v>42</v>
      </c>
      <c r="C23" s="1075">
        <v>305.28361252115064</v>
      </c>
      <c r="D23" s="1076">
        <v>5.9518413181074481E-2</v>
      </c>
      <c r="E23" s="1075">
        <v>326.61843238587358</v>
      </c>
      <c r="F23" s="1076">
        <v>0.14499346808192898</v>
      </c>
      <c r="G23" s="1075">
        <v>480.97643117260685</v>
      </c>
      <c r="H23" s="1076">
        <v>0.24765668882157837</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230.85150984682679</v>
      </c>
      <c r="D25" s="1076">
        <v>0.28326022037081194</v>
      </c>
      <c r="E25" s="1075">
        <v>500.988325652843</v>
      </c>
      <c r="F25" s="1076">
        <v>0.27027496079038293</v>
      </c>
      <c r="G25" s="1075">
        <v>573.16336842105284</v>
      </c>
      <c r="H25" s="1076">
        <v>0.24715036605129284</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342.46999999999997</v>
      </c>
      <c r="F28" s="1079">
        <v>0.26693541299265489</v>
      </c>
      <c r="G28" s="1078" t="s">
        <v>363</v>
      </c>
      <c r="H28" s="1079" t="s">
        <v>363</v>
      </c>
      <c r="I28" s="1070"/>
      <c r="J28" s="1070"/>
      <c r="K28" s="1070"/>
      <c r="L28" s="1070"/>
      <c r="M28" s="1070"/>
      <c r="N28" s="1070"/>
      <c r="O28" s="1070"/>
    </row>
    <row r="29" spans="1:15" ht="15" customHeight="1" x14ac:dyDescent="0.35">
      <c r="B29" s="1303" t="s">
        <v>0</v>
      </c>
      <c r="C29" s="1304">
        <v>235.20068444616894</v>
      </c>
      <c r="D29" s="1305">
        <v>0.36158077231193358</v>
      </c>
      <c r="E29" s="1304">
        <v>374.6635691284456</v>
      </c>
      <c r="F29" s="1305">
        <v>0.38894885561555437</v>
      </c>
      <c r="G29" s="1304">
        <v>608.11567331777189</v>
      </c>
      <c r="H29" s="1305">
        <v>0.36663565182098284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368</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20" t="s">
        <v>365</v>
      </c>
      <c r="E5" s="1420"/>
      <c r="F5" s="1420"/>
      <c r="G5" s="1420"/>
      <c r="H5" s="1420"/>
      <c r="I5" s="1420"/>
      <c r="J5" s="1420"/>
      <c r="K5" s="1420"/>
      <c r="L5" s="1420"/>
      <c r="M5" s="219"/>
      <c r="N5" s="1421" t="s">
        <v>339</v>
      </c>
      <c r="O5" s="1421"/>
      <c r="P5" s="1421"/>
      <c r="Q5" s="1421"/>
      <c r="R5" s="1421"/>
      <c r="S5" s="1421"/>
      <c r="T5" s="1421"/>
      <c r="U5" s="1421"/>
      <c r="V5" s="1421"/>
      <c r="W5" s="1421"/>
      <c r="X5" s="1421"/>
      <c r="Y5" s="1421"/>
      <c r="Z5" s="1421"/>
      <c r="AA5" s="1421"/>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15">
        <v>45657</v>
      </c>
      <c r="Y6" s="1426"/>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299894</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4.5604468401124088E-2</v>
      </c>
      <c r="AA9" s="279">
        <v>13080</v>
      </c>
    </row>
    <row r="10" spans="1:29" x14ac:dyDescent="0.35">
      <c r="B10" s="303" t="s">
        <v>7</v>
      </c>
      <c r="C10" s="219"/>
      <c r="D10" s="253">
        <v>29146</v>
      </c>
      <c r="E10" s="254">
        <v>32952</v>
      </c>
      <c r="F10" s="254">
        <v>31533</v>
      </c>
      <c r="G10" s="254">
        <v>35145</v>
      </c>
      <c r="H10" s="254">
        <v>37547</v>
      </c>
      <c r="I10" s="254">
        <v>40334</v>
      </c>
      <c r="J10" s="254">
        <v>45264</v>
      </c>
      <c r="K10" s="257">
        <v>46129</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0.13333497125448379</v>
      </c>
      <c r="AA10" s="257">
        <v>5427</v>
      </c>
    </row>
    <row r="11" spans="1:29" x14ac:dyDescent="0.35">
      <c r="B11" s="303" t="s">
        <v>37</v>
      </c>
      <c r="C11" s="219"/>
      <c r="D11" s="253">
        <v>22049</v>
      </c>
      <c r="E11" s="254">
        <v>21083</v>
      </c>
      <c r="F11" s="254">
        <v>24199</v>
      </c>
      <c r="G11" s="254">
        <v>27700</v>
      </c>
      <c r="H11" s="254">
        <v>28977</v>
      </c>
      <c r="I11" s="254">
        <v>31214</v>
      </c>
      <c r="J11" s="254">
        <v>33127</v>
      </c>
      <c r="K11" s="257">
        <v>34812</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0.10493239382974662</v>
      </c>
      <c r="AA11" s="257">
        <v>3306</v>
      </c>
    </row>
    <row r="12" spans="1:29" x14ac:dyDescent="0.35">
      <c r="B12" s="303" t="s">
        <v>38</v>
      </c>
      <c r="C12" s="219"/>
      <c r="D12" s="253">
        <v>17328</v>
      </c>
      <c r="E12" s="254">
        <v>20674</v>
      </c>
      <c r="F12" s="254">
        <v>23074</v>
      </c>
      <c r="G12" s="254">
        <v>24476</v>
      </c>
      <c r="H12" s="254">
        <v>26198</v>
      </c>
      <c r="I12" s="254">
        <v>29233</v>
      </c>
      <c r="J12" s="254">
        <v>31849</v>
      </c>
      <c r="K12" s="257">
        <v>31451</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7.2790531091175836E-2</v>
      </c>
      <c r="AA12" s="257">
        <v>2134</v>
      </c>
    </row>
    <row r="13" spans="1:29" x14ac:dyDescent="0.35">
      <c r="B13" s="303" t="s">
        <v>6</v>
      </c>
      <c r="C13" s="219"/>
      <c r="D13" s="253">
        <v>21638</v>
      </c>
      <c r="E13" s="254">
        <v>23390</v>
      </c>
      <c r="F13" s="254">
        <v>25070</v>
      </c>
      <c r="G13" s="254">
        <v>26787</v>
      </c>
      <c r="H13" s="254">
        <v>34697</v>
      </c>
      <c r="I13" s="254">
        <v>40697</v>
      </c>
      <c r="J13" s="254">
        <v>45025</v>
      </c>
      <c r="K13" s="257">
        <v>46446</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0.13200097489641727</v>
      </c>
      <c r="AA13" s="257">
        <v>5416</v>
      </c>
      <c r="AC13" s="224"/>
    </row>
    <row r="14" spans="1:29" x14ac:dyDescent="0.35">
      <c r="B14" s="303" t="s">
        <v>5</v>
      </c>
      <c r="C14" s="219"/>
      <c r="D14" s="253">
        <v>15734</v>
      </c>
      <c r="E14" s="254">
        <v>17179</v>
      </c>
      <c r="F14" s="254">
        <v>17123</v>
      </c>
      <c r="G14" s="254">
        <v>17369</v>
      </c>
      <c r="H14" s="254">
        <v>17553</v>
      </c>
      <c r="I14" s="254">
        <v>17166</v>
      </c>
      <c r="J14" s="254">
        <v>18175</v>
      </c>
      <c r="K14" s="257">
        <v>18099</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4.0411588871004822E-2</v>
      </c>
      <c r="AA14" s="257">
        <v>703</v>
      </c>
      <c r="AC14" s="224"/>
    </row>
    <row r="15" spans="1:29" x14ac:dyDescent="0.35">
      <c r="B15" s="303" t="s">
        <v>4</v>
      </c>
      <c r="C15" s="219"/>
      <c r="D15" s="253">
        <v>93374</v>
      </c>
      <c r="E15" s="254">
        <v>104776</v>
      </c>
      <c r="F15" s="254">
        <v>105589</v>
      </c>
      <c r="G15" s="254">
        <v>108712</v>
      </c>
      <c r="H15" s="254">
        <v>114173</v>
      </c>
      <c r="I15" s="254">
        <v>122589</v>
      </c>
      <c r="J15" s="254">
        <v>126194</v>
      </c>
      <c r="K15" s="257">
        <v>126713</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2.0077443869295442E-2</v>
      </c>
      <c r="AA15" s="257">
        <v>2494</v>
      </c>
      <c r="AC15" s="224"/>
    </row>
    <row r="16" spans="1:29" x14ac:dyDescent="0.35">
      <c r="B16" s="303" t="s">
        <v>40</v>
      </c>
      <c r="C16" s="219"/>
      <c r="D16" s="253">
        <v>57838</v>
      </c>
      <c r="E16" s="254">
        <v>62182</v>
      </c>
      <c r="F16" s="254">
        <v>59849</v>
      </c>
      <c r="G16" s="254">
        <v>63814</v>
      </c>
      <c r="H16" s="254">
        <v>67338</v>
      </c>
      <c r="I16" s="254">
        <v>72357</v>
      </c>
      <c r="J16" s="254">
        <v>78035</v>
      </c>
      <c r="K16" s="257">
        <v>77705</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7.2769693790208922E-2</v>
      </c>
      <c r="AA16" s="257">
        <v>5271</v>
      </c>
      <c r="AC16" s="224"/>
    </row>
    <row r="17" spans="2:31" x14ac:dyDescent="0.35">
      <c r="B17" s="303" t="s">
        <v>41</v>
      </c>
      <c r="C17" s="219"/>
      <c r="D17" s="253">
        <v>155037</v>
      </c>
      <c r="E17" s="254">
        <v>163730</v>
      </c>
      <c r="F17" s="254">
        <v>156934</v>
      </c>
      <c r="G17" s="254">
        <v>166875</v>
      </c>
      <c r="H17" s="254">
        <v>187874</v>
      </c>
      <c r="I17" s="254">
        <v>201720</v>
      </c>
      <c r="J17" s="254">
        <v>229333</v>
      </c>
      <c r="K17" s="257">
        <v>234486</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0.12544816629789435</v>
      </c>
      <c r="AA17" s="257">
        <v>26137</v>
      </c>
      <c r="AC17" s="224"/>
    </row>
    <row r="18" spans="2:31" x14ac:dyDescent="0.35">
      <c r="B18" s="303" t="s">
        <v>3</v>
      </c>
      <c r="C18" s="219"/>
      <c r="D18" s="253">
        <v>74354</v>
      </c>
      <c r="E18" s="254">
        <v>88242</v>
      </c>
      <c r="F18" s="254">
        <v>102104</v>
      </c>
      <c r="G18" s="254">
        <v>117265</v>
      </c>
      <c r="H18" s="254">
        <v>133839</v>
      </c>
      <c r="I18" s="254">
        <v>146290</v>
      </c>
      <c r="J18" s="254">
        <v>164565</v>
      </c>
      <c r="K18" s="257">
        <v>168460</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0.10425024253388915</v>
      </c>
      <c r="AA18" s="257">
        <v>15904</v>
      </c>
      <c r="AC18" s="224"/>
    </row>
    <row r="19" spans="2:31" x14ac:dyDescent="0.35">
      <c r="B19" s="303" t="s">
        <v>2</v>
      </c>
      <c r="C19" s="219"/>
      <c r="D19" s="253">
        <v>29189</v>
      </c>
      <c r="E19" s="254">
        <v>28237</v>
      </c>
      <c r="F19" s="254">
        <v>29065</v>
      </c>
      <c r="G19" s="254">
        <v>31070</v>
      </c>
      <c r="H19" s="254">
        <v>32795</v>
      </c>
      <c r="I19" s="254">
        <v>35293</v>
      </c>
      <c r="J19" s="254">
        <v>37168</v>
      </c>
      <c r="K19" s="257">
        <v>36564</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3.2443879711986368E-2</v>
      </c>
      <c r="AA19" s="257">
        <v>1149</v>
      </c>
      <c r="AC19" s="224"/>
    </row>
    <row r="20" spans="2:31" x14ac:dyDescent="0.35">
      <c r="B20" s="303" t="s">
        <v>35</v>
      </c>
      <c r="C20" s="219"/>
      <c r="D20" s="253">
        <v>60099</v>
      </c>
      <c r="E20" s="254">
        <v>61636</v>
      </c>
      <c r="F20" s="254">
        <v>62544</v>
      </c>
      <c r="G20" s="254">
        <v>65061</v>
      </c>
      <c r="H20" s="254">
        <v>68103</v>
      </c>
      <c r="I20" s="254">
        <v>73691</v>
      </c>
      <c r="J20" s="254">
        <v>77196</v>
      </c>
      <c r="K20" s="257">
        <v>79688</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7.3267966813920893E-2</v>
      </c>
      <c r="AA20" s="257">
        <v>5440</v>
      </c>
      <c r="AC20" s="224"/>
    </row>
    <row r="21" spans="2:31" x14ac:dyDescent="0.35">
      <c r="B21" s="303" t="s">
        <v>42</v>
      </c>
      <c r="C21" s="219"/>
      <c r="D21" s="253">
        <v>141699</v>
      </c>
      <c r="E21" s="254">
        <v>143622</v>
      </c>
      <c r="F21" s="254">
        <v>133442</v>
      </c>
      <c r="G21" s="254">
        <v>152686</v>
      </c>
      <c r="H21" s="254">
        <v>163762</v>
      </c>
      <c r="I21" s="254">
        <v>177795</v>
      </c>
      <c r="J21" s="254">
        <v>190951</v>
      </c>
      <c r="K21" s="257">
        <v>196209</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8.1589566061033736E-2</v>
      </c>
      <c r="AA21" s="257">
        <v>14801</v>
      </c>
      <c r="AC21" s="224"/>
    </row>
    <row r="22" spans="2:31" x14ac:dyDescent="0.35">
      <c r="B22" s="303" t="s">
        <v>43</v>
      </c>
      <c r="C22" s="219"/>
      <c r="D22" s="253">
        <v>34999</v>
      </c>
      <c r="E22" s="254">
        <v>35054</v>
      </c>
      <c r="F22" s="254">
        <v>35294</v>
      </c>
      <c r="G22" s="254">
        <v>37047</v>
      </c>
      <c r="H22" s="254">
        <v>37762</v>
      </c>
      <c r="I22" s="254">
        <v>40484</v>
      </c>
      <c r="J22" s="254">
        <v>44630</v>
      </c>
      <c r="K22" s="257">
        <v>46181</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9.226584673604532E-2</v>
      </c>
      <c r="AA22" s="257">
        <v>3901</v>
      </c>
      <c r="AC22" s="224"/>
    </row>
    <row r="23" spans="2:31" x14ac:dyDescent="0.35">
      <c r="B23" s="303" t="s">
        <v>44</v>
      </c>
      <c r="C23" s="219"/>
      <c r="D23" s="253">
        <v>13668</v>
      </c>
      <c r="E23" s="254">
        <v>13801</v>
      </c>
      <c r="F23" s="254">
        <v>13661</v>
      </c>
      <c r="G23" s="254">
        <v>14164</v>
      </c>
      <c r="H23" s="254">
        <v>15245</v>
      </c>
      <c r="I23" s="254">
        <v>16142</v>
      </c>
      <c r="J23" s="254">
        <v>16475</v>
      </c>
      <c r="K23" s="257">
        <v>15950</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-2.1712463199214938E-2</v>
      </c>
      <c r="AA23" s="257">
        <v>-354</v>
      </c>
      <c r="AC23" s="224"/>
    </row>
    <row r="24" spans="2:31" x14ac:dyDescent="0.35">
      <c r="B24" s="303" t="s">
        <v>45</v>
      </c>
      <c r="C24" s="219"/>
      <c r="D24" s="253">
        <v>65017</v>
      </c>
      <c r="E24" s="254">
        <v>67062</v>
      </c>
      <c r="F24" s="254">
        <v>65757</v>
      </c>
      <c r="G24" s="254">
        <v>65741</v>
      </c>
      <c r="H24" s="254">
        <v>65206</v>
      </c>
      <c r="I24" s="254">
        <v>67674</v>
      </c>
      <c r="J24" s="254">
        <v>70761</v>
      </c>
      <c r="K24" s="257">
        <v>72088</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5.2686915887850461E-2</v>
      </c>
      <c r="AA24" s="257">
        <v>3608</v>
      </c>
      <c r="AC24" s="224"/>
    </row>
    <row r="25" spans="2:31" x14ac:dyDescent="0.35">
      <c r="B25" s="303" t="s">
        <v>46</v>
      </c>
      <c r="C25" s="219"/>
      <c r="D25" s="253">
        <v>8100</v>
      </c>
      <c r="E25" s="254">
        <v>8282</v>
      </c>
      <c r="F25" s="254">
        <v>7638</v>
      </c>
      <c r="G25" s="254">
        <v>8004</v>
      </c>
      <c r="H25" s="254">
        <v>8548</v>
      </c>
      <c r="I25" s="254">
        <v>9180</v>
      </c>
      <c r="J25" s="254">
        <v>9334</v>
      </c>
      <c r="K25" s="257">
        <v>9298</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8.3505042837002108E-3</v>
      </c>
      <c r="AA25" s="257">
        <v>77</v>
      </c>
      <c r="AC25" s="224"/>
    </row>
    <row r="26" spans="2:31" x14ac:dyDescent="0.35">
      <c r="B26" s="305" t="s">
        <v>1</v>
      </c>
      <c r="C26" s="219"/>
      <c r="D26" s="260">
        <v>2763</v>
      </c>
      <c r="E26" s="261">
        <v>2906</v>
      </c>
      <c r="F26" s="261">
        <v>2799</v>
      </c>
      <c r="G26" s="261">
        <v>2999</v>
      </c>
      <c r="H26" s="261">
        <v>3188</v>
      </c>
      <c r="I26" s="261">
        <v>3407</v>
      </c>
      <c r="J26" s="261">
        <v>3679</v>
      </c>
      <c r="K26" s="265">
        <v>3726</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6.6704838247924503E-2</v>
      </c>
      <c r="AA26" s="265">
        <v>233</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1543899</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7.5758863745948313E-2</v>
      </c>
      <c r="AA27" s="243">
        <v>108727</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454</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218.83076923076925</v>
      </c>
      <c r="D11" s="1073">
        <v>0.48351924053539563</v>
      </c>
      <c r="E11" s="1072">
        <v>466.90656355728396</v>
      </c>
      <c r="F11" s="1073">
        <v>0.35851242114879672</v>
      </c>
      <c r="G11" s="1072">
        <v>580.71358111268728</v>
      </c>
      <c r="H11" s="1073">
        <v>0.21860955766871762</v>
      </c>
      <c r="I11" s="1070"/>
      <c r="J11" s="1070"/>
      <c r="K11" s="1070"/>
      <c r="L11" s="1070"/>
      <c r="M11" s="1070"/>
      <c r="N11" s="1070"/>
      <c r="O11" s="1070"/>
    </row>
    <row r="12" spans="1:18" ht="15" customHeight="1" x14ac:dyDescent="0.35">
      <c r="B12" s="1074" t="s">
        <v>7</v>
      </c>
      <c r="C12" s="1075">
        <v>215.40102564102568</v>
      </c>
      <c r="D12" s="1076">
        <v>0.4619826429051534</v>
      </c>
      <c r="E12" s="1075">
        <v>400.60473501070635</v>
      </c>
      <c r="F12" s="1076">
        <v>0.60978021435272933</v>
      </c>
      <c r="G12" s="1075">
        <v>463.67745998967445</v>
      </c>
      <c r="H12" s="1076">
        <v>0.42397818552959454</v>
      </c>
      <c r="I12" s="1070"/>
      <c r="J12" s="1070"/>
      <c r="K12" s="1070"/>
      <c r="L12" s="1070"/>
      <c r="M12" s="1070"/>
      <c r="N12" s="1070"/>
      <c r="O12" s="1070"/>
    </row>
    <row r="13" spans="1:18" ht="15" customHeight="1" x14ac:dyDescent="0.35">
      <c r="B13" s="1074" t="s">
        <v>37</v>
      </c>
      <c r="C13" s="1075">
        <v>339.64571428571435</v>
      </c>
      <c r="D13" s="1076">
        <v>0.33918941466925562</v>
      </c>
      <c r="E13" s="1075">
        <v>402.46404322950002</v>
      </c>
      <c r="F13" s="1076">
        <v>0.41894053703452822</v>
      </c>
      <c r="G13" s="1075">
        <v>433.71554156171453</v>
      </c>
      <c r="H13" s="1076">
        <v>0.43573136576914545</v>
      </c>
      <c r="I13" s="1070"/>
      <c r="J13" s="1070"/>
      <c r="K13" s="1070"/>
      <c r="L13" s="1070"/>
      <c r="M13" s="1070"/>
      <c r="N13" s="1070"/>
      <c r="O13" s="1070"/>
    </row>
    <row r="14" spans="1:18" ht="15" customHeight="1" x14ac:dyDescent="0.35">
      <c r="B14" s="1074" t="s">
        <v>38</v>
      </c>
      <c r="C14" s="1075">
        <v>553.94000000000005</v>
      </c>
      <c r="D14" s="1076">
        <v>0</v>
      </c>
      <c r="E14" s="1075">
        <v>577.72235662420348</v>
      </c>
      <c r="F14" s="1076">
        <v>0.21859581578400156</v>
      </c>
      <c r="G14" s="1075">
        <v>531.15033894915291</v>
      </c>
      <c r="H14" s="1076">
        <v>0.32831191049364833</v>
      </c>
      <c r="I14" s="1070"/>
      <c r="J14" s="1070"/>
      <c r="K14" s="1070"/>
      <c r="L14" s="1070"/>
      <c r="M14" s="1070"/>
      <c r="N14" s="1070"/>
      <c r="O14" s="1070"/>
    </row>
    <row r="15" spans="1:18" ht="15" customHeight="1" x14ac:dyDescent="0.35">
      <c r="B15" s="1074" t="s">
        <v>6</v>
      </c>
      <c r="C15" s="1075">
        <v>381.87</v>
      </c>
      <c r="D15" s="1076">
        <v>0.6687436326323718</v>
      </c>
      <c r="E15" s="1075">
        <v>472.79217000000057</v>
      </c>
      <c r="F15" s="1076">
        <v>0.55174307554163604</v>
      </c>
      <c r="G15" s="1075">
        <v>541.7343688524586</v>
      </c>
      <c r="H15" s="1076">
        <v>0.4879976723327426</v>
      </c>
      <c r="I15" s="1070"/>
      <c r="J15" s="1070"/>
      <c r="K15" s="1070"/>
      <c r="L15" s="1070"/>
      <c r="M15" s="1070"/>
      <c r="N15" s="1070"/>
      <c r="O15" s="1070"/>
    </row>
    <row r="16" spans="1:18" ht="15" customHeight="1" x14ac:dyDescent="0.35">
      <c r="B16" s="1074" t="s">
        <v>5</v>
      </c>
      <c r="C16" s="1075">
        <v>354.38428571428574</v>
      </c>
      <c r="D16" s="1076">
        <v>0.57751150300535448</v>
      </c>
      <c r="E16" s="1075">
        <v>529.49285714285691</v>
      </c>
      <c r="F16" s="1076">
        <v>0.4698341936760872</v>
      </c>
      <c r="G16" s="1075">
        <v>516.85598837209284</v>
      </c>
      <c r="H16" s="1076">
        <v>0.48877126593423892</v>
      </c>
      <c r="I16" s="1070"/>
      <c r="J16" s="1070"/>
      <c r="K16" s="1070"/>
      <c r="L16" s="1070"/>
      <c r="M16" s="1070"/>
      <c r="N16" s="1070"/>
      <c r="O16" s="1070"/>
    </row>
    <row r="17" spans="1:15" ht="15" customHeight="1" x14ac:dyDescent="0.35">
      <c r="B17" s="1074" t="s">
        <v>4</v>
      </c>
      <c r="C17" s="1075">
        <v>467</v>
      </c>
      <c r="D17" s="1076">
        <v>0</v>
      </c>
      <c r="E17" s="1075">
        <v>425.92658178855601</v>
      </c>
      <c r="F17" s="1076">
        <v>0.66538746079164435</v>
      </c>
      <c r="G17" s="1075">
        <v>575.30938508505039</v>
      </c>
      <c r="H17" s="1076">
        <v>0.55585276804489969</v>
      </c>
      <c r="I17" s="1070"/>
      <c r="J17" s="1070"/>
      <c r="K17" s="1070"/>
      <c r="L17" s="1070"/>
      <c r="M17" s="1070"/>
      <c r="N17" s="1070"/>
      <c r="O17" s="1070"/>
    </row>
    <row r="18" spans="1:15" ht="15" customHeight="1" x14ac:dyDescent="0.35">
      <c r="B18" s="1074" t="s">
        <v>40</v>
      </c>
      <c r="C18" s="1075">
        <v>251.07680773092306</v>
      </c>
      <c r="D18" s="1076">
        <v>0.39367255923175665</v>
      </c>
      <c r="E18" s="1075">
        <v>439.00275297381023</v>
      </c>
      <c r="F18" s="1076">
        <v>0.57184719493903502</v>
      </c>
      <c r="G18" s="1075">
        <v>435.01193358831819</v>
      </c>
      <c r="H18" s="1076">
        <v>0.56493625020158211</v>
      </c>
      <c r="I18" s="1070"/>
      <c r="J18" s="1070"/>
      <c r="K18" s="1070"/>
      <c r="L18" s="1070"/>
      <c r="M18" s="1070"/>
      <c r="N18" s="1070"/>
      <c r="O18" s="1070"/>
    </row>
    <row r="19" spans="1:15" ht="15" customHeight="1" x14ac:dyDescent="0.35">
      <c r="B19" s="1074" t="s">
        <v>41</v>
      </c>
      <c r="C19" s="1075">
        <v>454.03999999999996</v>
      </c>
      <c r="D19" s="1076">
        <v>0.38781545822190566</v>
      </c>
      <c r="E19" s="1075">
        <v>677.66523961663961</v>
      </c>
      <c r="F19" s="1076">
        <v>0.45238775809176757</v>
      </c>
      <c r="G19" s="1075">
        <v>660.71629161881572</v>
      </c>
      <c r="H19" s="1076">
        <v>0.45950153231848856</v>
      </c>
      <c r="I19" s="1070"/>
      <c r="J19" s="1070"/>
      <c r="K19" s="1070"/>
      <c r="L19" s="1070"/>
      <c r="M19" s="1070"/>
      <c r="N19" s="1070"/>
      <c r="O19" s="1070"/>
    </row>
    <row r="20" spans="1:15" ht="15" customHeight="1" x14ac:dyDescent="0.35">
      <c r="B20" s="1074" t="s">
        <v>3</v>
      </c>
      <c r="C20" s="1075">
        <v>1440.3225959367962</v>
      </c>
      <c r="D20" s="1076">
        <v>0.35272249436985453</v>
      </c>
      <c r="E20" s="1075">
        <v>976.95796399345352</v>
      </c>
      <c r="F20" s="1076">
        <v>0.39221022734796951</v>
      </c>
      <c r="G20" s="1075">
        <v>892.47996362433776</v>
      </c>
      <c r="H20" s="1076">
        <v>0.37429320068923794</v>
      </c>
      <c r="I20" s="1070"/>
      <c r="J20" s="1070"/>
      <c r="K20" s="1070"/>
      <c r="L20" s="1070"/>
      <c r="M20" s="1070"/>
      <c r="N20" s="1070"/>
      <c r="O20" s="1070"/>
    </row>
    <row r="21" spans="1:15" ht="15" customHeight="1" x14ac:dyDescent="0.35">
      <c r="B21" s="1074" t="s">
        <v>2</v>
      </c>
      <c r="C21" s="1075">
        <v>293.06</v>
      </c>
      <c r="D21" s="1076">
        <v>0.80945943817806254</v>
      </c>
      <c r="E21" s="1075">
        <v>365.73459539717896</v>
      </c>
      <c r="F21" s="1076">
        <v>0.50084242896495668</v>
      </c>
      <c r="G21" s="1075">
        <v>464.44511242603659</v>
      </c>
      <c r="H21" s="1076">
        <v>0.46778974093115055</v>
      </c>
      <c r="I21" s="1070"/>
      <c r="J21" s="1070"/>
      <c r="K21" s="1070"/>
      <c r="L21" s="1070"/>
      <c r="M21" s="1070"/>
      <c r="N21" s="1070"/>
      <c r="O21" s="1070"/>
    </row>
    <row r="22" spans="1:15" ht="15" customHeight="1" x14ac:dyDescent="0.35">
      <c r="B22" s="1074" t="s">
        <v>35</v>
      </c>
      <c r="C22" s="1075">
        <v>317.99848958333314</v>
      </c>
      <c r="D22" s="1076">
        <v>0.43565193228378168</v>
      </c>
      <c r="E22" s="1075">
        <v>407.72010721944525</v>
      </c>
      <c r="F22" s="1076">
        <v>0.45180812175066315</v>
      </c>
      <c r="G22" s="1075">
        <v>421.99989650074184</v>
      </c>
      <c r="H22" s="1076">
        <v>0.42756222740326322</v>
      </c>
      <c r="I22" s="1070"/>
      <c r="J22" s="1070"/>
      <c r="K22" s="1070"/>
      <c r="L22" s="1070"/>
      <c r="M22" s="1070"/>
      <c r="N22" s="1070"/>
      <c r="O22" s="1070"/>
    </row>
    <row r="23" spans="1:15" ht="15" customHeight="1" x14ac:dyDescent="0.35">
      <c r="B23" s="1074" t="s">
        <v>42</v>
      </c>
      <c r="C23" s="1075">
        <v>496.59666666666664</v>
      </c>
      <c r="D23" s="1076">
        <v>0.45233468956125472</v>
      </c>
      <c r="E23" s="1075">
        <v>604.21795222838591</v>
      </c>
      <c r="F23" s="1076">
        <v>0.24126144909480232</v>
      </c>
      <c r="G23" s="1075">
        <v>605.60765145924495</v>
      </c>
      <c r="H23" s="1076">
        <v>0.24100771104945071</v>
      </c>
      <c r="I23" s="1070"/>
      <c r="J23" s="1070"/>
      <c r="K23" s="1070"/>
      <c r="L23" s="1070"/>
      <c r="M23" s="1070"/>
      <c r="N23" s="1070"/>
      <c r="O23" s="1070"/>
    </row>
    <row r="24" spans="1:15" ht="15" customHeight="1" x14ac:dyDescent="0.35">
      <c r="B24" s="1074" t="s">
        <v>43</v>
      </c>
      <c r="C24" s="1075" t="s">
        <v>363</v>
      </c>
      <c r="D24" s="1076" t="s">
        <v>363</v>
      </c>
      <c r="E24" s="1075">
        <v>418.11670731707284</v>
      </c>
      <c r="F24" s="1076">
        <v>0.51875867138874587</v>
      </c>
      <c r="G24" s="1075">
        <v>470.22519125683067</v>
      </c>
      <c r="H24" s="1076">
        <v>0.51133466997573385</v>
      </c>
      <c r="I24" s="1070"/>
      <c r="J24" s="1070"/>
      <c r="K24" s="1070"/>
      <c r="L24" s="1070"/>
      <c r="M24" s="1070"/>
      <c r="N24" s="1070"/>
      <c r="O24" s="1070"/>
    </row>
    <row r="25" spans="1:15" ht="15" customHeight="1" x14ac:dyDescent="0.35">
      <c r="B25" s="1074" t="s">
        <v>44</v>
      </c>
      <c r="C25" s="1075">
        <v>1159.4159999999997</v>
      </c>
      <c r="D25" s="1076">
        <v>0.48020726389523238</v>
      </c>
      <c r="E25" s="1075">
        <v>856.3433390119252</v>
      </c>
      <c r="F25" s="1076">
        <v>0.65983371641930921</v>
      </c>
      <c r="G25" s="1075">
        <v>918.98165803108793</v>
      </c>
      <c r="H25" s="1076">
        <v>0.56758113331324189</v>
      </c>
      <c r="I25" s="1070"/>
      <c r="J25" s="1070"/>
      <c r="K25" s="1070"/>
      <c r="L25" s="1070"/>
      <c r="M25" s="1070"/>
      <c r="N25" s="1070"/>
      <c r="O25" s="1070"/>
    </row>
    <row r="26" spans="1:15" ht="15" customHeight="1" x14ac:dyDescent="0.35">
      <c r="B26" s="1074" t="s">
        <v>45</v>
      </c>
      <c r="C26" s="1075">
        <v>299.67200000000003</v>
      </c>
      <c r="D26" s="1076">
        <v>0.33709306407292855</v>
      </c>
      <c r="E26" s="1075">
        <v>648.66149546827978</v>
      </c>
      <c r="F26" s="1076">
        <v>0.32217202778954079</v>
      </c>
      <c r="G26" s="1075">
        <v>705.47521021021259</v>
      </c>
      <c r="H26" s="1076">
        <v>0.33763185095533516</v>
      </c>
      <c r="I26" s="1070"/>
      <c r="J26" s="1070"/>
      <c r="K26" s="1070"/>
      <c r="L26" s="1070"/>
      <c r="M26" s="1070"/>
      <c r="N26" s="1070"/>
      <c r="O26" s="1070"/>
    </row>
    <row r="27" spans="1:15" ht="15" customHeight="1" x14ac:dyDescent="0.35">
      <c r="B27" s="1074" t="s">
        <v>46</v>
      </c>
      <c r="C27" s="1075">
        <v>681.86874999999998</v>
      </c>
      <c r="D27" s="1076">
        <v>6.7849572019930471E-2</v>
      </c>
      <c r="E27" s="1075">
        <v>688.88654580152809</v>
      </c>
      <c r="F27" s="1076">
        <v>9.8828753978680864E-2</v>
      </c>
      <c r="G27" s="1075">
        <v>687.59610983981702</v>
      </c>
      <c r="H27" s="1076">
        <v>0.10714893770506084</v>
      </c>
      <c r="I27" s="1070"/>
      <c r="J27" s="1070"/>
      <c r="K27" s="1070"/>
      <c r="L27" s="1070"/>
      <c r="M27" s="1070"/>
      <c r="N27" s="1070"/>
      <c r="O27" s="1070"/>
    </row>
    <row r="28" spans="1:15" ht="15" customHeight="1" x14ac:dyDescent="0.3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35">
      <c r="B29" s="1303" t="s">
        <v>0</v>
      </c>
      <c r="C29" s="1304">
        <v>452.5118214798851</v>
      </c>
      <c r="D29" s="1305">
        <v>1.083118568799007</v>
      </c>
      <c r="E29" s="1304">
        <v>545.29488726498471</v>
      </c>
      <c r="F29" s="1305">
        <v>0.56311630693448078</v>
      </c>
      <c r="G29" s="1304">
        <v>573.56595615046695</v>
      </c>
      <c r="H29" s="1305">
        <v>0.47932966296490481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453</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312.16798245614041</v>
      </c>
      <c r="D11" s="1073">
        <v>0.32714980146036671</v>
      </c>
      <c r="E11" s="1072">
        <v>339.05955223880579</v>
      </c>
      <c r="F11" s="1073">
        <v>0.29041028856886519</v>
      </c>
      <c r="G11" s="1072">
        <v>529.56847058823553</v>
      </c>
      <c r="H11" s="1073">
        <v>0.34470372971933438</v>
      </c>
      <c r="I11" s="1070"/>
      <c r="J11" s="1070"/>
      <c r="K11" s="1070"/>
      <c r="L11" s="1070"/>
      <c r="M11" s="1070"/>
      <c r="N11" s="1070"/>
      <c r="O11" s="1070"/>
    </row>
    <row r="12" spans="1:18" ht="15" customHeight="1" x14ac:dyDescent="0.35">
      <c r="B12" s="1074" t="s">
        <v>7</v>
      </c>
      <c r="C12" s="1075">
        <v>231.64191623637373</v>
      </c>
      <c r="D12" s="1076">
        <v>0.39859222851923448</v>
      </c>
      <c r="E12" s="1075">
        <v>194.12671087533158</v>
      </c>
      <c r="F12" s="1076">
        <v>0.47983856269526737</v>
      </c>
      <c r="G12" s="1075">
        <v>321.64469090909085</v>
      </c>
      <c r="H12" s="1076">
        <v>0.26517109831646385</v>
      </c>
      <c r="I12" s="1070"/>
      <c r="J12" s="1070"/>
      <c r="K12" s="1070"/>
      <c r="L12" s="1070"/>
      <c r="M12" s="1070"/>
      <c r="N12" s="1070"/>
      <c r="O12" s="1070"/>
    </row>
    <row r="13" spans="1:18" ht="15" customHeight="1" x14ac:dyDescent="0.35">
      <c r="B13" s="1074" t="s">
        <v>37</v>
      </c>
      <c r="C13" s="1075">
        <v>212.43994318181819</v>
      </c>
      <c r="D13" s="1076">
        <v>0.20933200418299036</v>
      </c>
      <c r="E13" s="1075">
        <v>301.29706467661623</v>
      </c>
      <c r="F13" s="1076">
        <v>0.15388532439229413</v>
      </c>
      <c r="G13" s="1075">
        <v>476.41358778626039</v>
      </c>
      <c r="H13" s="1076">
        <v>0.14987466326761634</v>
      </c>
      <c r="I13" s="1070"/>
      <c r="J13" s="1070"/>
      <c r="K13" s="1070"/>
      <c r="L13" s="1070"/>
      <c r="M13" s="1070"/>
      <c r="N13" s="1070"/>
      <c r="O13" s="1070"/>
    </row>
    <row r="14" spans="1:18" ht="15" customHeight="1" x14ac:dyDescent="0.35">
      <c r="B14" s="1074" t="s">
        <v>38</v>
      </c>
      <c r="C14" s="1075">
        <v>227.10645833333331</v>
      </c>
      <c r="D14" s="1076">
        <v>0.59635820260037664</v>
      </c>
      <c r="E14" s="1075">
        <v>293.12461538461542</v>
      </c>
      <c r="F14" s="1076">
        <v>0.4364271454268161</v>
      </c>
      <c r="G14" s="1075">
        <v>373.16571428571427</v>
      </c>
      <c r="H14" s="1076">
        <v>0.69238740926500575</v>
      </c>
      <c r="I14" s="1070"/>
      <c r="J14" s="1070"/>
      <c r="K14" s="1070"/>
      <c r="L14" s="1070"/>
      <c r="M14" s="1070"/>
      <c r="N14" s="1070"/>
      <c r="O14" s="1070"/>
    </row>
    <row r="15" spans="1:18" ht="15" customHeight="1" x14ac:dyDescent="0.35">
      <c r="B15" s="1074" t="s">
        <v>6</v>
      </c>
      <c r="C15" s="1075">
        <v>264.04653798256476</v>
      </c>
      <c r="D15" s="1076">
        <v>0.66742341639274105</v>
      </c>
      <c r="E15" s="1075">
        <v>265.42568445475649</v>
      </c>
      <c r="F15" s="1076">
        <v>0.72927168014015098</v>
      </c>
      <c r="G15" s="1075">
        <v>488.51771999999988</v>
      </c>
      <c r="H15" s="1076">
        <v>0.61169051245686157</v>
      </c>
      <c r="I15" s="1070"/>
      <c r="J15" s="1070"/>
      <c r="K15" s="1070"/>
      <c r="L15" s="1070"/>
      <c r="M15" s="1070"/>
      <c r="N15" s="1070"/>
      <c r="O15" s="1070"/>
    </row>
    <row r="16" spans="1:18" ht="15" customHeight="1" x14ac:dyDescent="0.35">
      <c r="B16" s="1074" t="s">
        <v>5</v>
      </c>
      <c r="C16" s="1075" t="s">
        <v>363</v>
      </c>
      <c r="D16" s="1076" t="s">
        <v>363</v>
      </c>
      <c r="E16" s="1075">
        <v>244.39333333333332</v>
      </c>
      <c r="F16" s="1076">
        <v>0.36296257971867257</v>
      </c>
      <c r="G16" s="1075">
        <v>616.03</v>
      </c>
      <c r="H16" s="1076">
        <v>0</v>
      </c>
      <c r="I16" s="1070"/>
      <c r="J16" s="1070"/>
      <c r="K16" s="1070"/>
      <c r="L16" s="1070"/>
      <c r="M16" s="1070"/>
      <c r="N16" s="1070"/>
      <c r="O16" s="1070"/>
    </row>
    <row r="17" spans="1:15" ht="15" customHeight="1" x14ac:dyDescent="0.35">
      <c r="B17" s="1074" t="s">
        <v>4</v>
      </c>
      <c r="C17" s="1075">
        <v>244.60242897998191</v>
      </c>
      <c r="D17" s="1076">
        <v>0.52850350021618042</v>
      </c>
      <c r="E17" s="1075">
        <v>463.30859590670934</v>
      </c>
      <c r="F17" s="1076">
        <v>0.60338298542190583</v>
      </c>
      <c r="G17" s="1075">
        <v>622.42275944811183</v>
      </c>
      <c r="H17" s="1076">
        <v>0.53079970526826259</v>
      </c>
      <c r="I17" s="1070"/>
      <c r="J17" s="1070"/>
      <c r="K17" s="1070"/>
      <c r="L17" s="1070"/>
      <c r="M17" s="1070"/>
      <c r="N17" s="1070"/>
      <c r="O17" s="1070"/>
    </row>
    <row r="18" spans="1:15" ht="15" customHeight="1" x14ac:dyDescent="0.35">
      <c r="B18" s="1074" t="s">
        <v>40</v>
      </c>
      <c r="C18" s="1075">
        <v>215.40044155844154</v>
      </c>
      <c r="D18" s="1076">
        <v>0.5997053943956675</v>
      </c>
      <c r="E18" s="1075">
        <v>250.49689075630266</v>
      </c>
      <c r="F18" s="1076">
        <v>0.4956508225081564</v>
      </c>
      <c r="G18" s="1075">
        <v>281.65892907801413</v>
      </c>
      <c r="H18" s="1076">
        <v>0.46125036092488936</v>
      </c>
      <c r="I18" s="1070"/>
      <c r="J18" s="1070"/>
      <c r="K18" s="1070"/>
      <c r="L18" s="1070"/>
      <c r="M18" s="1070"/>
      <c r="N18" s="1070"/>
      <c r="O18" s="1070"/>
    </row>
    <row r="19" spans="1:15" ht="15" customHeight="1" x14ac:dyDescent="0.35">
      <c r="B19" s="1074" t="s">
        <v>41</v>
      </c>
      <c r="C19" s="1075">
        <v>407.19480836236653</v>
      </c>
      <c r="D19" s="1076">
        <v>0.17552083367341542</v>
      </c>
      <c r="E19" s="1075">
        <v>417.69780361756477</v>
      </c>
      <c r="F19" s="1076">
        <v>0.12820081802439173</v>
      </c>
      <c r="G19" s="1075">
        <v>417.6636619718314</v>
      </c>
      <c r="H19" s="1076">
        <v>0.12722181705926774</v>
      </c>
      <c r="I19" s="1070"/>
      <c r="J19" s="1070"/>
      <c r="K19" s="1070"/>
      <c r="L19" s="1070"/>
      <c r="M19" s="1070"/>
      <c r="N19" s="1070"/>
      <c r="O19" s="1070"/>
    </row>
    <row r="20" spans="1:15" ht="15" customHeight="1" x14ac:dyDescent="0.35">
      <c r="B20" s="1074" t="s">
        <v>3</v>
      </c>
      <c r="C20" s="1075">
        <v>449.35000000000116</v>
      </c>
      <c r="D20" s="1076">
        <v>0.51990021792366148</v>
      </c>
      <c r="E20" s="1075">
        <v>484.73748110830854</v>
      </c>
      <c r="F20" s="1076">
        <v>0.42768705000874258</v>
      </c>
      <c r="G20" s="1075">
        <v>694.2722516556305</v>
      </c>
      <c r="H20" s="1076">
        <v>0.26054276095106949</v>
      </c>
      <c r="I20" s="1070"/>
      <c r="J20" s="1070"/>
      <c r="K20" s="1070"/>
      <c r="L20" s="1070"/>
      <c r="M20" s="1070"/>
      <c r="N20" s="1070"/>
      <c r="O20" s="1070"/>
    </row>
    <row r="21" spans="1:15" ht="15" customHeight="1" x14ac:dyDescent="0.35">
      <c r="B21" s="1074" t="s">
        <v>2</v>
      </c>
      <c r="C21" s="1075">
        <v>289.68817910447768</v>
      </c>
      <c r="D21" s="1076">
        <v>0.33748744578671824</v>
      </c>
      <c r="E21" s="1075">
        <v>348.70938235294125</v>
      </c>
      <c r="F21" s="1076">
        <v>0.30593674804606347</v>
      </c>
      <c r="G21" s="1075">
        <v>366.02869198312231</v>
      </c>
      <c r="H21" s="1076">
        <v>0.34124853753167778</v>
      </c>
      <c r="I21" s="1070"/>
      <c r="J21" s="1070"/>
      <c r="K21" s="1070"/>
      <c r="L21" s="1070"/>
      <c r="M21" s="1070"/>
      <c r="N21" s="1070"/>
      <c r="O21" s="1070"/>
    </row>
    <row r="22" spans="1:15" ht="15" customHeight="1" x14ac:dyDescent="0.35">
      <c r="B22" s="1074" t="s">
        <v>35</v>
      </c>
      <c r="C22" s="1075">
        <v>227.64801017523988</v>
      </c>
      <c r="D22" s="1076">
        <v>0.37649803212109711</v>
      </c>
      <c r="E22" s="1075">
        <v>231.9593793706297</v>
      </c>
      <c r="F22" s="1076">
        <v>0.43159984353022357</v>
      </c>
      <c r="G22" s="1075">
        <v>358.89647448015177</v>
      </c>
      <c r="H22" s="1076">
        <v>0.42557298821695977</v>
      </c>
      <c r="I22" s="1070"/>
      <c r="J22" s="1070"/>
      <c r="K22" s="1070"/>
      <c r="L22" s="1070"/>
      <c r="M22" s="1070"/>
      <c r="N22" s="1070"/>
      <c r="O22" s="1070"/>
    </row>
    <row r="23" spans="1:15" ht="15" customHeight="1" x14ac:dyDescent="0.35">
      <c r="B23" s="1074" t="s">
        <v>42</v>
      </c>
      <c r="C23" s="1075">
        <v>320.61240259740265</v>
      </c>
      <c r="D23" s="1076">
        <v>0.12926791512632294</v>
      </c>
      <c r="E23" s="1075">
        <v>334.83001030927784</v>
      </c>
      <c r="F23" s="1076">
        <v>0.16059992887719096</v>
      </c>
      <c r="G23" s="1075">
        <v>465.78821464392377</v>
      </c>
      <c r="H23" s="1076">
        <v>0.22304495692764192</v>
      </c>
      <c r="I23" s="1070"/>
      <c r="J23" s="1070"/>
      <c r="K23" s="1070"/>
      <c r="L23" s="1070"/>
      <c r="M23" s="1070"/>
      <c r="N23" s="1070"/>
      <c r="O23" s="1070"/>
    </row>
    <row r="24" spans="1:15" ht="15" customHeight="1" x14ac:dyDescent="0.35">
      <c r="B24" s="1074" t="s">
        <v>43</v>
      </c>
      <c r="C24" s="1075">
        <v>404.70874999999967</v>
      </c>
      <c r="D24" s="1076">
        <v>0.15581138379269532</v>
      </c>
      <c r="E24" s="1075">
        <v>435.00543689320426</v>
      </c>
      <c r="F24" s="1076">
        <v>0.23514972705651049</v>
      </c>
      <c r="G24" s="1075">
        <v>621.67696969696954</v>
      </c>
      <c r="H24" s="1076">
        <v>0.2465798430489384</v>
      </c>
      <c r="I24" s="1070"/>
      <c r="J24" s="1070"/>
      <c r="K24" s="1070"/>
      <c r="L24" s="1070"/>
      <c r="M24" s="1070"/>
      <c r="N24" s="1070"/>
      <c r="O24" s="1070"/>
    </row>
    <row r="25" spans="1:15" ht="15" customHeight="1" x14ac:dyDescent="0.35">
      <c r="B25" s="1074" t="s">
        <v>44</v>
      </c>
      <c r="C25" s="1075">
        <v>628.1650877192983</v>
      </c>
      <c r="D25" s="1076">
        <v>0.61019972513788356</v>
      </c>
      <c r="E25" s="1075">
        <v>681.43244897959198</v>
      </c>
      <c r="F25" s="1076">
        <v>0.53404616310725406</v>
      </c>
      <c r="G25" s="1075">
        <v>652.44974999999999</v>
      </c>
      <c r="H25" s="1076">
        <v>0.57482761147775108</v>
      </c>
      <c r="I25" s="1070"/>
      <c r="J25" s="1070"/>
      <c r="K25" s="1070"/>
      <c r="L25" s="1070"/>
      <c r="M25" s="1070"/>
      <c r="N25" s="1070"/>
      <c r="O25" s="1070"/>
    </row>
    <row r="26" spans="1:15" ht="15" customHeight="1" x14ac:dyDescent="0.35">
      <c r="B26" s="1074" t="s">
        <v>45</v>
      </c>
      <c r="C26" s="1075" t="s">
        <v>363</v>
      </c>
      <c r="D26" s="1076" t="s">
        <v>363</v>
      </c>
      <c r="E26" s="1075">
        <v>466.66666666666669</v>
      </c>
      <c r="F26" s="1076">
        <v>0.12371791482634802</v>
      </c>
      <c r="G26" s="1075" t="s">
        <v>363</v>
      </c>
      <c r="H26" s="1076" t="s">
        <v>363</v>
      </c>
      <c r="I26" s="1070"/>
      <c r="J26" s="1070"/>
      <c r="K26" s="1070"/>
      <c r="L26" s="1070"/>
      <c r="M26" s="1070"/>
      <c r="N26" s="1070"/>
      <c r="O26" s="1070"/>
    </row>
    <row r="27" spans="1:15" ht="15" customHeight="1" x14ac:dyDescent="0.35">
      <c r="B27" s="1074" t="s">
        <v>46</v>
      </c>
      <c r="C27" s="1075">
        <v>328.93400000000003</v>
      </c>
      <c r="D27" s="1076">
        <v>0.29802182405239608</v>
      </c>
      <c r="E27" s="1075">
        <v>282.3004347826087</v>
      </c>
      <c r="F27" s="1076">
        <v>0.29363384265285219</v>
      </c>
      <c r="G27" s="1075">
        <v>525.88049999999998</v>
      </c>
      <c r="H27" s="1076">
        <v>0.25623407822836708</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258.40026832929613</v>
      </c>
      <c r="D29" s="1305">
        <v>0.52367605473026702</v>
      </c>
      <c r="E29" s="1304">
        <v>365.9065988223291</v>
      </c>
      <c r="F29" s="1305">
        <v>0.55609371699603694</v>
      </c>
      <c r="G29" s="1304">
        <v>496.77005913134963</v>
      </c>
      <c r="H29" s="1305">
        <v>0.50741674557335259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452</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380.35401901469567</v>
      </c>
      <c r="D13" s="1076">
        <v>0.41905414283731701</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185.72485921158423</v>
      </c>
      <c r="D15" s="1076">
        <v>0.739122160622946</v>
      </c>
      <c r="E15" s="1075">
        <v>268.69781088082794</v>
      </c>
      <c r="F15" s="1076">
        <v>0.70554226590784752</v>
      </c>
      <c r="G15" s="1075">
        <v>430.26365914786948</v>
      </c>
      <c r="H15" s="1076">
        <v>0.67710688170598488</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156.92066110780215</v>
      </c>
      <c r="D17" s="1076">
        <v>0.94629439282583749</v>
      </c>
      <c r="E17" s="1075">
        <v>193.98785862785854</v>
      </c>
      <c r="F17" s="1076">
        <v>1.0912568875366555</v>
      </c>
      <c r="G17" s="1075">
        <v>257.48531489111252</v>
      </c>
      <c r="H17" s="1076">
        <v>0.97082904518707358</v>
      </c>
      <c r="I17" s="1070"/>
      <c r="J17" s="1070"/>
      <c r="K17" s="1070"/>
      <c r="L17" s="1070"/>
      <c r="M17" s="1070"/>
      <c r="N17" s="1070"/>
      <c r="O17" s="1070"/>
    </row>
    <row r="18" spans="1:15" ht="15" customHeight="1" x14ac:dyDescent="0.35">
      <c r="B18" s="1074" t="s">
        <v>40</v>
      </c>
      <c r="C18" s="1075">
        <v>140.93451487710217</v>
      </c>
      <c r="D18" s="1076">
        <v>0.46005477552643348</v>
      </c>
      <c r="E18" s="1075">
        <v>189.30772027972003</v>
      </c>
      <c r="F18" s="1076">
        <v>0.50678117166076175</v>
      </c>
      <c r="G18" s="1075">
        <v>241.23529411764713</v>
      </c>
      <c r="H18" s="1076">
        <v>0.73181592956193453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266.77040712468192</v>
      </c>
      <c r="D20" s="1076">
        <v>0.27924133916809779</v>
      </c>
      <c r="E20" s="1075">
        <v>344.87474768279924</v>
      </c>
      <c r="F20" s="1076">
        <v>0.33298711107717482</v>
      </c>
      <c r="G20" s="1075">
        <v>453.90931216931239</v>
      </c>
      <c r="H20" s="1076">
        <v>0.44066915241953963</v>
      </c>
      <c r="I20" s="1070"/>
      <c r="J20" s="1070"/>
      <c r="K20" s="1070"/>
      <c r="L20" s="1070"/>
      <c r="M20" s="1070"/>
      <c r="N20" s="1070"/>
      <c r="O20" s="1070"/>
    </row>
    <row r="21" spans="1:15" ht="15" customHeight="1" x14ac:dyDescent="0.35">
      <c r="B21" s="1074" t="s">
        <v>2</v>
      </c>
      <c r="C21" s="1075">
        <v>279.1038251366121</v>
      </c>
      <c r="D21" s="1076">
        <v>0.21792107794431642</v>
      </c>
      <c r="E21" s="1075">
        <v>354.87182773109191</v>
      </c>
      <c r="F21" s="1076">
        <v>0.29260357084513733</v>
      </c>
      <c r="G21" s="1075">
        <v>358.73356223175961</v>
      </c>
      <c r="H21" s="1076">
        <v>0.46460286535613049</v>
      </c>
      <c r="I21" s="1070"/>
      <c r="J21" s="1070"/>
      <c r="K21" s="1070"/>
      <c r="L21" s="1070"/>
      <c r="M21" s="1070"/>
      <c r="N21" s="1070"/>
      <c r="O21" s="1070"/>
    </row>
    <row r="22" spans="1:15" ht="15" customHeight="1" x14ac:dyDescent="0.35">
      <c r="B22" s="1074" t="s">
        <v>35</v>
      </c>
      <c r="C22" s="1075">
        <v>238.42643319599756</v>
      </c>
      <c r="D22" s="1076">
        <v>0.34053798748988628</v>
      </c>
      <c r="E22" s="1075">
        <v>330.02560455191912</v>
      </c>
      <c r="F22" s="1076">
        <v>0.37726099114735462</v>
      </c>
      <c r="G22" s="1075">
        <v>529.34535714285812</v>
      </c>
      <c r="H22" s="1076">
        <v>0.41050475944175935</v>
      </c>
      <c r="I22" s="1070"/>
      <c r="J22" s="1070"/>
      <c r="K22" s="1070"/>
      <c r="L22" s="1070"/>
      <c r="M22" s="1070"/>
      <c r="N22" s="1070"/>
      <c r="O22" s="1070"/>
    </row>
    <row r="23" spans="1:15" ht="15" customHeight="1" x14ac:dyDescent="0.35">
      <c r="B23" s="1074" t="s">
        <v>42</v>
      </c>
      <c r="C23" s="1075">
        <v>304.51120612298752</v>
      </c>
      <c r="D23" s="1076">
        <v>0.10532060936779486</v>
      </c>
      <c r="E23" s="1075">
        <v>332.07477793361414</v>
      </c>
      <c r="F23" s="1076">
        <v>0.21773227110350044</v>
      </c>
      <c r="G23" s="1075">
        <v>458.47577403245327</v>
      </c>
      <c r="H23" s="1076">
        <v>0.32513100502987535</v>
      </c>
      <c r="I23" s="1070"/>
      <c r="J23" s="1070"/>
      <c r="K23" s="1070"/>
      <c r="L23" s="1070"/>
      <c r="M23" s="1070"/>
      <c r="N23" s="1070"/>
      <c r="O23" s="1070"/>
    </row>
    <row r="24" spans="1:15" ht="15" customHeight="1" x14ac:dyDescent="0.35">
      <c r="B24" s="1074" t="s">
        <v>43</v>
      </c>
      <c r="C24" s="1075">
        <v>294.5781538461539</v>
      </c>
      <c r="D24" s="1076">
        <v>0.18448286021298579</v>
      </c>
      <c r="E24" s="1075">
        <v>415.45476821192159</v>
      </c>
      <c r="F24" s="1076">
        <v>0.17515035447981323</v>
      </c>
      <c r="G24" s="1075">
        <v>692.34070967741945</v>
      </c>
      <c r="H24" s="1076">
        <v>0.14090077375320476</v>
      </c>
      <c r="I24" s="1070"/>
      <c r="J24" s="1070"/>
      <c r="K24" s="1070"/>
      <c r="L24" s="1070"/>
      <c r="M24" s="1070"/>
      <c r="N24" s="1070"/>
      <c r="O24" s="1070"/>
    </row>
    <row r="25" spans="1:15" ht="15" customHeight="1" x14ac:dyDescent="0.35">
      <c r="B25" s="1074" t="s">
        <v>44</v>
      </c>
      <c r="C25" s="1075">
        <v>294.45703125000023</v>
      </c>
      <c r="D25" s="1076">
        <v>7.3578724922946634E-2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255.21528887421829</v>
      </c>
      <c r="D29" s="1305">
        <v>0.47314522058311004</v>
      </c>
      <c r="E29" s="1304">
        <v>283.3861113234064</v>
      </c>
      <c r="F29" s="1305">
        <v>0.56103891759816815</v>
      </c>
      <c r="G29" s="1304">
        <v>382.57599291409582</v>
      </c>
      <c r="H29" s="1305">
        <v>0.61796359564525472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451</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1" t="str">
        <f>porsaad!$B$6</f>
        <v>Situación a 30 de abril de 2025</v>
      </c>
      <c r="C7" s="1691"/>
      <c r="D7" s="1691"/>
      <c r="E7" s="1691"/>
      <c r="F7" s="1691"/>
      <c r="G7" s="1691"/>
      <c r="H7" s="1691"/>
      <c r="I7" s="1691"/>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4" t="s">
        <v>12</v>
      </c>
      <c r="C9" s="1706" t="s">
        <v>48</v>
      </c>
      <c r="D9" s="1706"/>
      <c r="E9" s="1707" t="s">
        <v>33</v>
      </c>
      <c r="F9" s="1708"/>
      <c r="G9" s="1709" t="s">
        <v>32</v>
      </c>
      <c r="H9" s="1710"/>
      <c r="I9" s="1070"/>
      <c r="J9" s="1070"/>
      <c r="K9" s="1070"/>
      <c r="L9" s="1070"/>
      <c r="M9" s="1070"/>
      <c r="N9" s="1070"/>
      <c r="O9" s="1070"/>
    </row>
    <row r="10" spans="1:18" ht="46.5" customHeight="1" x14ac:dyDescent="0.3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15.356516129032299</v>
      </c>
      <c r="D13" s="1076">
        <v>3.6775867203484705E-2</v>
      </c>
      <c r="E13" s="1103">
        <v>15.194687499999985</v>
      </c>
      <c r="F13" s="1076">
        <v>0.11862698722827987</v>
      </c>
      <c r="G13" s="1103">
        <v>15.233103448275866</v>
      </c>
      <c r="H13" s="1076">
        <v>6.6071154596764214E-2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27.5</v>
      </c>
      <c r="D15" s="1076">
        <v>0</v>
      </c>
      <c r="E15" s="1075">
        <v>13.75</v>
      </c>
      <c r="F15" s="1076">
        <v>1.4142135623730951</v>
      </c>
      <c r="G15" s="1075" t="s">
        <v>363</v>
      </c>
      <c r="H15" s="1076" t="s">
        <v>363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15.421454545454587</v>
      </c>
      <c r="D29" s="1305">
        <v>6.8188955858464018E-2</v>
      </c>
      <c r="E29" s="1304">
        <v>15.150909090909076</v>
      </c>
      <c r="F29" s="1305">
        <v>0.19832247690198093</v>
      </c>
      <c r="G29" s="1304">
        <v>15.233103448275866</v>
      </c>
      <c r="H29" s="1305">
        <v>6.6071154596764214E-2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6"/>
      <c r="C3" s="1446"/>
      <c r="D3" s="1446"/>
      <c r="E3" s="1446"/>
      <c r="F3" s="1446"/>
      <c r="G3" s="1446"/>
      <c r="H3" s="1446"/>
      <c r="I3" s="1446"/>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12" t="s">
        <v>333</v>
      </c>
      <c r="B4" s="1712"/>
      <c r="C4" s="1712"/>
      <c r="D4" s="1712"/>
      <c r="E4" s="1712"/>
      <c r="F4" s="1712"/>
      <c r="G4" s="1712"/>
      <c r="H4" s="1712"/>
      <c r="I4" s="1712"/>
      <c r="J4" s="1712"/>
      <c r="K4" s="1712"/>
      <c r="L4" s="1712"/>
      <c r="M4" s="1712"/>
      <c r="N4" s="1712"/>
      <c r="O4" s="1712"/>
      <c r="P4" s="1712"/>
      <c r="Q4" s="1712"/>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73" t="str">
        <f>porsaad!$B$6</f>
        <v>Situación a 30 de abril de 2025</v>
      </c>
      <c r="C5" s="1473"/>
      <c r="D5" s="1473"/>
      <c r="E5" s="1473"/>
      <c r="F5" s="1473"/>
      <c r="G5" s="1473"/>
      <c r="H5" s="1473"/>
      <c r="I5" s="1473"/>
      <c r="J5" s="1473"/>
      <c r="K5" s="1473"/>
      <c r="L5" s="1473"/>
      <c r="M5" s="1473"/>
      <c r="N5" s="1473"/>
      <c r="O5" s="1473"/>
      <c r="P5" s="1473"/>
      <c r="Q5" s="1473"/>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13" t="s">
        <v>500</v>
      </c>
      <c r="C8" s="1714"/>
      <c r="D8" s="1715"/>
      <c r="E8" s="1715"/>
      <c r="F8" s="1715"/>
      <c r="G8" s="1715"/>
      <c r="H8" s="1715"/>
      <c r="I8" s="1715"/>
      <c r="J8" s="1715"/>
      <c r="K8" s="1716"/>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58" t="s">
        <v>12</v>
      </c>
      <c r="C10" s="891"/>
      <c r="D10" s="1560" t="s">
        <v>165</v>
      </c>
      <c r="E10" s="1561"/>
      <c r="F10" s="744"/>
      <c r="G10" s="1560" t="s">
        <v>164</v>
      </c>
      <c r="H10" s="1561"/>
      <c r="I10" s="744"/>
      <c r="J10" s="1560" t="s">
        <v>166</v>
      </c>
      <c r="K10" s="1561"/>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15"/>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32577</v>
      </c>
      <c r="E13" s="1109">
        <v>474.68</v>
      </c>
      <c r="F13" s="756"/>
      <c r="G13" s="758">
        <v>40582</v>
      </c>
      <c r="H13" s="1109">
        <v>150.01</v>
      </c>
      <c r="I13" s="756"/>
      <c r="J13" s="758">
        <v>40582</v>
      </c>
      <c r="K13" s="1109">
        <v>584.28</v>
      </c>
      <c r="L13" s="329"/>
      <c r="M13" s="329">
        <f>_xlfn.RANK.EQ(K13,K$13:K$33,0)</f>
        <v>1</v>
      </c>
      <c r="N13" s="329">
        <v>1</v>
      </c>
      <c r="O13" s="329">
        <f>MATCH(N13,M$13:M$33,0)</f>
        <v>1</v>
      </c>
      <c r="P13" s="361" t="str">
        <f t="shared" ref="P13:P32" si="0">INDEX(B$13:B$33,O13,1)</f>
        <v>Andalucía</v>
      </c>
      <c r="Q13" s="1110">
        <f>INDEX(K$13:K$33,O13,1)</f>
        <v>584.28</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10084</v>
      </c>
      <c r="E14" s="1109">
        <v>136.86000000000001</v>
      </c>
      <c r="F14" s="756"/>
      <c r="G14" s="765">
        <v>10208</v>
      </c>
      <c r="H14" s="1109">
        <v>33.1</v>
      </c>
      <c r="I14" s="756"/>
      <c r="J14" s="765">
        <v>10208</v>
      </c>
      <c r="K14" s="1109">
        <v>175.41</v>
      </c>
      <c r="L14" s="329"/>
      <c r="M14" s="329">
        <f t="shared" ref="M14:M33" si="1">_xlfn.RANK.EQ(K14,K$13:K$33,0)</f>
        <v>17</v>
      </c>
      <c r="N14" s="329">
        <v>2</v>
      </c>
      <c r="O14" s="329">
        <f t="shared" ref="O14:O32" si="2">MATCH(N14,M$13:M$33,0)</f>
        <v>14</v>
      </c>
      <c r="P14" s="361" t="str">
        <f t="shared" si="0"/>
        <v>Murcia, Región de</v>
      </c>
      <c r="Q14" s="1110">
        <f t="shared" ref="Q14:Q32" si="3">INDEX(K$13:K$33,O14,1)</f>
        <v>548.86</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8730</v>
      </c>
      <c r="E15" s="1109">
        <v>310.3</v>
      </c>
      <c r="F15" s="756"/>
      <c r="G15" s="765">
        <v>7663</v>
      </c>
      <c r="H15" s="1109">
        <v>6.56</v>
      </c>
      <c r="I15" s="756"/>
      <c r="J15" s="765">
        <v>7663</v>
      </c>
      <c r="K15" s="1109">
        <v>339.14</v>
      </c>
      <c r="L15" s="329"/>
      <c r="M15" s="329">
        <f t="shared" si="1"/>
        <v>6</v>
      </c>
      <c r="N15" s="329">
        <v>3</v>
      </c>
      <c r="O15" s="329">
        <f>MATCH(N15,M$13:M$33,0)</f>
        <v>5</v>
      </c>
      <c r="P15" s="361" t="str">
        <f t="shared" si="0"/>
        <v>Canarias</v>
      </c>
      <c r="Q15" s="1110">
        <f t="shared" si="3"/>
        <v>542.74</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6450</v>
      </c>
      <c r="E16" s="1109">
        <v>125.9</v>
      </c>
      <c r="F16" s="756"/>
      <c r="G16" s="765">
        <v>6082</v>
      </c>
      <c r="H16" s="1109">
        <v>122.25</v>
      </c>
      <c r="I16" s="756"/>
      <c r="J16" s="765">
        <v>6082</v>
      </c>
      <c r="K16" s="1109">
        <v>244.75</v>
      </c>
      <c r="L16" s="329"/>
      <c r="M16" s="329">
        <f t="shared" si="1"/>
        <v>12</v>
      </c>
      <c r="N16" s="329">
        <v>4</v>
      </c>
      <c r="O16" s="329">
        <f t="shared" si="2"/>
        <v>12</v>
      </c>
      <c r="P16" s="361" t="str">
        <f t="shared" si="0"/>
        <v>Galicia</v>
      </c>
      <c r="Q16" s="1110">
        <f t="shared" si="3"/>
        <v>409.05</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18780</v>
      </c>
      <c r="E17" s="1109">
        <v>375.43</v>
      </c>
      <c r="F17" s="756"/>
      <c r="G17" s="765">
        <v>9291</v>
      </c>
      <c r="H17" s="1109">
        <v>153.36000000000001</v>
      </c>
      <c r="I17" s="756"/>
      <c r="J17" s="765">
        <v>9291</v>
      </c>
      <c r="K17" s="1109">
        <v>542.74</v>
      </c>
      <c r="L17" s="329"/>
      <c r="M17" s="329">
        <f t="shared" si="1"/>
        <v>3</v>
      </c>
      <c r="N17" s="329">
        <v>5</v>
      </c>
      <c r="O17" s="329">
        <f t="shared" si="2"/>
        <v>21</v>
      </c>
      <c r="P17" s="361" t="str">
        <f t="shared" si="0"/>
        <v>TOTAL</v>
      </c>
      <c r="Q17" s="1110">
        <f t="shared" si="3"/>
        <v>339.76</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3629</v>
      </c>
      <c r="E18" s="1109">
        <v>160.78</v>
      </c>
      <c r="F18" s="756"/>
      <c r="G18" s="769">
        <v>2454</v>
      </c>
      <c r="H18" s="1109">
        <v>48.63</v>
      </c>
      <c r="I18" s="756"/>
      <c r="J18" s="769">
        <v>2454</v>
      </c>
      <c r="K18" s="1109">
        <v>206.6</v>
      </c>
      <c r="L18" s="329"/>
      <c r="M18" s="329">
        <f t="shared" si="1"/>
        <v>14</v>
      </c>
      <c r="N18" s="329">
        <v>6</v>
      </c>
      <c r="O18" s="329">
        <f t="shared" si="2"/>
        <v>3</v>
      </c>
      <c r="P18" s="361" t="str">
        <f t="shared" si="0"/>
        <v>Asturias, Principado de</v>
      </c>
      <c r="Q18" s="1111">
        <f t="shared" si="3"/>
        <v>339.14</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22424</v>
      </c>
      <c r="E19" s="1109">
        <v>111.02</v>
      </c>
      <c r="F19" s="756"/>
      <c r="G19" s="772">
        <v>15599</v>
      </c>
      <c r="H19" s="1109">
        <v>0.04</v>
      </c>
      <c r="I19" s="756"/>
      <c r="J19" s="772">
        <v>15599</v>
      </c>
      <c r="K19" s="1109">
        <v>114.86</v>
      </c>
      <c r="L19" s="329"/>
      <c r="M19" s="329">
        <f t="shared" si="1"/>
        <v>19</v>
      </c>
      <c r="N19" s="329">
        <v>7</v>
      </c>
      <c r="O19" s="329">
        <f t="shared" si="2"/>
        <v>13</v>
      </c>
      <c r="P19" s="361" t="str">
        <f t="shared" si="0"/>
        <v>Madrid, Comunidad de*</v>
      </c>
      <c r="Q19" s="1110">
        <f t="shared" si="3"/>
        <v>324.95</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15950</v>
      </c>
      <c r="E20" s="1109">
        <v>114.73</v>
      </c>
      <c r="F20" s="756"/>
      <c r="G20" s="772">
        <v>13970</v>
      </c>
      <c r="H20" s="1109">
        <v>61.61</v>
      </c>
      <c r="I20" s="756"/>
      <c r="J20" s="772">
        <v>13970</v>
      </c>
      <c r="K20" s="1109">
        <v>179.54</v>
      </c>
      <c r="L20" s="329"/>
      <c r="M20" s="329">
        <f t="shared" si="1"/>
        <v>16</v>
      </c>
      <c r="N20" s="329">
        <v>8</v>
      </c>
      <c r="O20" s="329">
        <f t="shared" si="2"/>
        <v>10</v>
      </c>
      <c r="P20" s="361" t="str">
        <f t="shared" si="0"/>
        <v>Comunitat Valenciana</v>
      </c>
      <c r="Q20" s="1110">
        <f t="shared" si="3"/>
        <v>309.89999999999998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60620</v>
      </c>
      <c r="E21" s="1109">
        <v>189.96</v>
      </c>
      <c r="F21" s="756"/>
      <c r="G21" s="772">
        <v>20765</v>
      </c>
      <c r="H21" s="1109">
        <v>84.52</v>
      </c>
      <c r="I21" s="756"/>
      <c r="J21" s="772">
        <v>20765</v>
      </c>
      <c r="K21" s="1109">
        <v>263.60000000000002</v>
      </c>
      <c r="L21" s="329"/>
      <c r="M21" s="329">
        <f t="shared" si="1"/>
        <v>10</v>
      </c>
      <c r="N21" s="329">
        <v>9</v>
      </c>
      <c r="O21" s="329">
        <f>MATCH(N21,M$13:M$33,0)</f>
        <v>11</v>
      </c>
      <c r="P21" s="361" t="str">
        <f t="shared" si="0"/>
        <v>Extremadura</v>
      </c>
      <c r="Q21" s="1110">
        <f t="shared" si="3"/>
        <v>269.05</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34254</v>
      </c>
      <c r="E22" s="1109">
        <v>258.10000000000002</v>
      </c>
      <c r="F22" s="756"/>
      <c r="G22" s="772">
        <v>31277</v>
      </c>
      <c r="H22" s="1109">
        <v>62.01</v>
      </c>
      <c r="I22" s="756"/>
      <c r="J22" s="772">
        <v>31277</v>
      </c>
      <c r="K22" s="1109">
        <v>309.89999999999998</v>
      </c>
      <c r="L22" s="329"/>
      <c r="M22" s="329">
        <f t="shared" si="1"/>
        <v>8</v>
      </c>
      <c r="N22" s="329">
        <v>10</v>
      </c>
      <c r="O22" s="329">
        <f t="shared" si="2"/>
        <v>9</v>
      </c>
      <c r="P22" s="361" t="str">
        <f t="shared" si="0"/>
        <v>Cataluña</v>
      </c>
      <c r="Q22" s="1110">
        <f t="shared" si="3"/>
        <v>263.60000000000002</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7937</v>
      </c>
      <c r="E23" s="1109">
        <v>129.37</v>
      </c>
      <c r="F23" s="756"/>
      <c r="G23" s="765">
        <v>4384</v>
      </c>
      <c r="H23" s="1109">
        <v>138.55000000000001</v>
      </c>
      <c r="I23" s="756"/>
      <c r="J23" s="765">
        <v>4384</v>
      </c>
      <c r="K23" s="1109">
        <v>269.05</v>
      </c>
      <c r="L23" s="329"/>
      <c r="M23" s="329">
        <f t="shared" si="1"/>
        <v>9</v>
      </c>
      <c r="N23" s="329">
        <v>11</v>
      </c>
      <c r="O23" s="329">
        <f t="shared" si="2"/>
        <v>19</v>
      </c>
      <c r="P23" s="361" t="str">
        <f t="shared" si="0"/>
        <v>Melilla</v>
      </c>
      <c r="Q23" s="1110">
        <f t="shared" si="3"/>
        <v>247.93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7419</v>
      </c>
      <c r="E24" s="1109">
        <v>247.25</v>
      </c>
      <c r="F24" s="756"/>
      <c r="G24" s="765">
        <v>12142</v>
      </c>
      <c r="H24" s="1109">
        <v>149.44999999999999</v>
      </c>
      <c r="I24" s="756"/>
      <c r="J24" s="765">
        <v>12142</v>
      </c>
      <c r="K24" s="1109">
        <v>409.05</v>
      </c>
      <c r="L24" s="329"/>
      <c r="M24" s="329">
        <f t="shared" si="1"/>
        <v>4</v>
      </c>
      <c r="N24" s="329">
        <v>12</v>
      </c>
      <c r="O24" s="329">
        <f t="shared" si="2"/>
        <v>4</v>
      </c>
      <c r="P24" s="361" t="str">
        <f t="shared" si="0"/>
        <v>Balears, Illes</v>
      </c>
      <c r="Q24" s="1110">
        <f t="shared" si="3"/>
        <v>244.75</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43136</v>
      </c>
      <c r="E25" s="1109">
        <v>208.16</v>
      </c>
      <c r="F25" s="756"/>
      <c r="G25" s="765">
        <v>31063</v>
      </c>
      <c r="H25" s="1109">
        <v>66.760000000000005</v>
      </c>
      <c r="I25" s="756"/>
      <c r="J25" s="765">
        <v>31063</v>
      </c>
      <c r="K25" s="1109">
        <v>324.95</v>
      </c>
      <c r="L25" s="329"/>
      <c r="M25" s="329">
        <f t="shared" si="1"/>
        <v>7</v>
      </c>
      <c r="N25" s="329">
        <v>13</v>
      </c>
      <c r="O25" s="329">
        <f t="shared" si="2"/>
        <v>17</v>
      </c>
      <c r="P25" s="361" t="str">
        <f t="shared" si="0"/>
        <v>Rioja, La</v>
      </c>
      <c r="Q25" s="1110">
        <f t="shared" si="3"/>
        <v>225.67</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10402</v>
      </c>
      <c r="E26" s="1109">
        <v>326.92</v>
      </c>
      <c r="F26" s="756"/>
      <c r="G26" s="765">
        <v>5595</v>
      </c>
      <c r="H26" s="1109">
        <v>248.18</v>
      </c>
      <c r="I26" s="756"/>
      <c r="J26" s="765">
        <v>5595</v>
      </c>
      <c r="K26" s="1109">
        <v>548.86</v>
      </c>
      <c r="L26" s="329"/>
      <c r="M26" s="329">
        <f t="shared" si="1"/>
        <v>2</v>
      </c>
      <c r="N26" s="329">
        <v>14</v>
      </c>
      <c r="O26" s="329">
        <f t="shared" si="2"/>
        <v>6</v>
      </c>
      <c r="P26" s="361" t="str">
        <f t="shared" si="0"/>
        <v>Cantabria</v>
      </c>
      <c r="Q26" s="1110">
        <f t="shared" si="3"/>
        <v>206.6</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886</v>
      </c>
      <c r="E27" s="1109">
        <v>134.12</v>
      </c>
      <c r="F27" s="756"/>
      <c r="G27" s="769">
        <v>1194</v>
      </c>
      <c r="H27" s="1109">
        <v>64.81</v>
      </c>
      <c r="I27" s="756"/>
      <c r="J27" s="769">
        <v>1194</v>
      </c>
      <c r="K27" s="1109">
        <v>198.15</v>
      </c>
      <c r="L27" s="329"/>
      <c r="M27" s="329">
        <f t="shared" si="1"/>
        <v>15</v>
      </c>
      <c r="N27" s="329">
        <v>15</v>
      </c>
      <c r="O27" s="329">
        <f t="shared" si="2"/>
        <v>15</v>
      </c>
      <c r="P27" s="361" t="str">
        <f t="shared" si="0"/>
        <v>Navarra, Comunidad Foral de</v>
      </c>
      <c r="Q27" s="1111">
        <f t="shared" si="3"/>
        <v>198.15</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16236</v>
      </c>
      <c r="E28" s="1109">
        <v>71.45</v>
      </c>
      <c r="F28" s="756"/>
      <c r="G28" s="769">
        <v>8685</v>
      </c>
      <c r="H28" s="1109">
        <v>57.37</v>
      </c>
      <c r="I28" s="756"/>
      <c r="J28" s="769">
        <v>8685</v>
      </c>
      <c r="K28" s="1109">
        <v>130.36000000000001</v>
      </c>
      <c r="L28" s="329"/>
      <c r="M28" s="329">
        <f t="shared" si="1"/>
        <v>18</v>
      </c>
      <c r="N28" s="329">
        <v>16</v>
      </c>
      <c r="O28" s="329">
        <f t="shared" si="2"/>
        <v>8</v>
      </c>
      <c r="P28" s="361" t="str">
        <f t="shared" si="0"/>
        <v>Castilla - La Mancha</v>
      </c>
      <c r="Q28" s="1110">
        <f t="shared" si="3"/>
        <v>179.54</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2300</v>
      </c>
      <c r="E29" s="1109">
        <v>59.98</v>
      </c>
      <c r="F29" s="756"/>
      <c r="G29" s="769">
        <v>1129</v>
      </c>
      <c r="H29" s="1109">
        <v>177.68</v>
      </c>
      <c r="I29" s="756"/>
      <c r="J29" s="769">
        <v>1129</v>
      </c>
      <c r="K29" s="1109">
        <v>225.67</v>
      </c>
      <c r="L29" s="329"/>
      <c r="M29" s="329">
        <f t="shared" si="1"/>
        <v>13</v>
      </c>
      <c r="N29" s="329">
        <v>17</v>
      </c>
      <c r="O29" s="329">
        <f t="shared" si="2"/>
        <v>2</v>
      </c>
      <c r="P29" s="361" t="str">
        <f t="shared" si="0"/>
        <v>Aragón</v>
      </c>
      <c r="Q29" s="1110">
        <f t="shared" si="3"/>
        <v>175.41</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383</v>
      </c>
      <c r="E30" s="1109">
        <v>28.37</v>
      </c>
      <c r="F30" s="756"/>
      <c r="G30" s="769">
        <v>201</v>
      </c>
      <c r="H30" s="1109">
        <v>28.18</v>
      </c>
      <c r="I30" s="756"/>
      <c r="J30" s="769">
        <v>201</v>
      </c>
      <c r="K30" s="1109">
        <v>54.14</v>
      </c>
      <c r="L30" s="329"/>
      <c r="M30" s="329">
        <f t="shared" si="1"/>
        <v>20</v>
      </c>
      <c r="N30" s="329">
        <v>18</v>
      </c>
      <c r="O30" s="329">
        <f t="shared" si="2"/>
        <v>16</v>
      </c>
      <c r="P30" s="361" t="str">
        <f t="shared" si="0"/>
        <v>País Vasco*</v>
      </c>
      <c r="Q30" s="1110">
        <f t="shared" si="3"/>
        <v>130.36000000000001</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442</v>
      </c>
      <c r="E31" s="1109">
        <v>128.94999999999999</v>
      </c>
      <c r="F31" s="331"/>
      <c r="G31" s="1113">
        <v>295</v>
      </c>
      <c r="H31" s="1109">
        <v>117.35</v>
      </c>
      <c r="I31" s="331"/>
      <c r="J31" s="1113">
        <v>295</v>
      </c>
      <c r="K31" s="1109">
        <v>247.93</v>
      </c>
      <c r="L31" s="329"/>
      <c r="M31" s="329">
        <f t="shared" si="1"/>
        <v>11</v>
      </c>
      <c r="N31" s="329">
        <v>19</v>
      </c>
      <c r="O31" s="329">
        <f t="shared" si="2"/>
        <v>7</v>
      </c>
      <c r="P31" s="361" t="str">
        <f t="shared" si="0"/>
        <v>Castilla y León*</v>
      </c>
      <c r="Q31" s="1110">
        <f t="shared" si="3"/>
        <v>114.86</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54.14</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302639</v>
      </c>
      <c r="E33" s="1308">
        <v>229.32</v>
      </c>
      <c r="F33" s="320"/>
      <c r="G33" s="1257">
        <f>SUM(G13:G31)</f>
        <v>222579</v>
      </c>
      <c r="H33" s="1308">
        <v>89.95</v>
      </c>
      <c r="I33" s="320"/>
      <c r="J33" s="1257">
        <f>SUM(J13:J31)</f>
        <v>222579</v>
      </c>
      <c r="K33" s="1308">
        <v>339.76</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77" t="s">
        <v>182</v>
      </c>
      <c r="C35" s="1477"/>
      <c r="D35" s="1477"/>
      <c r="E35" s="1477"/>
      <c r="F35" s="1477"/>
      <c r="G35" s="1477"/>
      <c r="H35" s="1477"/>
      <c r="I35" s="1477"/>
      <c r="J35" s="1477"/>
      <c r="K35" s="1477"/>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78" t="s">
        <v>183</v>
      </c>
      <c r="C36" s="1478"/>
      <c r="D36" s="1478"/>
      <c r="E36" s="1478"/>
      <c r="F36" s="1478"/>
      <c r="G36" s="1478"/>
      <c r="H36" s="1478"/>
      <c r="I36" s="1478"/>
      <c r="J36" s="1478"/>
      <c r="K36" s="1478"/>
      <c r="L36" s="785"/>
      <c r="M36" s="785"/>
      <c r="N36" s="785"/>
      <c r="O36" s="785"/>
      <c r="P36" s="785"/>
      <c r="Q36" s="1223"/>
    </row>
    <row r="37" spans="1:259" ht="42" customHeight="1" x14ac:dyDescent="0.25">
      <c r="B37" s="1711" t="s">
        <v>498</v>
      </c>
      <c r="C37" s="1711"/>
      <c r="D37" s="1711"/>
      <c r="E37" s="1711"/>
      <c r="F37" s="1711"/>
      <c r="G37" s="1711"/>
      <c r="H37" s="1711"/>
      <c r="I37" s="1711"/>
      <c r="J37" s="1711"/>
      <c r="K37" s="1711"/>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topLeftCell="A8"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8" t="s">
        <v>458</v>
      </c>
      <c r="C6" s="1718"/>
      <c r="D6" s="1718"/>
      <c r="E6" s="1718"/>
      <c r="F6" s="1718"/>
      <c r="G6" s="1718"/>
      <c r="H6" s="1718"/>
      <c r="I6" s="1718"/>
      <c r="J6" s="1118"/>
      <c r="K6" s="1118"/>
      <c r="L6" s="1119"/>
      <c r="M6" s="1119"/>
      <c r="N6" s="1119"/>
      <c r="O6" s="1119"/>
      <c r="P6" s="1119"/>
      <c r="Q6" s="1119"/>
    </row>
    <row r="7" spans="1:17" s="1120" customFormat="1" ht="15.75" customHeight="1" x14ac:dyDescent="0.25">
      <c r="A7" s="1117"/>
      <c r="B7" s="1719" t="str">
        <f>porsaad!$B$6</f>
        <v>Situación a 30 de abril de 2025</v>
      </c>
      <c r="C7" s="1719"/>
      <c r="D7" s="1719"/>
      <c r="E7" s="1719"/>
      <c r="F7" s="1719"/>
      <c r="G7" s="1719"/>
      <c r="H7" s="1719"/>
      <c r="I7" s="1719"/>
      <c r="J7" s="1121"/>
      <c r="K7" s="1121"/>
      <c r="L7" s="1122"/>
      <c r="M7" s="1122"/>
      <c r="N7" s="1122"/>
      <c r="O7" s="1122"/>
      <c r="P7" s="1122"/>
      <c r="Q7" s="1122"/>
    </row>
    <row r="8" spans="1:17" ht="8.25" customHeight="1" x14ac:dyDescent="0.35">
      <c r="H8" s="1124"/>
    </row>
    <row r="9" spans="1:17" ht="15" customHeight="1" x14ac:dyDescent="0.35">
      <c r="B9" s="1720" t="s">
        <v>12</v>
      </c>
      <c r="C9" s="1723" t="s">
        <v>184</v>
      </c>
      <c r="D9" s="1133"/>
      <c r="E9" s="1133"/>
      <c r="F9" s="1133"/>
      <c r="G9" s="1133"/>
      <c r="H9" s="1133"/>
      <c r="I9" s="1134"/>
    </row>
    <row r="10" spans="1:17" ht="15.75" customHeight="1" x14ac:dyDescent="0.35">
      <c r="B10" s="1721"/>
      <c r="C10" s="1724"/>
      <c r="D10" s="1726" t="s">
        <v>133</v>
      </c>
      <c r="E10" s="1727"/>
      <c r="F10" s="1730" t="s">
        <v>134</v>
      </c>
      <c r="G10" s="1731"/>
      <c r="H10" s="1731"/>
      <c r="I10" s="1731"/>
    </row>
    <row r="11" spans="1:17" ht="40.5" customHeight="1" x14ac:dyDescent="0.35">
      <c r="B11" s="1721"/>
      <c r="C11" s="1724"/>
      <c r="D11" s="1728"/>
      <c r="E11" s="1729"/>
      <c r="F11" s="1732" t="s">
        <v>187</v>
      </c>
      <c r="G11" s="1733"/>
      <c r="H11" s="1730" t="s">
        <v>483</v>
      </c>
      <c r="I11" s="1731"/>
    </row>
    <row r="12" spans="1:17" ht="52.5" customHeight="1" x14ac:dyDescent="0.35">
      <c r="B12" s="1722"/>
      <c r="C12" s="1725"/>
      <c r="D12" s="1136" t="s">
        <v>9</v>
      </c>
      <c r="E12" s="1138" t="s">
        <v>185</v>
      </c>
      <c r="F12" s="1138" t="s">
        <v>9</v>
      </c>
      <c r="G12" s="1135" t="s">
        <v>185</v>
      </c>
      <c r="H12" s="1136" t="s">
        <v>9</v>
      </c>
      <c r="I12" s="1137" t="s">
        <v>185</v>
      </c>
    </row>
    <row r="13" spans="1:17" ht="12.75" customHeight="1" x14ac:dyDescent="0.35">
      <c r="B13" s="1125" t="s">
        <v>8</v>
      </c>
      <c r="C13" s="929">
        <f>'31dictsaad'!D10-'31dictsaad'!H10</f>
        <v>28736</v>
      </c>
      <c r="D13" s="927">
        <v>0</v>
      </c>
      <c r="E13" s="1126">
        <v>0</v>
      </c>
      <c r="F13" s="927">
        <v>248</v>
      </c>
      <c r="G13" s="1126">
        <v>0.86302895322939865</v>
      </c>
      <c r="H13" s="927">
        <v>28488</v>
      </c>
      <c r="I13" s="1126">
        <f>H13/C13*100</f>
        <v>99.136971046770611</v>
      </c>
    </row>
    <row r="14" spans="1:17" x14ac:dyDescent="0.35">
      <c r="B14" s="1125" t="s">
        <v>7</v>
      </c>
      <c r="C14" s="934">
        <f>'31dictsaad'!D11-'31dictsaad'!H11</f>
        <v>4574</v>
      </c>
      <c r="D14" s="932">
        <v>0</v>
      </c>
      <c r="E14" s="1127">
        <v>0</v>
      </c>
      <c r="F14" s="932">
        <v>3996</v>
      </c>
      <c r="G14" s="1127">
        <v>87.363358111062524</v>
      </c>
      <c r="H14" s="932">
        <v>578</v>
      </c>
      <c r="I14" s="1127">
        <f t="shared" ref="I14:I31" si="0">H14/C14*100</f>
        <v>12.636641888937472</v>
      </c>
    </row>
    <row r="15" spans="1:17" x14ac:dyDescent="0.35">
      <c r="B15" s="1125" t="s">
        <v>37</v>
      </c>
      <c r="C15" s="934">
        <f>'31dictsaad'!D12-'31dictsaad'!H12</f>
        <v>7803</v>
      </c>
      <c r="D15" s="932">
        <v>0</v>
      </c>
      <c r="E15" s="1127">
        <v>0</v>
      </c>
      <c r="F15" s="932">
        <v>4836</v>
      </c>
      <c r="G15" s="1127">
        <v>61.976163014225293</v>
      </c>
      <c r="H15" s="932">
        <v>2967</v>
      </c>
      <c r="I15" s="1127">
        <f t="shared" si="0"/>
        <v>38.0238369857747</v>
      </c>
    </row>
    <row r="16" spans="1:17" x14ac:dyDescent="0.35">
      <c r="B16" s="1125" t="s">
        <v>38</v>
      </c>
      <c r="C16" s="934">
        <f>'31dictsaad'!D13-'31dictsaad'!H13</f>
        <v>3602</v>
      </c>
      <c r="D16" s="932">
        <v>0</v>
      </c>
      <c r="E16" s="1127">
        <v>0</v>
      </c>
      <c r="F16" s="932">
        <v>2159</v>
      </c>
      <c r="G16" s="1127">
        <v>59.938922820655193</v>
      </c>
      <c r="H16" s="932">
        <v>1443</v>
      </c>
      <c r="I16" s="1127">
        <f t="shared" si="0"/>
        <v>40.061077179344807</v>
      </c>
    </row>
    <row r="17" spans="2:9" x14ac:dyDescent="0.35">
      <c r="B17" s="1125" t="s">
        <v>6</v>
      </c>
      <c r="C17" s="934">
        <f>'31dictsaad'!D14-'31dictsaad'!H14</f>
        <v>9490</v>
      </c>
      <c r="D17" s="932">
        <v>0</v>
      </c>
      <c r="E17" s="1127">
        <v>0</v>
      </c>
      <c r="F17" s="932">
        <v>4006</v>
      </c>
      <c r="G17" s="1127">
        <v>42.212855637513172</v>
      </c>
      <c r="H17" s="932">
        <v>5484</v>
      </c>
      <c r="I17" s="1127">
        <f t="shared" si="0"/>
        <v>57.787144362486828</v>
      </c>
    </row>
    <row r="18" spans="2:9" x14ac:dyDescent="0.35">
      <c r="B18" s="1125" t="s">
        <v>5</v>
      </c>
      <c r="C18" s="934">
        <f>'31dictsaad'!D15-'31dictsaad'!H15</f>
        <v>418</v>
      </c>
      <c r="D18" s="932">
        <v>0</v>
      </c>
      <c r="E18" s="1127">
        <v>0</v>
      </c>
      <c r="F18" s="932">
        <v>229</v>
      </c>
      <c r="G18" s="1127">
        <v>54.784688995215312</v>
      </c>
      <c r="H18" s="932">
        <v>189</v>
      </c>
      <c r="I18" s="1127">
        <f t="shared" si="0"/>
        <v>45.215311004784688</v>
      </c>
    </row>
    <row r="19" spans="2:9" x14ac:dyDescent="0.35">
      <c r="B19" s="1125" t="s">
        <v>4</v>
      </c>
      <c r="C19" s="934">
        <f>'31dictsaad'!D16-'31dictsaad'!H16</f>
        <v>2896</v>
      </c>
      <c r="D19" s="932">
        <v>2037</v>
      </c>
      <c r="E19" s="1127">
        <v>70.338397790055254</v>
      </c>
      <c r="F19" s="932">
        <v>859</v>
      </c>
      <c r="G19" s="1127">
        <v>29.661602209944753</v>
      </c>
      <c r="H19" s="932">
        <v>0</v>
      </c>
      <c r="I19" s="1127">
        <f t="shared" si="0"/>
        <v>0</v>
      </c>
    </row>
    <row r="20" spans="2:9" x14ac:dyDescent="0.35">
      <c r="B20" s="1125" t="s">
        <v>40</v>
      </c>
      <c r="C20" s="934">
        <f>'31dictsaad'!D17-'31dictsaad'!H17</f>
        <v>3428</v>
      </c>
      <c r="D20" s="932">
        <v>1</v>
      </c>
      <c r="E20" s="1127">
        <v>2.9171528588098013E-2</v>
      </c>
      <c r="F20" s="932">
        <v>3071</v>
      </c>
      <c r="G20" s="1127">
        <v>89.585764294049014</v>
      </c>
      <c r="H20" s="932">
        <v>356</v>
      </c>
      <c r="I20" s="1127">
        <f t="shared" si="0"/>
        <v>10.385064177362894</v>
      </c>
    </row>
    <row r="21" spans="2:9" x14ac:dyDescent="0.35">
      <c r="B21" s="1125" t="s">
        <v>41</v>
      </c>
      <c r="C21" s="934">
        <f>'31dictsaad'!D18-'31dictsaad'!H18</f>
        <v>36090</v>
      </c>
      <c r="D21" s="932">
        <v>0</v>
      </c>
      <c r="E21" s="1127">
        <v>0</v>
      </c>
      <c r="F21" s="932">
        <v>28180</v>
      </c>
      <c r="G21" s="1127">
        <v>78.082571349404262</v>
      </c>
      <c r="H21" s="932">
        <v>7910</v>
      </c>
      <c r="I21" s="1127">
        <f t="shared" si="0"/>
        <v>21.917428650595731</v>
      </c>
    </row>
    <row r="22" spans="2:9" x14ac:dyDescent="0.35">
      <c r="B22" s="1125" t="s">
        <v>3</v>
      </c>
      <c r="C22" s="934">
        <f>'31dictsaad'!D19-'31dictsaad'!H19</f>
        <v>20849</v>
      </c>
      <c r="D22" s="932">
        <v>255</v>
      </c>
      <c r="E22" s="1127">
        <v>1.22308024365677</v>
      </c>
      <c r="F22" s="932">
        <v>10053</v>
      </c>
      <c r="G22" s="1127">
        <v>48.218139958751024</v>
      </c>
      <c r="H22" s="932">
        <v>10541</v>
      </c>
      <c r="I22" s="1127">
        <f t="shared" si="0"/>
        <v>50.558779797592216</v>
      </c>
    </row>
    <row r="23" spans="2:9" x14ac:dyDescent="0.35">
      <c r="B23" s="1125" t="s">
        <v>2</v>
      </c>
      <c r="C23" s="934">
        <f>'31dictsaad'!D20-'31dictsaad'!H20</f>
        <v>3181</v>
      </c>
      <c r="D23" s="932">
        <v>0</v>
      </c>
      <c r="E23" s="1127">
        <v>0</v>
      </c>
      <c r="F23" s="932">
        <v>2828</v>
      </c>
      <c r="G23" s="1127">
        <v>88.902860735617722</v>
      </c>
      <c r="H23" s="932">
        <v>353</v>
      </c>
      <c r="I23" s="1127">
        <f t="shared" si="0"/>
        <v>11.097139264382269</v>
      </c>
    </row>
    <row r="24" spans="2:9" x14ac:dyDescent="0.35">
      <c r="B24" s="1125" t="s">
        <v>35</v>
      </c>
      <c r="C24" s="934">
        <f>'31dictsaad'!D21-'31dictsaad'!H21</f>
        <v>62</v>
      </c>
      <c r="D24" s="932">
        <v>0</v>
      </c>
      <c r="E24" s="1127">
        <v>0</v>
      </c>
      <c r="F24" s="932">
        <v>0</v>
      </c>
      <c r="G24" s="1127">
        <v>0</v>
      </c>
      <c r="H24" s="932">
        <v>62</v>
      </c>
      <c r="I24" s="1127">
        <f t="shared" si="0"/>
        <v>100</v>
      </c>
    </row>
    <row r="25" spans="2:9" x14ac:dyDescent="0.35">
      <c r="B25" s="1125" t="s">
        <v>42</v>
      </c>
      <c r="C25" s="934">
        <f>'31dictsaad'!D22-'31dictsaad'!H22</f>
        <v>266</v>
      </c>
      <c r="D25" s="932">
        <v>1</v>
      </c>
      <c r="E25" s="1127">
        <v>0.37593984962406013</v>
      </c>
      <c r="F25" s="932">
        <v>30</v>
      </c>
      <c r="G25" s="1127">
        <v>11.278195488721805</v>
      </c>
      <c r="H25" s="932">
        <v>235</v>
      </c>
      <c r="I25" s="1127">
        <f t="shared" si="0"/>
        <v>88.345864661654133</v>
      </c>
    </row>
    <row r="26" spans="2:9" x14ac:dyDescent="0.35">
      <c r="B26" s="1125" t="s">
        <v>43</v>
      </c>
      <c r="C26" s="934">
        <f>'31dictsaad'!D23-'31dictsaad'!H23</f>
        <v>8444</v>
      </c>
      <c r="D26" s="932">
        <v>0</v>
      </c>
      <c r="E26" s="1127">
        <v>0</v>
      </c>
      <c r="F26" s="932">
        <v>2274</v>
      </c>
      <c r="G26" s="1127">
        <v>26.930364756039793</v>
      </c>
      <c r="H26" s="932">
        <v>6170</v>
      </c>
      <c r="I26" s="1127">
        <f t="shared" si="0"/>
        <v>73.069635243960207</v>
      </c>
    </row>
    <row r="27" spans="2:9" x14ac:dyDescent="0.35">
      <c r="B27" s="1125" t="s">
        <v>44</v>
      </c>
      <c r="C27" s="934">
        <f>'31dictsaad'!D24-'31dictsaad'!H24</f>
        <v>70</v>
      </c>
      <c r="D27" s="932">
        <v>0</v>
      </c>
      <c r="E27" s="1127">
        <v>0</v>
      </c>
      <c r="F27" s="932">
        <v>2</v>
      </c>
      <c r="G27" s="1127">
        <v>2.8571428571428572</v>
      </c>
      <c r="H27" s="932">
        <v>68</v>
      </c>
      <c r="I27" s="1127">
        <f t="shared" si="0"/>
        <v>97.142857142857139</v>
      </c>
    </row>
    <row r="28" spans="2:9" x14ac:dyDescent="0.35">
      <c r="B28" s="1125" t="s">
        <v>45</v>
      </c>
      <c r="C28" s="934">
        <f>'31dictsaad'!D25-'31dictsaad'!H25</f>
        <v>150</v>
      </c>
      <c r="D28" s="932">
        <v>0</v>
      </c>
      <c r="E28" s="1127">
        <v>0</v>
      </c>
      <c r="F28" s="932">
        <v>5</v>
      </c>
      <c r="G28" s="1127">
        <v>3.3333333333333335</v>
      </c>
      <c r="H28" s="932">
        <v>145</v>
      </c>
      <c r="I28" s="1127">
        <f t="shared" si="0"/>
        <v>96.666666666666671</v>
      </c>
    </row>
    <row r="29" spans="2:9" x14ac:dyDescent="0.35">
      <c r="B29" s="1125" t="s">
        <v>46</v>
      </c>
      <c r="C29" s="934">
        <f>'31dictsaad'!D26-'31dictsaad'!H26</f>
        <v>8</v>
      </c>
      <c r="D29" s="932">
        <v>0</v>
      </c>
      <c r="E29" s="1127">
        <v>0</v>
      </c>
      <c r="F29" s="932">
        <v>4</v>
      </c>
      <c r="G29" s="1127">
        <v>50</v>
      </c>
      <c r="H29" s="932">
        <v>4</v>
      </c>
      <c r="I29" s="1127">
        <f t="shared" si="0"/>
        <v>50</v>
      </c>
    </row>
    <row r="30" spans="2:9" x14ac:dyDescent="0.35">
      <c r="B30" s="1125" t="s">
        <v>1</v>
      </c>
      <c r="C30" s="1128">
        <f>'31dictsaad'!D27-'31dictsaad'!H27</f>
        <v>173</v>
      </c>
      <c r="D30" s="954">
        <v>0</v>
      </c>
      <c r="E30" s="1129">
        <v>0</v>
      </c>
      <c r="F30" s="954">
        <v>128</v>
      </c>
      <c r="G30" s="1129">
        <v>73.988439306358373</v>
      </c>
      <c r="H30" s="954">
        <v>45</v>
      </c>
      <c r="I30" s="1129">
        <f t="shared" si="0"/>
        <v>26.011560693641616</v>
      </c>
    </row>
    <row r="31" spans="2:9" x14ac:dyDescent="0.35">
      <c r="B31" s="1309" t="s">
        <v>0</v>
      </c>
      <c r="C31" s="1310">
        <f>SUM(C13:C30)</f>
        <v>130240</v>
      </c>
      <c r="D31" s="1285">
        <f>SUM(D13:D30)</f>
        <v>2294</v>
      </c>
      <c r="E31" s="1311">
        <f t="shared" ref="E31" si="1">D31/C31*100</f>
        <v>1.7613636363636362</v>
      </c>
      <c r="F31" s="1285">
        <f>SUM(F13:F30)</f>
        <v>62908</v>
      </c>
      <c r="G31" s="1311">
        <f t="shared" ref="G31" si="2">F31/C31*100</f>
        <v>48.301597051597049</v>
      </c>
      <c r="H31" s="1285">
        <f>SUM(H13:H30)</f>
        <v>65038</v>
      </c>
      <c r="I31" s="1311">
        <f t="shared" si="0"/>
        <v>49.93703931203931</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17" t="s">
        <v>467</v>
      </c>
      <c r="C35" s="1717"/>
      <c r="D35" s="1717"/>
      <c r="E35" s="1717"/>
      <c r="F35" s="1717"/>
      <c r="G35" s="1717"/>
      <c r="H35" s="1717"/>
      <c r="I35" s="1717"/>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8" t="s">
        <v>459</v>
      </c>
      <c r="C6" s="1718"/>
      <c r="D6" s="1718"/>
      <c r="E6" s="1718"/>
      <c r="F6" s="1718"/>
      <c r="G6" s="1718"/>
      <c r="H6" s="1718"/>
      <c r="I6" s="1718"/>
      <c r="J6" s="1118"/>
      <c r="K6" s="1118"/>
      <c r="L6" s="1119"/>
      <c r="M6" s="1119"/>
      <c r="N6" s="1119"/>
      <c r="O6" s="1119"/>
      <c r="P6" s="1119"/>
      <c r="Q6" s="1119"/>
    </row>
    <row r="7" spans="1:17" s="1120" customFormat="1" ht="15.75" customHeight="1" x14ac:dyDescent="0.25">
      <c r="A7" s="1117"/>
      <c r="B7" s="1719" t="str">
        <f>porsaad!$B$6</f>
        <v>Situación a 30 de abril de 2025</v>
      </c>
      <c r="C7" s="1719"/>
      <c r="D7" s="1719"/>
      <c r="E7" s="1719"/>
      <c r="F7" s="1719"/>
      <c r="G7" s="1719"/>
      <c r="H7" s="1719"/>
      <c r="I7" s="1719"/>
      <c r="J7" s="1121"/>
      <c r="K7" s="1121"/>
      <c r="L7" s="1122"/>
      <c r="M7" s="1122"/>
      <c r="N7" s="1122"/>
      <c r="O7" s="1122"/>
      <c r="P7" s="1122"/>
      <c r="Q7" s="1122"/>
    </row>
    <row r="8" spans="1:17" ht="8.25" customHeight="1" x14ac:dyDescent="0.35">
      <c r="H8" s="1124"/>
    </row>
    <row r="9" spans="1:17" ht="15" customHeight="1" x14ac:dyDescent="0.35">
      <c r="B9" s="1720" t="s">
        <v>12</v>
      </c>
      <c r="C9" s="1723" t="s">
        <v>277</v>
      </c>
      <c r="D9" s="1133"/>
      <c r="E9" s="1133"/>
      <c r="F9" s="1133"/>
      <c r="G9" s="1133"/>
      <c r="H9" s="1133"/>
      <c r="I9" s="1134"/>
    </row>
    <row r="10" spans="1:17" ht="15.75" customHeight="1" x14ac:dyDescent="0.35">
      <c r="B10" s="1721"/>
      <c r="C10" s="1724"/>
      <c r="D10" s="1726" t="s">
        <v>133</v>
      </c>
      <c r="E10" s="1727"/>
      <c r="F10" s="1730" t="s">
        <v>134</v>
      </c>
      <c r="G10" s="1731"/>
      <c r="H10" s="1731"/>
      <c r="I10" s="1731"/>
    </row>
    <row r="11" spans="1:17" ht="40.5" customHeight="1" x14ac:dyDescent="0.35">
      <c r="B11" s="1721"/>
      <c r="C11" s="1724"/>
      <c r="D11" s="1728"/>
      <c r="E11" s="1729"/>
      <c r="F11" s="1732" t="s">
        <v>278</v>
      </c>
      <c r="G11" s="1733"/>
      <c r="H11" s="1730" t="s">
        <v>279</v>
      </c>
      <c r="I11" s="1731"/>
    </row>
    <row r="12" spans="1:17" ht="52.5" customHeight="1" x14ac:dyDescent="0.35">
      <c r="B12" s="1722"/>
      <c r="C12" s="1725"/>
      <c r="D12" s="1136" t="s">
        <v>9</v>
      </c>
      <c r="E12" s="1138" t="s">
        <v>280</v>
      </c>
      <c r="F12" s="1138" t="s">
        <v>9</v>
      </c>
      <c r="G12" s="1135" t="s">
        <v>280</v>
      </c>
      <c r="H12" s="1136" t="s">
        <v>9</v>
      </c>
      <c r="I12" s="1137" t="s">
        <v>280</v>
      </c>
    </row>
    <row r="13" spans="1:17" ht="12.75" customHeight="1" x14ac:dyDescent="0.35">
      <c r="B13" s="1125" t="s">
        <v>8</v>
      </c>
      <c r="C13" s="929">
        <f>D13+F13+H13</f>
        <v>15901</v>
      </c>
      <c r="D13" s="927">
        <v>42</v>
      </c>
      <c r="E13" s="1126">
        <v>0.26413433117413998</v>
      </c>
      <c r="F13" s="927">
        <v>373</v>
      </c>
      <c r="G13" s="1126">
        <v>2.3457644173322434</v>
      </c>
      <c r="H13" s="927">
        <v>15486</v>
      </c>
      <c r="I13" s="1126">
        <f>H13/C13*100</f>
        <v>97.390101251493618</v>
      </c>
    </row>
    <row r="14" spans="1:17" x14ac:dyDescent="0.35">
      <c r="B14" s="1125" t="s">
        <v>7</v>
      </c>
      <c r="C14" s="934">
        <f t="shared" ref="C14:C30" si="0">D14+F14+H14</f>
        <v>123</v>
      </c>
      <c r="D14" s="932">
        <v>4</v>
      </c>
      <c r="E14" s="1127">
        <v>3.2520325203252036</v>
      </c>
      <c r="F14" s="932">
        <v>81</v>
      </c>
      <c r="G14" s="1127">
        <v>65.853658536585371</v>
      </c>
      <c r="H14" s="932">
        <v>38</v>
      </c>
      <c r="I14" s="1127">
        <f t="shared" ref="I14:I31" si="1">H14/C14*100</f>
        <v>30.894308943089431</v>
      </c>
    </row>
    <row r="15" spans="1:17" x14ac:dyDescent="0.35">
      <c r="B15" s="1125" t="s">
        <v>37</v>
      </c>
      <c r="C15" s="934">
        <f t="shared" si="0"/>
        <v>437</v>
      </c>
      <c r="D15" s="932">
        <v>9</v>
      </c>
      <c r="E15" s="1127">
        <v>2.0594965675057209</v>
      </c>
      <c r="F15" s="932">
        <v>197</v>
      </c>
      <c r="G15" s="1127">
        <v>45.080091533180777</v>
      </c>
      <c r="H15" s="932">
        <v>231</v>
      </c>
      <c r="I15" s="1127">
        <f t="shared" si="1"/>
        <v>52.860411899313497</v>
      </c>
    </row>
    <row r="16" spans="1:17" x14ac:dyDescent="0.35">
      <c r="B16" s="1125" t="s">
        <v>38</v>
      </c>
      <c r="C16" s="934">
        <f t="shared" si="0"/>
        <v>3637</v>
      </c>
      <c r="D16" s="932">
        <v>2</v>
      </c>
      <c r="E16" s="1127">
        <v>5.4990376684080293E-2</v>
      </c>
      <c r="F16" s="932">
        <v>412</v>
      </c>
      <c r="G16" s="1127">
        <v>11.328017596920539</v>
      </c>
      <c r="H16" s="932">
        <v>3223</v>
      </c>
      <c r="I16" s="1127">
        <f t="shared" si="1"/>
        <v>88.61699202639538</v>
      </c>
    </row>
    <row r="17" spans="2:9" x14ac:dyDescent="0.35">
      <c r="B17" s="1125" t="s">
        <v>6</v>
      </c>
      <c r="C17" s="934">
        <f t="shared" si="0"/>
        <v>12893</v>
      </c>
      <c r="D17" s="932">
        <v>5</v>
      </c>
      <c r="E17" s="1127">
        <v>3.8780733731482199E-2</v>
      </c>
      <c r="F17" s="932">
        <v>679</v>
      </c>
      <c r="G17" s="1127">
        <v>5.2664236407352831</v>
      </c>
      <c r="H17" s="932">
        <v>12209</v>
      </c>
      <c r="I17" s="1127">
        <f t="shared" si="1"/>
        <v>94.694795625533231</v>
      </c>
    </row>
    <row r="18" spans="2:9" x14ac:dyDescent="0.35">
      <c r="B18" s="1125" t="s">
        <v>5</v>
      </c>
      <c r="C18" s="934">
        <f t="shared" si="0"/>
        <v>214</v>
      </c>
      <c r="D18" s="932">
        <v>5</v>
      </c>
      <c r="E18" s="1127">
        <v>2.3364485981308412</v>
      </c>
      <c r="F18" s="932">
        <v>122</v>
      </c>
      <c r="G18" s="1127">
        <v>57.009345794392516</v>
      </c>
      <c r="H18" s="932">
        <v>87</v>
      </c>
      <c r="I18" s="1127">
        <f t="shared" si="1"/>
        <v>40.654205607476634</v>
      </c>
    </row>
    <row r="19" spans="2:9" x14ac:dyDescent="0.35">
      <c r="B19" s="1125" t="s">
        <v>4</v>
      </c>
      <c r="C19" s="934">
        <f t="shared" si="0"/>
        <v>160</v>
      </c>
      <c r="D19" s="932">
        <v>16</v>
      </c>
      <c r="E19" s="1127">
        <v>10</v>
      </c>
      <c r="F19" s="932">
        <v>111</v>
      </c>
      <c r="G19" s="1127">
        <v>69.375</v>
      </c>
      <c r="H19" s="932">
        <v>33</v>
      </c>
      <c r="I19" s="1127">
        <f t="shared" si="1"/>
        <v>20.625</v>
      </c>
    </row>
    <row r="20" spans="2:9" x14ac:dyDescent="0.35">
      <c r="B20" s="1125" t="s">
        <v>40</v>
      </c>
      <c r="C20" s="934">
        <f t="shared" si="0"/>
        <v>3847</v>
      </c>
      <c r="D20" s="932">
        <v>10</v>
      </c>
      <c r="E20" s="1127">
        <v>0.25994281258123214</v>
      </c>
      <c r="F20" s="932">
        <v>2065</v>
      </c>
      <c r="G20" s="1127">
        <v>53.678190798024438</v>
      </c>
      <c r="H20" s="932">
        <v>1772</v>
      </c>
      <c r="I20" s="1127">
        <f t="shared" si="1"/>
        <v>46.061866389394332</v>
      </c>
    </row>
    <row r="21" spans="2:9" x14ac:dyDescent="0.35">
      <c r="B21" s="1125" t="s">
        <v>41</v>
      </c>
      <c r="C21" s="934">
        <f t="shared" si="0"/>
        <v>39591</v>
      </c>
      <c r="D21" s="932">
        <v>23</v>
      </c>
      <c r="E21" s="1127">
        <v>5.8094011265186533E-2</v>
      </c>
      <c r="F21" s="932">
        <v>4145</v>
      </c>
      <c r="G21" s="1127">
        <v>10.469551160617312</v>
      </c>
      <c r="H21" s="932">
        <v>35423</v>
      </c>
      <c r="I21" s="1127">
        <f t="shared" si="1"/>
        <v>89.472354828117503</v>
      </c>
    </row>
    <row r="22" spans="2:9" x14ac:dyDescent="0.35">
      <c r="B22" s="1125" t="s">
        <v>3</v>
      </c>
      <c r="C22" s="934">
        <f t="shared" si="0"/>
        <v>7323</v>
      </c>
      <c r="D22" s="932">
        <v>1138</v>
      </c>
      <c r="E22" s="1127">
        <v>15.540079202512633</v>
      </c>
      <c r="F22" s="932">
        <v>947</v>
      </c>
      <c r="G22" s="1127">
        <v>12.931858527925714</v>
      </c>
      <c r="H22" s="932">
        <v>5238</v>
      </c>
      <c r="I22" s="1127">
        <f t="shared" si="1"/>
        <v>71.528062269561659</v>
      </c>
    </row>
    <row r="23" spans="2:9" x14ac:dyDescent="0.35">
      <c r="B23" s="1125" t="s">
        <v>2</v>
      </c>
      <c r="C23" s="934">
        <f t="shared" si="0"/>
        <v>4982</v>
      </c>
      <c r="D23" s="932">
        <v>10</v>
      </c>
      <c r="E23" s="1127">
        <v>0.20072260136491368</v>
      </c>
      <c r="F23" s="932">
        <v>1403</v>
      </c>
      <c r="G23" s="1127">
        <v>28.16138097149739</v>
      </c>
      <c r="H23" s="932">
        <v>3569</v>
      </c>
      <c r="I23" s="1127">
        <f t="shared" si="1"/>
        <v>71.63789642713769</v>
      </c>
    </row>
    <row r="24" spans="2:9" x14ac:dyDescent="0.35">
      <c r="B24" s="1125" t="s">
        <v>35</v>
      </c>
      <c r="C24" s="934">
        <f t="shared" si="0"/>
        <v>1240</v>
      </c>
      <c r="D24" s="932">
        <v>16</v>
      </c>
      <c r="E24" s="1127">
        <v>1.2903225806451613</v>
      </c>
      <c r="F24" s="932">
        <v>26</v>
      </c>
      <c r="G24" s="1127">
        <v>2.0967741935483875</v>
      </c>
      <c r="H24" s="932">
        <v>1198</v>
      </c>
      <c r="I24" s="1127">
        <f t="shared" si="1"/>
        <v>96.612903225806463</v>
      </c>
    </row>
    <row r="25" spans="2:9" x14ac:dyDescent="0.35">
      <c r="B25" s="1125" t="s">
        <v>42</v>
      </c>
      <c r="C25" s="934">
        <f t="shared" si="0"/>
        <v>14191</v>
      </c>
      <c r="D25" s="932">
        <v>575</v>
      </c>
      <c r="E25" s="1127">
        <v>4.0518638573743919</v>
      </c>
      <c r="F25" s="932">
        <v>1087</v>
      </c>
      <c r="G25" s="1127">
        <v>7.6597843703755899</v>
      </c>
      <c r="H25" s="932">
        <v>12529</v>
      </c>
      <c r="I25" s="1127">
        <f t="shared" si="1"/>
        <v>88.288351772250024</v>
      </c>
    </row>
    <row r="26" spans="2:9" x14ac:dyDescent="0.35">
      <c r="B26" s="1125" t="s">
        <v>43</v>
      </c>
      <c r="C26" s="934">
        <f t="shared" si="0"/>
        <v>6286</v>
      </c>
      <c r="D26" s="932">
        <v>5</v>
      </c>
      <c r="E26" s="1127">
        <v>7.9541839007317844E-2</v>
      </c>
      <c r="F26" s="932">
        <v>105</v>
      </c>
      <c r="G26" s="1127">
        <v>1.6703786191536749</v>
      </c>
      <c r="H26" s="932">
        <v>6176</v>
      </c>
      <c r="I26" s="1127">
        <f t="shared" si="1"/>
        <v>98.250079541839014</v>
      </c>
    </row>
    <row r="27" spans="2:9" x14ac:dyDescent="0.35">
      <c r="B27" s="1125" t="s">
        <v>44</v>
      </c>
      <c r="C27" s="934">
        <f t="shared" si="0"/>
        <v>429</v>
      </c>
      <c r="D27" s="932">
        <v>121</v>
      </c>
      <c r="E27" s="1127">
        <v>28.205128205128204</v>
      </c>
      <c r="F27" s="932">
        <v>14</v>
      </c>
      <c r="G27" s="1127">
        <v>3.263403263403263</v>
      </c>
      <c r="H27" s="932">
        <v>294</v>
      </c>
      <c r="I27" s="1127">
        <f t="shared" si="1"/>
        <v>68.531468531468533</v>
      </c>
    </row>
    <row r="28" spans="2:9" x14ac:dyDescent="0.35">
      <c r="B28" s="1125" t="s">
        <v>45</v>
      </c>
      <c r="C28" s="934">
        <f t="shared" si="0"/>
        <v>13929</v>
      </c>
      <c r="D28" s="932">
        <v>1294</v>
      </c>
      <c r="E28" s="1127">
        <v>9.2899705650082556</v>
      </c>
      <c r="F28" s="932">
        <v>3435</v>
      </c>
      <c r="G28" s="1127">
        <v>24.660779668317897</v>
      </c>
      <c r="H28" s="932">
        <v>9200</v>
      </c>
      <c r="I28" s="1127">
        <f t="shared" si="1"/>
        <v>66.049249766673839</v>
      </c>
    </row>
    <row r="29" spans="2:9" x14ac:dyDescent="0.35">
      <c r="B29" s="1125" t="s">
        <v>46</v>
      </c>
      <c r="C29" s="934">
        <f t="shared" si="0"/>
        <v>1159</v>
      </c>
      <c r="D29" s="932">
        <v>306</v>
      </c>
      <c r="E29" s="1127">
        <v>26.402070750647113</v>
      </c>
      <c r="F29" s="932">
        <v>540</v>
      </c>
      <c r="G29" s="1127">
        <v>46.591889559965487</v>
      </c>
      <c r="H29" s="932">
        <v>313</v>
      </c>
      <c r="I29" s="1127">
        <f t="shared" si="1"/>
        <v>27.0060396893874</v>
      </c>
    </row>
    <row r="30" spans="2:9" x14ac:dyDescent="0.35">
      <c r="B30" s="1125" t="s">
        <v>1</v>
      </c>
      <c r="C30" s="1128">
        <f t="shared" si="0"/>
        <v>387</v>
      </c>
      <c r="D30" s="954">
        <v>0</v>
      </c>
      <c r="E30" s="1129">
        <v>0</v>
      </c>
      <c r="F30" s="954">
        <v>172</v>
      </c>
      <c r="G30" s="1129">
        <v>44.444444444444443</v>
      </c>
      <c r="H30" s="954">
        <v>215</v>
      </c>
      <c r="I30" s="1129">
        <f t="shared" si="1"/>
        <v>55.555555555555557</v>
      </c>
    </row>
    <row r="31" spans="2:9" x14ac:dyDescent="0.35">
      <c r="B31" s="1309" t="s">
        <v>0</v>
      </c>
      <c r="C31" s="1310">
        <f>SUM(C13:C30)</f>
        <v>126729</v>
      </c>
      <c r="D31" s="1285">
        <f>SUM(D13:D30)</f>
        <v>3581</v>
      </c>
      <c r="E31" s="1311">
        <f t="shared" ref="E31" si="2">D31/C31*100</f>
        <v>2.8257147140749157</v>
      </c>
      <c r="F31" s="1285">
        <f>SUM(F13:F30)</f>
        <v>15914</v>
      </c>
      <c r="G31" s="1311">
        <f t="shared" ref="G31" si="3">F31/C31*100</f>
        <v>12.557504596422287</v>
      </c>
      <c r="H31" s="1285">
        <f>SUM(H13:H30)</f>
        <v>107234</v>
      </c>
      <c r="I31" s="1311">
        <f t="shared" si="1"/>
        <v>84.616780689502804</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17"/>
      <c r="C35" s="1717"/>
      <c r="D35" s="1717"/>
      <c r="E35" s="1717"/>
      <c r="F35" s="1717"/>
      <c r="G35" s="1717"/>
      <c r="H35" s="1717"/>
      <c r="I35" s="1717"/>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18" t="s">
        <v>460</v>
      </c>
      <c r="C6" s="1718"/>
      <c r="D6" s="1718"/>
      <c r="E6" s="1718"/>
      <c r="F6" s="1718"/>
      <c r="G6" s="1718"/>
      <c r="H6" s="1718"/>
      <c r="I6" s="1718"/>
      <c r="J6" s="1718"/>
      <c r="K6" s="1718"/>
      <c r="L6" s="1718"/>
      <c r="M6" s="1119"/>
      <c r="N6" s="1119"/>
      <c r="O6" s="1119"/>
    </row>
    <row r="7" spans="1:15" s="1120" customFormat="1" ht="15.75" customHeight="1" x14ac:dyDescent="0.25">
      <c r="A7" s="1117"/>
      <c r="B7" s="1719" t="str">
        <f>porsaad!$B$6</f>
        <v>Situación a 30 de abril de 2025</v>
      </c>
      <c r="C7" s="1719"/>
      <c r="D7" s="1719"/>
      <c r="E7" s="1719"/>
      <c r="F7" s="1719"/>
      <c r="G7" s="1719"/>
      <c r="H7" s="1719"/>
      <c r="I7" s="1719"/>
      <c r="J7" s="1719"/>
      <c r="K7" s="1719"/>
      <c r="L7" s="1719"/>
      <c r="M7" s="1122"/>
      <c r="N7" s="1122"/>
      <c r="O7" s="1122"/>
    </row>
    <row r="8" spans="1:15" ht="8.25" customHeight="1" x14ac:dyDescent="0.35"/>
    <row r="9" spans="1:15" ht="15" customHeight="1" x14ac:dyDescent="0.35">
      <c r="B9" s="1737" t="s">
        <v>12</v>
      </c>
      <c r="D9" s="1734" t="s">
        <v>29</v>
      </c>
      <c r="E9" s="1743" t="s">
        <v>210</v>
      </c>
      <c r="F9" s="1739"/>
      <c r="G9" s="1139"/>
      <c r="H9" s="1720" t="s">
        <v>283</v>
      </c>
      <c r="I9" s="1739"/>
      <c r="J9" s="1139"/>
      <c r="K9" s="1720" t="s">
        <v>282</v>
      </c>
      <c r="L9" s="1739"/>
    </row>
    <row r="10" spans="1:15" ht="15.75" customHeight="1" x14ac:dyDescent="0.35">
      <c r="B10" s="1738"/>
      <c r="D10" s="1735"/>
      <c r="E10" s="1744"/>
      <c r="F10" s="1740"/>
      <c r="G10" s="1139"/>
      <c r="H10" s="1721"/>
      <c r="I10" s="1740"/>
      <c r="J10" s="1139"/>
      <c r="K10" s="1721"/>
      <c r="L10" s="1740"/>
    </row>
    <row r="11" spans="1:15" x14ac:dyDescent="0.35">
      <c r="B11" s="1738"/>
      <c r="D11" s="1735"/>
      <c r="E11" s="1744"/>
      <c r="F11" s="1740"/>
      <c r="G11" s="1139"/>
      <c r="H11" s="1721"/>
      <c r="I11" s="1740"/>
      <c r="J11" s="1139"/>
      <c r="K11" s="1721"/>
      <c r="L11" s="1740"/>
    </row>
    <row r="12" spans="1:15" ht="33" customHeight="1" x14ac:dyDescent="0.35">
      <c r="B12" s="1738"/>
      <c r="D12" s="1736"/>
      <c r="E12" s="1744"/>
      <c r="F12" s="1740"/>
      <c r="G12" s="1139"/>
      <c r="H12" s="1741"/>
      <c r="I12" s="1742"/>
      <c r="J12" s="1139"/>
      <c r="K12" s="1741"/>
      <c r="L12" s="1742"/>
    </row>
    <row r="13" spans="1:15" ht="29" x14ac:dyDescent="0.35">
      <c r="B13" s="1721"/>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424084</v>
      </c>
      <c r="E14" s="929">
        <f>'10pendResol'!H13</f>
        <v>28488</v>
      </c>
      <c r="F14" s="1044">
        <f>E14/$D14*100</f>
        <v>6.7175370917082464</v>
      </c>
      <c r="G14" s="930"/>
      <c r="H14" s="929">
        <f>'10pendPrest'!H13</f>
        <v>15486</v>
      </c>
      <c r="I14" s="1044">
        <f t="shared" ref="I14:I32" si="0">H14/$K14*100</f>
        <v>35.216264156092237</v>
      </c>
      <c r="J14" s="930"/>
      <c r="K14" s="929">
        <f t="shared" ref="K14:K31" si="1">E14+H14</f>
        <v>43974</v>
      </c>
      <c r="L14" s="1044">
        <f t="shared" ref="L14:L32" si="2">K14/D14*100</f>
        <v>10.369172145141057</v>
      </c>
    </row>
    <row r="15" spans="1:15" x14ac:dyDescent="0.35">
      <c r="B15" s="1141" t="s">
        <v>7</v>
      </c>
      <c r="D15" s="934">
        <f>'21solsaad'!D11</f>
        <v>58693</v>
      </c>
      <c r="E15" s="934">
        <f>'10pendResol'!H14</f>
        <v>578</v>
      </c>
      <c r="F15" s="1045">
        <f t="shared" ref="F15:F31" si="3">E15/$D15*100</f>
        <v>0.98478523844410748</v>
      </c>
      <c r="G15" s="930"/>
      <c r="H15" s="934">
        <f>'10pendPrest'!H14</f>
        <v>38</v>
      </c>
      <c r="I15" s="1045">
        <f t="shared" si="0"/>
        <v>6.1688311688311686</v>
      </c>
      <c r="J15" s="930"/>
      <c r="K15" s="934">
        <f t="shared" si="1"/>
        <v>616</v>
      </c>
      <c r="L15" s="1045">
        <f t="shared" si="2"/>
        <v>1.0495289046393947</v>
      </c>
    </row>
    <row r="16" spans="1:15" x14ac:dyDescent="0.35">
      <c r="B16" s="1141" t="s">
        <v>37</v>
      </c>
      <c r="D16" s="934">
        <f>'21solsaad'!D12</f>
        <v>52063</v>
      </c>
      <c r="E16" s="934">
        <f>'10pendResol'!H15</f>
        <v>2967</v>
      </c>
      <c r="F16" s="1045">
        <f t="shared" si="3"/>
        <v>5.6988648368322989</v>
      </c>
      <c r="G16" s="930"/>
      <c r="H16" s="934">
        <f>'10pendPrest'!H15</f>
        <v>231</v>
      </c>
      <c r="I16" s="1045">
        <f t="shared" si="0"/>
        <v>7.2232645403377109</v>
      </c>
      <c r="J16" s="930"/>
      <c r="K16" s="934">
        <f t="shared" si="1"/>
        <v>3198</v>
      </c>
      <c r="L16" s="1045">
        <f t="shared" si="2"/>
        <v>6.1425580546645406</v>
      </c>
    </row>
    <row r="17" spans="2:12" x14ac:dyDescent="0.35">
      <c r="B17" s="1141" t="s">
        <v>38</v>
      </c>
      <c r="D17" s="934">
        <f>'21solsaad'!D13</f>
        <v>47287</v>
      </c>
      <c r="E17" s="934">
        <f>'10pendResol'!H16</f>
        <v>1443</v>
      </c>
      <c r="F17" s="1045">
        <f t="shared" si="3"/>
        <v>3.0515786579821094</v>
      </c>
      <c r="G17" s="930"/>
      <c r="H17" s="934">
        <f>'10pendPrest'!H16</f>
        <v>3223</v>
      </c>
      <c r="I17" s="1045">
        <f t="shared" si="0"/>
        <v>69.074153450492929</v>
      </c>
      <c r="J17" s="930"/>
      <c r="K17" s="934">
        <f t="shared" si="1"/>
        <v>4666</v>
      </c>
      <c r="L17" s="1045">
        <f t="shared" si="2"/>
        <v>9.8674054179795725</v>
      </c>
    </row>
    <row r="18" spans="2:12" x14ac:dyDescent="0.35">
      <c r="B18" s="1141" t="s">
        <v>6</v>
      </c>
      <c r="D18" s="934">
        <f>'21solsaad'!D14</f>
        <v>76325</v>
      </c>
      <c r="E18" s="934">
        <f>'10pendResol'!H17</f>
        <v>5484</v>
      </c>
      <c r="F18" s="1045">
        <f>E18/$D18*100</f>
        <v>7.1850638716017032</v>
      </c>
      <c r="G18" s="930"/>
      <c r="H18" s="934">
        <f>'10pendPrest'!H17</f>
        <v>12209</v>
      </c>
      <c r="I18" s="1045">
        <f t="shared" si="0"/>
        <v>69.00469112078224</v>
      </c>
      <c r="J18" s="930"/>
      <c r="K18" s="934">
        <f t="shared" si="1"/>
        <v>17693</v>
      </c>
      <c r="L18" s="1045">
        <f t="shared" si="2"/>
        <v>23.181133311496886</v>
      </c>
    </row>
    <row r="19" spans="2:12" x14ac:dyDescent="0.35">
      <c r="B19" s="1141" t="s">
        <v>5</v>
      </c>
      <c r="D19" s="934">
        <f>'21solsaad'!D15</f>
        <v>23380</v>
      </c>
      <c r="E19" s="934">
        <f>'10pendResol'!H18</f>
        <v>189</v>
      </c>
      <c r="F19" s="1045">
        <f t="shared" si="3"/>
        <v>0.80838323353293418</v>
      </c>
      <c r="G19" s="930"/>
      <c r="H19" s="934">
        <f>'10pendPrest'!H18</f>
        <v>87</v>
      </c>
      <c r="I19" s="1045">
        <f t="shared" si="0"/>
        <v>31.521739130434785</v>
      </c>
      <c r="J19" s="930"/>
      <c r="K19" s="934">
        <f t="shared" si="1"/>
        <v>276</v>
      </c>
      <c r="L19" s="1045">
        <f t="shared" si="2"/>
        <v>1.1804961505560307</v>
      </c>
    </row>
    <row r="20" spans="2:12" x14ac:dyDescent="0.35">
      <c r="B20" s="1141" t="s">
        <v>4</v>
      </c>
      <c r="D20" s="934">
        <f>'21solsaad'!D16</f>
        <v>161076</v>
      </c>
      <c r="E20" s="934">
        <f>'10pendResol'!H19</f>
        <v>0</v>
      </c>
      <c r="F20" s="1045">
        <f t="shared" si="3"/>
        <v>0</v>
      </c>
      <c r="G20" s="930"/>
      <c r="H20" s="934">
        <f>'10pendPrest'!H19</f>
        <v>33</v>
      </c>
      <c r="I20" s="1045">
        <f t="shared" si="0"/>
        <v>100</v>
      </c>
      <c r="J20" s="930"/>
      <c r="K20" s="934">
        <f t="shared" si="1"/>
        <v>33</v>
      </c>
      <c r="L20" s="1045">
        <f t="shared" si="2"/>
        <v>2.0487223422483797E-2</v>
      </c>
    </row>
    <row r="21" spans="2:12" x14ac:dyDescent="0.35">
      <c r="B21" s="1141" t="s">
        <v>40</v>
      </c>
      <c r="D21" s="934">
        <f>'21solsaad'!D17</f>
        <v>102256</v>
      </c>
      <c r="E21" s="934">
        <f>'10pendResol'!H20</f>
        <v>356</v>
      </c>
      <c r="F21" s="1045">
        <f t="shared" si="3"/>
        <v>0.34814583007354089</v>
      </c>
      <c r="G21" s="930"/>
      <c r="H21" s="934">
        <f>'10pendPrest'!H20</f>
        <v>1772</v>
      </c>
      <c r="I21" s="1045">
        <f t="shared" si="0"/>
        <v>83.270676691729335</v>
      </c>
      <c r="J21" s="930"/>
      <c r="K21" s="934">
        <f t="shared" si="1"/>
        <v>2128</v>
      </c>
      <c r="L21" s="1045">
        <f t="shared" si="2"/>
        <v>2.0810514786418399</v>
      </c>
    </row>
    <row r="22" spans="2:12" x14ac:dyDescent="0.35">
      <c r="B22" s="1141" t="s">
        <v>41</v>
      </c>
      <c r="D22" s="934">
        <f>'21solsaad'!D18</f>
        <v>395271</v>
      </c>
      <c r="E22" s="934">
        <f>'10pendResol'!H21</f>
        <v>7910</v>
      </c>
      <c r="F22" s="1045">
        <f t="shared" si="3"/>
        <v>2.0011586987155647</v>
      </c>
      <c r="G22" s="930"/>
      <c r="H22" s="934">
        <f>'10pendPrest'!H21</f>
        <v>35423</v>
      </c>
      <c r="I22" s="1045">
        <f t="shared" si="0"/>
        <v>81.746013430872537</v>
      </c>
      <c r="J22" s="930"/>
      <c r="K22" s="934">
        <f t="shared" si="1"/>
        <v>43333</v>
      </c>
      <c r="L22" s="1045">
        <f t="shared" si="2"/>
        <v>10.962858393355445</v>
      </c>
    </row>
    <row r="23" spans="2:12" x14ac:dyDescent="0.35">
      <c r="B23" s="1141" t="s">
        <v>3</v>
      </c>
      <c r="D23" s="934">
        <f>'21solsaad'!D19</f>
        <v>226297</v>
      </c>
      <c r="E23" s="934">
        <f>'10pendResol'!H22</f>
        <v>10541</v>
      </c>
      <c r="F23" s="1045">
        <f t="shared" si="3"/>
        <v>4.6580378882618856</v>
      </c>
      <c r="G23" s="930"/>
      <c r="H23" s="934">
        <f>'10pendPrest'!H22</f>
        <v>5238</v>
      </c>
      <c r="I23" s="1045">
        <f t="shared" si="0"/>
        <v>33.19602002661766</v>
      </c>
      <c r="J23" s="930"/>
      <c r="K23" s="934">
        <f t="shared" si="1"/>
        <v>15779</v>
      </c>
      <c r="L23" s="1045">
        <f t="shared" si="2"/>
        <v>6.9726951749249881</v>
      </c>
    </row>
    <row r="24" spans="2:12" x14ac:dyDescent="0.35">
      <c r="B24" s="1141" t="s">
        <v>2</v>
      </c>
      <c r="D24" s="934">
        <f>'21solsaad'!D20</f>
        <v>60562</v>
      </c>
      <c r="E24" s="934">
        <f>'10pendResol'!H23</f>
        <v>353</v>
      </c>
      <c r="F24" s="1045">
        <f t="shared" si="3"/>
        <v>0.5828737492156798</v>
      </c>
      <c r="G24" s="930"/>
      <c r="H24" s="934">
        <f>'10pendPrest'!H23</f>
        <v>3569</v>
      </c>
      <c r="I24" s="1045">
        <f t="shared" si="0"/>
        <v>90.999490056093833</v>
      </c>
      <c r="J24" s="930"/>
      <c r="K24" s="934">
        <f t="shared" si="1"/>
        <v>3922</v>
      </c>
      <c r="L24" s="1045">
        <f t="shared" si="2"/>
        <v>6.4760080578580625</v>
      </c>
    </row>
    <row r="25" spans="2:12" x14ac:dyDescent="0.35">
      <c r="B25" s="1141" t="s">
        <v>35</v>
      </c>
      <c r="D25" s="934">
        <f>'21solsaad'!D21</f>
        <v>87481</v>
      </c>
      <c r="E25" s="934">
        <f>'10pendResol'!H24</f>
        <v>62</v>
      </c>
      <c r="F25" s="1045">
        <f t="shared" si="3"/>
        <v>7.0872532321304055E-2</v>
      </c>
      <c r="G25" s="930"/>
      <c r="H25" s="934">
        <f>'10pendPrest'!H24</f>
        <v>1198</v>
      </c>
      <c r="I25" s="1045">
        <f t="shared" si="0"/>
        <v>95.079365079365076</v>
      </c>
      <c r="J25" s="930"/>
      <c r="K25" s="934">
        <f t="shared" si="1"/>
        <v>1260</v>
      </c>
      <c r="L25" s="1045">
        <f t="shared" si="2"/>
        <v>1.4403127536265017</v>
      </c>
    </row>
    <row r="26" spans="2:12" x14ac:dyDescent="0.35">
      <c r="B26" s="1141" t="s">
        <v>42</v>
      </c>
      <c r="D26" s="934">
        <f>'21solsaad'!D22</f>
        <v>266456</v>
      </c>
      <c r="E26" s="934">
        <f>'10pendResol'!H25</f>
        <v>235</v>
      </c>
      <c r="F26" s="1045">
        <f t="shared" si="3"/>
        <v>8.8194673792295911E-2</v>
      </c>
      <c r="G26" s="930"/>
      <c r="H26" s="934">
        <f>'10pendPrest'!H25</f>
        <v>12529</v>
      </c>
      <c r="I26" s="1045">
        <f t="shared" si="0"/>
        <v>98.158884362268878</v>
      </c>
      <c r="J26" s="930"/>
      <c r="K26" s="934">
        <f t="shared" si="1"/>
        <v>12764</v>
      </c>
      <c r="L26" s="1045">
        <f t="shared" si="2"/>
        <v>4.7902843246164473</v>
      </c>
    </row>
    <row r="27" spans="2:12" x14ac:dyDescent="0.35">
      <c r="B27" s="1141" t="s">
        <v>43</v>
      </c>
      <c r="D27" s="934">
        <f>'21solsaad'!D23</f>
        <v>69263</v>
      </c>
      <c r="E27" s="934">
        <f>'10pendResol'!H26</f>
        <v>6170</v>
      </c>
      <c r="F27" s="1045">
        <f t="shared" si="3"/>
        <v>8.9080750184080966</v>
      </c>
      <c r="G27" s="930"/>
      <c r="H27" s="934">
        <f>'10pendPrest'!H26</f>
        <v>6176</v>
      </c>
      <c r="I27" s="1045">
        <f t="shared" si="0"/>
        <v>50.024299368216433</v>
      </c>
      <c r="J27" s="930"/>
      <c r="K27" s="934">
        <f t="shared" si="1"/>
        <v>12346</v>
      </c>
      <c r="L27" s="1045">
        <f t="shared" si="2"/>
        <v>17.824812670545601</v>
      </c>
    </row>
    <row r="28" spans="2:12" x14ac:dyDescent="0.35">
      <c r="B28" s="1141" t="s">
        <v>44</v>
      </c>
      <c r="D28" s="934">
        <f>'21solsaad'!D24</f>
        <v>20737</v>
      </c>
      <c r="E28" s="934">
        <f>'10pendResol'!H27</f>
        <v>68</v>
      </c>
      <c r="F28" s="1045">
        <f t="shared" si="3"/>
        <v>0.32791628490138403</v>
      </c>
      <c r="G28" s="930"/>
      <c r="H28" s="934">
        <f>'10pendPrest'!H27</f>
        <v>294</v>
      </c>
      <c r="I28" s="1045">
        <f t="shared" si="0"/>
        <v>81.215469613259671</v>
      </c>
      <c r="J28" s="930"/>
      <c r="K28" s="934">
        <f t="shared" si="1"/>
        <v>362</v>
      </c>
      <c r="L28" s="1045">
        <f t="shared" si="2"/>
        <v>1.7456719872691324</v>
      </c>
    </row>
    <row r="29" spans="2:12" x14ac:dyDescent="0.35">
      <c r="B29" s="1141" t="s">
        <v>45</v>
      </c>
      <c r="D29" s="934">
        <f>'21solsaad'!D25</f>
        <v>118843</v>
      </c>
      <c r="E29" s="934">
        <f>'10pendResol'!H28</f>
        <v>145</v>
      </c>
      <c r="F29" s="1045">
        <f t="shared" si="3"/>
        <v>0.12200971029004654</v>
      </c>
      <c r="G29" s="930"/>
      <c r="H29" s="934">
        <f>'10pendPrest'!H28</f>
        <v>9200</v>
      </c>
      <c r="I29" s="1045">
        <f t="shared" si="0"/>
        <v>98.448368111289469</v>
      </c>
      <c r="J29" s="930"/>
      <c r="K29" s="934">
        <f t="shared" si="1"/>
        <v>9345</v>
      </c>
      <c r="L29" s="1045">
        <f t="shared" si="2"/>
        <v>7.8633154666240337</v>
      </c>
    </row>
    <row r="30" spans="2:12" x14ac:dyDescent="0.35">
      <c r="B30" s="1141" t="s">
        <v>46</v>
      </c>
      <c r="D30" s="934">
        <f>'21solsaad'!D26</f>
        <v>14818</v>
      </c>
      <c r="E30" s="934">
        <f>'10pendResol'!H29</f>
        <v>4</v>
      </c>
      <c r="F30" s="1045">
        <f t="shared" si="3"/>
        <v>2.6994196247806725E-2</v>
      </c>
      <c r="G30" s="930"/>
      <c r="H30" s="934">
        <f>'10pendPrest'!H29</f>
        <v>313</v>
      </c>
      <c r="I30" s="1045">
        <f t="shared" si="0"/>
        <v>98.738170347003148</v>
      </c>
      <c r="J30" s="930"/>
      <c r="K30" s="934">
        <f t="shared" si="1"/>
        <v>317</v>
      </c>
      <c r="L30" s="1045">
        <f t="shared" si="2"/>
        <v>2.1392900526386827</v>
      </c>
    </row>
    <row r="31" spans="2:12" x14ac:dyDescent="0.35">
      <c r="B31" s="1142" t="s">
        <v>1</v>
      </c>
      <c r="D31" s="1128">
        <f>'21solsaad'!D27</f>
        <v>5735</v>
      </c>
      <c r="E31" s="1128">
        <f>'10pendResol'!H30</f>
        <v>45</v>
      </c>
      <c r="F31" s="1046">
        <f t="shared" si="3"/>
        <v>0.78465562336530081</v>
      </c>
      <c r="G31" s="930"/>
      <c r="H31" s="1128">
        <f>'10pendPrest'!H30</f>
        <v>215</v>
      </c>
      <c r="I31" s="1046">
        <f t="shared" si="0"/>
        <v>82.692307692307693</v>
      </c>
      <c r="J31" s="930"/>
      <c r="K31" s="1128">
        <f t="shared" si="1"/>
        <v>260</v>
      </c>
      <c r="L31" s="1046">
        <f t="shared" si="2"/>
        <v>4.5335658238884049</v>
      </c>
    </row>
    <row r="32" spans="2:12" x14ac:dyDescent="0.35">
      <c r="B32" s="1309" t="s">
        <v>0</v>
      </c>
      <c r="D32" s="1310">
        <f>SUM(D14:D31)</f>
        <v>2210627</v>
      </c>
      <c r="E32" s="1310">
        <f>SUM(E14:E31)</f>
        <v>65038</v>
      </c>
      <c r="F32" s="1299">
        <f>E32/$D32*100</f>
        <v>2.9420612342109274</v>
      </c>
      <c r="G32" s="1277"/>
      <c r="H32" s="1310">
        <f>SUM(H14:H31)</f>
        <v>107234</v>
      </c>
      <c r="I32" s="1299">
        <f t="shared" si="0"/>
        <v>62.246911860313922</v>
      </c>
      <c r="J32" s="1277"/>
      <c r="K32" s="1310">
        <f>SUM(K14:K31)</f>
        <v>172272</v>
      </c>
      <c r="L32" s="1299">
        <f t="shared" si="2"/>
        <v>7.792902194716703</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52" t="s">
        <v>461</v>
      </c>
      <c r="C6" s="1552"/>
      <c r="D6" s="1552"/>
      <c r="E6" s="1552"/>
      <c r="F6" s="1552"/>
      <c r="G6" s="1552"/>
      <c r="H6" s="1552"/>
      <c r="I6" s="1552"/>
      <c r="J6" s="1552"/>
      <c r="K6" s="1552"/>
      <c r="L6" s="1552"/>
      <c r="M6" s="1552"/>
      <c r="N6" s="1552"/>
      <c r="O6" s="99"/>
    </row>
    <row r="7" spans="1:17" s="4" customFormat="1" ht="11.25" customHeight="1" x14ac:dyDescent="0.25">
      <c r="A7" s="97"/>
      <c r="B7" s="1552"/>
      <c r="C7" s="1552"/>
      <c r="D7" s="1552"/>
      <c r="E7" s="1552"/>
      <c r="F7" s="1552"/>
      <c r="G7" s="1552"/>
      <c r="H7" s="1552"/>
      <c r="I7" s="1552"/>
      <c r="J7" s="1552"/>
      <c r="K7" s="1552"/>
      <c r="L7" s="1552"/>
      <c r="M7" s="1552"/>
      <c r="N7" s="1552"/>
      <c r="O7" s="99"/>
    </row>
    <row r="8" spans="1:17" s="4" customFormat="1" ht="15.75" customHeight="1" x14ac:dyDescent="0.25">
      <c r="A8" s="97"/>
      <c r="B8" s="1691" t="s">
        <v>499</v>
      </c>
      <c r="C8" s="1691"/>
      <c r="D8" s="1691"/>
      <c r="E8" s="1691"/>
      <c r="F8" s="1691"/>
      <c r="G8" s="1691"/>
      <c r="H8" s="1691"/>
      <c r="I8" s="1691"/>
      <c r="J8" s="1691"/>
      <c r="K8" s="1691"/>
      <c r="L8" s="1691"/>
      <c r="M8" s="1691"/>
      <c r="N8" s="1691"/>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45" t="s">
        <v>0</v>
      </c>
      <c r="D11" s="1745"/>
      <c r="E11" s="1745"/>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315795</v>
      </c>
      <c r="D13" s="102">
        <v>299894</v>
      </c>
      <c r="E13" s="102">
        <v>15901</v>
      </c>
      <c r="F13" s="103">
        <v>0.94964771449832963</v>
      </c>
      <c r="G13" s="103">
        <v>5.0352285501670389E-2</v>
      </c>
      <c r="I13" s="101">
        <v>9</v>
      </c>
      <c r="J13" s="101">
        <v>1</v>
      </c>
      <c r="K13" s="101">
        <v>8</v>
      </c>
      <c r="L13" s="100" t="s">
        <v>4</v>
      </c>
      <c r="M13" s="102">
        <v>126713</v>
      </c>
      <c r="N13" s="102">
        <v>160</v>
      </c>
      <c r="O13" s="103">
        <f t="shared" ref="O13:P28" si="0">INDEX($B$13:$G$32,$K13,O$11)</f>
        <v>0.99873889637669166</v>
      </c>
      <c r="P13" s="103">
        <f t="shared" si="0"/>
        <v>1.2611036233083478E-3</v>
      </c>
      <c r="Q13" s="103">
        <f>$F$32</f>
        <v>0.92414289716202525</v>
      </c>
    </row>
    <row r="14" spans="1:17" s="100" customFormat="1" ht="14.5" x14ac:dyDescent="0.35">
      <c r="B14" s="100" t="s">
        <v>7</v>
      </c>
      <c r="C14" s="102">
        <v>46252</v>
      </c>
      <c r="D14" s="102">
        <v>46129</v>
      </c>
      <c r="E14" s="102">
        <v>123</v>
      </c>
      <c r="F14" s="103">
        <v>0.99734065553921991</v>
      </c>
      <c r="G14" s="103">
        <v>2.6593444607800744E-3</v>
      </c>
      <c r="I14" s="101">
        <v>2</v>
      </c>
      <c r="J14" s="101">
        <v>2</v>
      </c>
      <c r="K14" s="101">
        <v>2</v>
      </c>
      <c r="L14" s="100" t="s">
        <v>7</v>
      </c>
      <c r="M14" s="102">
        <v>46129</v>
      </c>
      <c r="N14" s="102">
        <v>123</v>
      </c>
      <c r="O14" s="103">
        <f t="shared" si="0"/>
        <v>0.99734065553921991</v>
      </c>
      <c r="P14" s="103">
        <f t="shared" si="0"/>
        <v>2.6593444607800744E-3</v>
      </c>
      <c r="Q14" s="103">
        <f t="shared" ref="Q14:Q32" si="1">$F$32</f>
        <v>0.92414289716202525</v>
      </c>
    </row>
    <row r="15" spans="1:17" s="100" customFormat="1" ht="14.5" x14ac:dyDescent="0.35">
      <c r="B15" s="100" t="s">
        <v>37</v>
      </c>
      <c r="C15" s="102">
        <v>35249</v>
      </c>
      <c r="D15" s="102">
        <v>34812</v>
      </c>
      <c r="E15" s="102">
        <v>437</v>
      </c>
      <c r="F15" s="103">
        <v>0.98760248517688443</v>
      </c>
      <c r="G15" s="103">
        <v>1.239751482311555E-2</v>
      </c>
      <c r="I15" s="101">
        <v>4</v>
      </c>
      <c r="J15" s="101">
        <v>3</v>
      </c>
      <c r="K15" s="101">
        <v>6</v>
      </c>
      <c r="L15" s="100" t="s">
        <v>5</v>
      </c>
      <c r="M15" s="102">
        <v>18099</v>
      </c>
      <c r="N15" s="102">
        <v>214</v>
      </c>
      <c r="O15" s="103">
        <f t="shared" si="0"/>
        <v>0.98831431223720856</v>
      </c>
      <c r="P15" s="103">
        <f t="shared" si="0"/>
        <v>1.168568776279146E-2</v>
      </c>
      <c r="Q15" s="103">
        <f t="shared" si="1"/>
        <v>0.92414289716202525</v>
      </c>
    </row>
    <row r="16" spans="1:17" s="100" customFormat="1" ht="14.5" x14ac:dyDescent="0.35">
      <c r="B16" s="100" t="s">
        <v>38</v>
      </c>
      <c r="C16" s="102">
        <v>35088</v>
      </c>
      <c r="D16" s="102">
        <v>31451</v>
      </c>
      <c r="E16" s="102">
        <v>3637</v>
      </c>
      <c r="F16" s="103">
        <v>0.89634632922936619</v>
      </c>
      <c r="G16" s="103">
        <v>0.10365367077063384</v>
      </c>
      <c r="I16" s="101">
        <v>13</v>
      </c>
      <c r="J16" s="101">
        <v>4</v>
      </c>
      <c r="K16" s="101">
        <v>3</v>
      </c>
      <c r="L16" s="100" t="s">
        <v>37</v>
      </c>
      <c r="M16" s="102">
        <v>34812</v>
      </c>
      <c r="N16" s="102">
        <v>437</v>
      </c>
      <c r="O16" s="103">
        <f t="shared" si="0"/>
        <v>0.98760248517688443</v>
      </c>
      <c r="P16" s="103">
        <f t="shared" si="0"/>
        <v>1.239751482311555E-2</v>
      </c>
      <c r="Q16" s="103">
        <f t="shared" si="1"/>
        <v>0.92414289716202525</v>
      </c>
    </row>
    <row r="17" spans="2:17" s="100" customFormat="1" ht="14.5" x14ac:dyDescent="0.35">
      <c r="B17" s="100" t="s">
        <v>6</v>
      </c>
      <c r="C17" s="102">
        <v>59339</v>
      </c>
      <c r="D17" s="102">
        <v>46446</v>
      </c>
      <c r="E17" s="102">
        <v>12893</v>
      </c>
      <c r="F17" s="103">
        <v>0.78272299836532466</v>
      </c>
      <c r="G17" s="103">
        <v>0.21727700163467534</v>
      </c>
      <c r="I17" s="101">
        <v>20</v>
      </c>
      <c r="J17" s="101">
        <v>5</v>
      </c>
      <c r="K17" s="101">
        <v>13</v>
      </c>
      <c r="L17" s="100" t="s">
        <v>35</v>
      </c>
      <c r="M17" s="102">
        <v>79688</v>
      </c>
      <c r="N17" s="102">
        <v>1240</v>
      </c>
      <c r="O17" s="103">
        <f t="shared" si="0"/>
        <v>0.9846777382364571</v>
      </c>
      <c r="P17" s="103">
        <f t="shared" si="0"/>
        <v>1.5322261763542903E-2</v>
      </c>
      <c r="Q17" s="103">
        <f t="shared" si="1"/>
        <v>0.92414289716202525</v>
      </c>
    </row>
    <row r="18" spans="2:17" s="100" customFormat="1" ht="14.5" x14ac:dyDescent="0.35">
      <c r="B18" s="100" t="s">
        <v>5</v>
      </c>
      <c r="C18" s="102">
        <v>18313</v>
      </c>
      <c r="D18" s="102">
        <v>18099</v>
      </c>
      <c r="E18" s="102">
        <v>214</v>
      </c>
      <c r="F18" s="103">
        <v>0.98831431223720856</v>
      </c>
      <c r="G18" s="103">
        <v>1.168568776279146E-2</v>
      </c>
      <c r="I18" s="101">
        <v>3</v>
      </c>
      <c r="J18" s="101">
        <v>6</v>
      </c>
      <c r="K18" s="101">
        <v>17</v>
      </c>
      <c r="L18" s="100" t="s">
        <v>44</v>
      </c>
      <c r="M18" s="102">
        <v>15950</v>
      </c>
      <c r="N18" s="102">
        <v>429</v>
      </c>
      <c r="O18" s="103">
        <f t="shared" si="0"/>
        <v>0.97380792478173273</v>
      </c>
      <c r="P18" s="103">
        <f t="shared" si="0"/>
        <v>2.6192075218267292E-2</v>
      </c>
      <c r="Q18" s="103">
        <f t="shared" si="1"/>
        <v>0.92414289716202525</v>
      </c>
    </row>
    <row r="19" spans="2:17" s="100" customFormat="1" ht="14.5" x14ac:dyDescent="0.35">
      <c r="B19" s="100" t="s">
        <v>40</v>
      </c>
      <c r="C19" s="102">
        <v>81552</v>
      </c>
      <c r="D19" s="102">
        <v>77705</v>
      </c>
      <c r="E19" s="102">
        <v>3847</v>
      </c>
      <c r="F19" s="103">
        <v>0.95282764371198747</v>
      </c>
      <c r="G19" s="103">
        <v>4.7172356288012557E-2</v>
      </c>
      <c r="I19" s="101">
        <v>8</v>
      </c>
      <c r="J19" s="101">
        <v>7</v>
      </c>
      <c r="K19" s="101">
        <v>11</v>
      </c>
      <c r="L19" s="100" t="s">
        <v>3</v>
      </c>
      <c r="M19" s="102">
        <v>168460</v>
      </c>
      <c r="N19" s="102">
        <v>7323</v>
      </c>
      <c r="O19" s="103">
        <f t="shared" si="0"/>
        <v>0.95834068140832729</v>
      </c>
      <c r="P19" s="103">
        <f t="shared" si="0"/>
        <v>4.1659318591672691E-2</v>
      </c>
      <c r="Q19" s="103">
        <f t="shared" si="1"/>
        <v>0.92414289716202525</v>
      </c>
    </row>
    <row r="20" spans="2:17" s="100" customFormat="1" ht="14.5" x14ac:dyDescent="0.35">
      <c r="B20" s="100" t="s">
        <v>4</v>
      </c>
      <c r="C20" s="102">
        <v>126873</v>
      </c>
      <c r="D20" s="102">
        <v>126713</v>
      </c>
      <c r="E20" s="102">
        <v>160</v>
      </c>
      <c r="F20" s="103">
        <v>0.99873889637669166</v>
      </c>
      <c r="G20" s="103">
        <v>1.2611036233083478E-3</v>
      </c>
      <c r="I20" s="101">
        <v>1</v>
      </c>
      <c r="J20" s="101">
        <v>8</v>
      </c>
      <c r="K20" s="101">
        <v>7</v>
      </c>
      <c r="L20" s="100" t="s">
        <v>40</v>
      </c>
      <c r="M20" s="102">
        <v>77705</v>
      </c>
      <c r="N20" s="102">
        <v>3847</v>
      </c>
      <c r="O20" s="103">
        <f t="shared" si="0"/>
        <v>0.95282764371198747</v>
      </c>
      <c r="P20" s="103">
        <f t="shared" si="0"/>
        <v>4.7172356288012557E-2</v>
      </c>
      <c r="Q20" s="103">
        <f t="shared" si="1"/>
        <v>0.92414289716202525</v>
      </c>
    </row>
    <row r="21" spans="2:17" s="100" customFormat="1" ht="14.5" x14ac:dyDescent="0.35">
      <c r="B21" s="100" t="s">
        <v>41</v>
      </c>
      <c r="C21" s="102">
        <v>274077</v>
      </c>
      <c r="D21" s="102">
        <v>234486</v>
      </c>
      <c r="E21" s="102">
        <v>39591</v>
      </c>
      <c r="F21" s="103">
        <v>0.85554789347519122</v>
      </c>
      <c r="G21" s="103">
        <v>0.14445210652480872</v>
      </c>
      <c r="I21" s="101">
        <v>18</v>
      </c>
      <c r="J21" s="101">
        <v>9</v>
      </c>
      <c r="K21" s="101">
        <v>1</v>
      </c>
      <c r="L21" s="100" t="s">
        <v>8</v>
      </c>
      <c r="M21" s="102">
        <v>299894</v>
      </c>
      <c r="N21" s="102">
        <v>15901</v>
      </c>
      <c r="O21" s="103">
        <f t="shared" si="0"/>
        <v>0.94964771449832963</v>
      </c>
      <c r="P21" s="103">
        <f t="shared" si="0"/>
        <v>5.0352285501670389E-2</v>
      </c>
      <c r="Q21" s="103">
        <f t="shared" si="1"/>
        <v>0.92414289716202525</v>
      </c>
    </row>
    <row r="22" spans="2:17" s="100" customFormat="1" ht="14.5" x14ac:dyDescent="0.35">
      <c r="B22" s="100" t="s">
        <v>39</v>
      </c>
      <c r="C22" s="102">
        <v>1711</v>
      </c>
      <c r="D22" s="102">
        <v>1612</v>
      </c>
      <c r="E22" s="102">
        <v>99</v>
      </c>
      <c r="F22" s="103">
        <v>0.94213909994155465</v>
      </c>
      <c r="G22" s="103">
        <v>5.7860900058445353E-2</v>
      </c>
      <c r="I22" s="101">
        <v>10</v>
      </c>
      <c r="J22" s="101">
        <v>10</v>
      </c>
      <c r="K22" s="101">
        <v>10</v>
      </c>
      <c r="L22" s="100" t="s">
        <v>39</v>
      </c>
      <c r="M22" s="102">
        <v>1612</v>
      </c>
      <c r="N22" s="102">
        <v>99</v>
      </c>
      <c r="O22" s="103">
        <f t="shared" si="0"/>
        <v>0.94213909994155465</v>
      </c>
      <c r="P22" s="103">
        <f t="shared" si="0"/>
        <v>5.7860900058445353E-2</v>
      </c>
      <c r="Q22" s="103">
        <f t="shared" si="1"/>
        <v>0.92414289716202525</v>
      </c>
    </row>
    <row r="23" spans="2:17" s="100" customFormat="1" ht="14.5" x14ac:dyDescent="0.35">
      <c r="B23" s="100" t="s">
        <v>3</v>
      </c>
      <c r="C23" s="102">
        <v>175783</v>
      </c>
      <c r="D23" s="102">
        <v>168460</v>
      </c>
      <c r="E23" s="102">
        <v>7323</v>
      </c>
      <c r="F23" s="103">
        <v>0.95834068140832729</v>
      </c>
      <c r="G23" s="103">
        <v>4.1659318591672691E-2</v>
      </c>
      <c r="I23" s="101">
        <v>7</v>
      </c>
      <c r="J23" s="101">
        <v>11</v>
      </c>
      <c r="K23" s="101">
        <v>14</v>
      </c>
      <c r="L23" s="100" t="s">
        <v>42</v>
      </c>
      <c r="M23" s="102">
        <v>196209</v>
      </c>
      <c r="N23" s="102">
        <v>14191</v>
      </c>
      <c r="O23" s="103">
        <f t="shared" si="0"/>
        <v>0.93255228136882129</v>
      </c>
      <c r="P23" s="103">
        <f t="shared" si="0"/>
        <v>6.744771863117871E-2</v>
      </c>
      <c r="Q23" s="103">
        <f t="shared" si="1"/>
        <v>0.92414289716202525</v>
      </c>
    </row>
    <row r="24" spans="2:17" s="100" customFormat="1" ht="14.5" x14ac:dyDescent="0.35">
      <c r="B24" s="100" t="s">
        <v>2</v>
      </c>
      <c r="C24" s="102">
        <v>41546</v>
      </c>
      <c r="D24" s="102">
        <v>36564</v>
      </c>
      <c r="E24" s="102">
        <v>4982</v>
      </c>
      <c r="F24" s="103">
        <v>0.8800847253646561</v>
      </c>
      <c r="G24" s="103">
        <v>0.11991527463534396</v>
      </c>
      <c r="I24" s="101">
        <v>17</v>
      </c>
      <c r="J24" s="101">
        <v>12</v>
      </c>
      <c r="K24" s="101">
        <v>20</v>
      </c>
      <c r="L24" s="100" t="s">
        <v>108</v>
      </c>
      <c r="M24" s="102">
        <v>1543899</v>
      </c>
      <c r="N24" s="102">
        <v>126729</v>
      </c>
      <c r="O24" s="103">
        <f t="shared" si="0"/>
        <v>0.92414289716202525</v>
      </c>
      <c r="P24" s="103">
        <f t="shared" si="0"/>
        <v>7.5857102837974699E-2</v>
      </c>
      <c r="Q24" s="103">
        <f t="shared" si="1"/>
        <v>0.92414289716202525</v>
      </c>
    </row>
    <row r="25" spans="2:17" s="100" customFormat="1" ht="14.5" x14ac:dyDescent="0.35">
      <c r="B25" s="100" t="s">
        <v>35</v>
      </c>
      <c r="C25" s="102">
        <v>80928</v>
      </c>
      <c r="D25" s="102">
        <v>79688</v>
      </c>
      <c r="E25" s="102">
        <v>1240</v>
      </c>
      <c r="F25" s="103">
        <v>0.9846777382364571</v>
      </c>
      <c r="G25" s="103">
        <v>1.5322261763542903E-2</v>
      </c>
      <c r="I25" s="101">
        <v>5</v>
      </c>
      <c r="J25" s="101">
        <v>13</v>
      </c>
      <c r="K25" s="101">
        <v>4</v>
      </c>
      <c r="L25" s="100" t="s">
        <v>38</v>
      </c>
      <c r="M25" s="102">
        <v>31451</v>
      </c>
      <c r="N25" s="102">
        <v>3637</v>
      </c>
      <c r="O25" s="103">
        <f t="shared" si="0"/>
        <v>0.89634632922936619</v>
      </c>
      <c r="P25" s="103">
        <f t="shared" si="0"/>
        <v>0.10365367077063384</v>
      </c>
      <c r="Q25" s="103">
        <f t="shared" si="1"/>
        <v>0.92414289716202525</v>
      </c>
    </row>
    <row r="26" spans="2:17" s="100" customFormat="1" ht="14.5" x14ac:dyDescent="0.35">
      <c r="B26" s="100" t="s">
        <v>42</v>
      </c>
      <c r="C26" s="102">
        <v>210400</v>
      </c>
      <c r="D26" s="102">
        <v>196209</v>
      </c>
      <c r="E26" s="102">
        <v>14191</v>
      </c>
      <c r="F26" s="103">
        <v>0.93255228136882129</v>
      </c>
      <c r="G26" s="103">
        <v>6.744771863117871E-2</v>
      </c>
      <c r="I26" s="101">
        <v>11</v>
      </c>
      <c r="J26" s="101">
        <v>14</v>
      </c>
      <c r="K26" s="101">
        <v>19</v>
      </c>
      <c r="L26" s="100" t="s">
        <v>46</v>
      </c>
      <c r="M26" s="102">
        <v>9298</v>
      </c>
      <c r="N26" s="102">
        <v>1159</v>
      </c>
      <c r="O26" s="103">
        <f t="shared" si="0"/>
        <v>0.88916515252940609</v>
      </c>
      <c r="P26" s="103">
        <f t="shared" si="0"/>
        <v>0.11083484747059386</v>
      </c>
      <c r="Q26" s="103">
        <f t="shared" si="1"/>
        <v>0.92414289716202525</v>
      </c>
    </row>
    <row r="27" spans="2:17" s="100" customFormat="1" ht="14.5" x14ac:dyDescent="0.35">
      <c r="B27" s="100" t="s">
        <v>47</v>
      </c>
      <c r="C27" s="102">
        <v>2402</v>
      </c>
      <c r="D27" s="102">
        <v>2114</v>
      </c>
      <c r="E27" s="102">
        <v>288</v>
      </c>
      <c r="F27" s="103">
        <v>0.88009991673605326</v>
      </c>
      <c r="G27" s="103">
        <v>0.11990008326394672</v>
      </c>
      <c r="I27" s="101">
        <v>16</v>
      </c>
      <c r="J27" s="101">
        <v>15</v>
      </c>
      <c r="K27" s="101">
        <v>16</v>
      </c>
      <c r="L27" s="100" t="s">
        <v>43</v>
      </c>
      <c r="M27" s="102">
        <v>46181</v>
      </c>
      <c r="N27" s="102">
        <v>6286</v>
      </c>
      <c r="O27" s="103">
        <f t="shared" si="0"/>
        <v>0.88019135837764695</v>
      </c>
      <c r="P27" s="103">
        <f t="shared" si="0"/>
        <v>0.11980864162235309</v>
      </c>
      <c r="Q27" s="103">
        <f t="shared" si="1"/>
        <v>0.92414289716202525</v>
      </c>
    </row>
    <row r="28" spans="2:17" s="100" customFormat="1" ht="14.5" x14ac:dyDescent="0.35">
      <c r="B28" s="100" t="s">
        <v>43</v>
      </c>
      <c r="C28" s="102">
        <v>52467</v>
      </c>
      <c r="D28" s="102">
        <v>46181</v>
      </c>
      <c r="E28" s="102">
        <v>6286</v>
      </c>
      <c r="F28" s="103">
        <v>0.88019135837764695</v>
      </c>
      <c r="G28" s="103">
        <v>0.11980864162235309</v>
      </c>
      <c r="I28" s="101">
        <v>15</v>
      </c>
      <c r="J28" s="101">
        <v>16</v>
      </c>
      <c r="K28" s="101">
        <v>15</v>
      </c>
      <c r="L28" s="100" t="s">
        <v>47</v>
      </c>
      <c r="M28" s="102">
        <v>2114</v>
      </c>
      <c r="N28" s="102">
        <v>288</v>
      </c>
      <c r="O28" s="103">
        <f t="shared" si="0"/>
        <v>0.88009991673605326</v>
      </c>
      <c r="P28" s="103">
        <f t="shared" si="0"/>
        <v>0.11990008326394672</v>
      </c>
      <c r="Q28" s="103">
        <f t="shared" si="1"/>
        <v>0.92414289716202525</v>
      </c>
    </row>
    <row r="29" spans="2:17" s="100" customFormat="1" ht="14.5" x14ac:dyDescent="0.35">
      <c r="B29" s="100" t="s">
        <v>44</v>
      </c>
      <c r="C29" s="102">
        <v>16379</v>
      </c>
      <c r="D29" s="102">
        <v>15950</v>
      </c>
      <c r="E29" s="102">
        <v>429</v>
      </c>
      <c r="F29" s="103">
        <v>0.97380792478173273</v>
      </c>
      <c r="G29" s="103">
        <v>2.6192075218267292E-2</v>
      </c>
      <c r="I29" s="101">
        <v>6</v>
      </c>
      <c r="J29" s="101">
        <v>17</v>
      </c>
      <c r="K29" s="101">
        <v>12</v>
      </c>
      <c r="L29" s="100" t="s">
        <v>2</v>
      </c>
      <c r="M29" s="102">
        <v>36564</v>
      </c>
      <c r="N29" s="102">
        <v>4982</v>
      </c>
      <c r="O29" s="103">
        <f t="shared" ref="O29:P32" si="2">INDEX($B$13:$G$32,$K29,O$11)</f>
        <v>0.8800847253646561</v>
      </c>
      <c r="P29" s="103">
        <f t="shared" si="2"/>
        <v>0.11991527463534396</v>
      </c>
      <c r="Q29" s="103">
        <f t="shared" si="1"/>
        <v>0.92414289716202525</v>
      </c>
    </row>
    <row r="30" spans="2:17" s="100" customFormat="1" ht="14.5" x14ac:dyDescent="0.35">
      <c r="B30" s="100" t="s">
        <v>45</v>
      </c>
      <c r="C30" s="102">
        <v>86017</v>
      </c>
      <c r="D30" s="102">
        <v>72088</v>
      </c>
      <c r="E30" s="102">
        <v>13929</v>
      </c>
      <c r="F30" s="103">
        <v>0.83806689375356036</v>
      </c>
      <c r="G30" s="103">
        <v>0.16193310624643967</v>
      </c>
      <c r="I30" s="101">
        <v>19</v>
      </c>
      <c r="J30" s="101">
        <v>18</v>
      </c>
      <c r="K30" s="101">
        <v>9</v>
      </c>
      <c r="L30" s="100" t="s">
        <v>41</v>
      </c>
      <c r="M30" s="102">
        <v>234486</v>
      </c>
      <c r="N30" s="102">
        <v>39591</v>
      </c>
      <c r="O30" s="103">
        <f t="shared" si="2"/>
        <v>0.85554789347519122</v>
      </c>
      <c r="P30" s="103">
        <f t="shared" si="2"/>
        <v>0.14445210652480872</v>
      </c>
      <c r="Q30" s="103">
        <f t="shared" si="1"/>
        <v>0.92414289716202525</v>
      </c>
    </row>
    <row r="31" spans="2:17" s="100" customFormat="1" ht="14.5" x14ac:dyDescent="0.35">
      <c r="B31" s="100" t="s">
        <v>46</v>
      </c>
      <c r="C31" s="102">
        <v>10457</v>
      </c>
      <c r="D31" s="102">
        <v>9298</v>
      </c>
      <c r="E31" s="102">
        <v>1159</v>
      </c>
      <c r="F31" s="103">
        <v>0.88916515252940609</v>
      </c>
      <c r="G31" s="103">
        <v>0.11083484747059386</v>
      </c>
      <c r="I31" s="101">
        <v>14</v>
      </c>
      <c r="J31" s="101">
        <v>19</v>
      </c>
      <c r="K31" s="101">
        <v>18</v>
      </c>
      <c r="L31" s="100" t="s">
        <v>45</v>
      </c>
      <c r="M31" s="102">
        <v>72088</v>
      </c>
      <c r="N31" s="102">
        <v>13929</v>
      </c>
      <c r="O31" s="103">
        <f t="shared" si="2"/>
        <v>0.83806689375356036</v>
      </c>
      <c r="P31" s="103">
        <f t="shared" si="2"/>
        <v>0.16193310624643967</v>
      </c>
      <c r="Q31" s="103">
        <f t="shared" si="1"/>
        <v>0.92414289716202525</v>
      </c>
    </row>
    <row r="32" spans="2:17" s="100" customFormat="1" ht="14.5" x14ac:dyDescent="0.35">
      <c r="B32" s="104" t="s">
        <v>108</v>
      </c>
      <c r="C32" s="105">
        <v>1670628</v>
      </c>
      <c r="D32" s="105">
        <v>1543899</v>
      </c>
      <c r="E32" s="105">
        <v>126729</v>
      </c>
      <c r="F32" s="106">
        <v>0.92414289716202525</v>
      </c>
      <c r="G32" s="106">
        <v>7.5857102837974699E-2</v>
      </c>
      <c r="I32" s="101">
        <v>12</v>
      </c>
      <c r="J32" s="101">
        <v>20</v>
      </c>
      <c r="K32" s="101">
        <v>5</v>
      </c>
      <c r="L32" s="100" t="s">
        <v>6</v>
      </c>
      <c r="M32" s="102">
        <v>46446</v>
      </c>
      <c r="N32" s="102">
        <v>12893</v>
      </c>
      <c r="O32" s="103">
        <f t="shared" si="2"/>
        <v>0.78272299836532466</v>
      </c>
      <c r="P32" s="103">
        <f t="shared" si="2"/>
        <v>0.21727700163467534</v>
      </c>
      <c r="Q32" s="103">
        <f t="shared" si="1"/>
        <v>0.92414289716202525</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462</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1" t="s">
        <v>499</v>
      </c>
      <c r="C8" s="1691"/>
      <c r="D8" s="1691"/>
      <c r="E8" s="1691"/>
      <c r="F8" s="1691"/>
      <c r="G8" s="1691"/>
      <c r="H8" s="1691"/>
      <c r="I8" s="1691"/>
      <c r="J8" s="1691"/>
      <c r="K8" s="1691"/>
      <c r="L8" s="1691"/>
      <c r="M8" s="1691"/>
      <c r="N8" s="1691"/>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2" t="s">
        <v>32</v>
      </c>
      <c r="D11" s="1692"/>
      <c r="E11" s="1692"/>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74722</v>
      </c>
      <c r="D13" s="1019">
        <v>72773</v>
      </c>
      <c r="E13" s="1019">
        <v>1949</v>
      </c>
      <c r="F13" s="1020">
        <v>0.97391665105323733</v>
      </c>
      <c r="G13" s="1020">
        <v>2.6083348946762668E-2</v>
      </c>
      <c r="I13" s="101">
        <v>7</v>
      </c>
      <c r="J13" s="101">
        <v>1</v>
      </c>
      <c r="K13" s="101">
        <v>2</v>
      </c>
      <c r="L13" s="101" t="s">
        <v>7</v>
      </c>
      <c r="M13" s="1019">
        <v>13488</v>
      </c>
      <c r="N13" s="1019">
        <v>10</v>
      </c>
      <c r="O13" s="1020">
        <v>0.99925914950363015</v>
      </c>
      <c r="P13" s="1020">
        <v>7.4085049636983254E-4</v>
      </c>
      <c r="Q13" s="1020">
        <v>0.95512246874855855</v>
      </c>
    </row>
    <row r="14" spans="1:17" s="101" customFormat="1" x14ac:dyDescent="0.35">
      <c r="B14" s="101" t="s">
        <v>7</v>
      </c>
      <c r="C14" s="1019">
        <v>13498</v>
      </c>
      <c r="D14" s="1019">
        <v>13488</v>
      </c>
      <c r="E14" s="1019">
        <v>10</v>
      </c>
      <c r="F14" s="1020">
        <v>0.99925914950363015</v>
      </c>
      <c r="G14" s="1020">
        <v>7.4085049636983254E-4</v>
      </c>
      <c r="I14" s="101">
        <v>1</v>
      </c>
      <c r="J14" s="101">
        <v>2</v>
      </c>
      <c r="K14" s="101">
        <v>8</v>
      </c>
      <c r="L14" s="101" t="s">
        <v>4</v>
      </c>
      <c r="M14" s="1019">
        <v>34869</v>
      </c>
      <c r="N14" s="1019">
        <v>35</v>
      </c>
      <c r="O14" s="1020">
        <v>0.99899724959889979</v>
      </c>
      <c r="P14" s="1020">
        <v>1.0027504011001604E-3</v>
      </c>
      <c r="Q14" s="1020">
        <v>0.95512246874855855</v>
      </c>
    </row>
    <row r="15" spans="1:17" s="101" customFormat="1" x14ac:dyDescent="0.35">
      <c r="B15" s="101" t="s">
        <v>37</v>
      </c>
      <c r="C15" s="1019">
        <v>8236</v>
      </c>
      <c r="D15" s="1019">
        <v>8151</v>
      </c>
      <c r="E15" s="1019">
        <v>85</v>
      </c>
      <c r="F15" s="1020">
        <v>0.98967945604662455</v>
      </c>
      <c r="G15" s="1020">
        <v>1.0320543953375425E-2</v>
      </c>
      <c r="I15" s="101">
        <v>5</v>
      </c>
      <c r="J15" s="101">
        <v>3</v>
      </c>
      <c r="K15" s="101">
        <v>13</v>
      </c>
      <c r="L15" s="101" t="s">
        <v>35</v>
      </c>
      <c r="M15" s="1019">
        <v>26128</v>
      </c>
      <c r="N15" s="1019">
        <v>85</v>
      </c>
      <c r="O15" s="1020">
        <v>0.99675733414717893</v>
      </c>
      <c r="P15" s="1020">
        <v>3.2426658528211193E-3</v>
      </c>
      <c r="Q15" s="1020">
        <v>0.95512246874855855</v>
      </c>
    </row>
    <row r="16" spans="1:17" s="101" customFormat="1" x14ac:dyDescent="0.35">
      <c r="B16" s="101" t="s">
        <v>38</v>
      </c>
      <c r="C16" s="1019">
        <v>8257</v>
      </c>
      <c r="D16" s="1019">
        <v>7724</v>
      </c>
      <c r="E16" s="1019">
        <v>533</v>
      </c>
      <c r="F16" s="1020">
        <v>0.93544871018529729</v>
      </c>
      <c r="G16" s="1020">
        <v>6.4551289814702678E-2</v>
      </c>
      <c r="I16" s="101">
        <v>14</v>
      </c>
      <c r="J16" s="101">
        <v>4</v>
      </c>
      <c r="K16" s="101">
        <v>6</v>
      </c>
      <c r="L16" s="101" t="s">
        <v>5</v>
      </c>
      <c r="M16" s="1019">
        <v>5222</v>
      </c>
      <c r="N16" s="1019">
        <v>37</v>
      </c>
      <c r="O16" s="1020">
        <v>0.99296444190910815</v>
      </c>
      <c r="P16" s="1020">
        <v>7.0355580908918044E-3</v>
      </c>
      <c r="Q16" s="1020">
        <v>0.95512246874855855</v>
      </c>
    </row>
    <row r="17" spans="2:17" s="101" customFormat="1" x14ac:dyDescent="0.35">
      <c r="B17" s="101" t="s">
        <v>6</v>
      </c>
      <c r="C17" s="1019">
        <v>20110</v>
      </c>
      <c r="D17" s="1019">
        <v>16316</v>
      </c>
      <c r="E17" s="1019">
        <v>3794</v>
      </c>
      <c r="F17" s="1020">
        <v>0.8113376429636997</v>
      </c>
      <c r="G17" s="1020">
        <v>0.18866235703630035</v>
      </c>
      <c r="I17" s="101">
        <v>20</v>
      </c>
      <c r="J17" s="101">
        <v>5</v>
      </c>
      <c r="K17" s="101">
        <v>3</v>
      </c>
      <c r="L17" s="101" t="s">
        <v>37</v>
      </c>
      <c r="M17" s="1019">
        <v>8151</v>
      </c>
      <c r="N17" s="1019">
        <v>85</v>
      </c>
      <c r="O17" s="1020">
        <v>0.98967945604662455</v>
      </c>
      <c r="P17" s="1020">
        <v>1.0320543953375425E-2</v>
      </c>
      <c r="Q17" s="1020">
        <v>0.95512246874855855</v>
      </c>
    </row>
    <row r="18" spans="2:17" s="101" customFormat="1" x14ac:dyDescent="0.35">
      <c r="B18" s="101" t="s">
        <v>5</v>
      </c>
      <c r="C18" s="1019">
        <v>5259</v>
      </c>
      <c r="D18" s="1019">
        <v>5222</v>
      </c>
      <c r="E18" s="1019">
        <v>37</v>
      </c>
      <c r="F18" s="1020">
        <v>0.99296444190910815</v>
      </c>
      <c r="G18" s="1020">
        <v>7.0355580908918044E-3</v>
      </c>
      <c r="I18" s="101">
        <v>4</v>
      </c>
      <c r="J18" s="101">
        <v>6</v>
      </c>
      <c r="K18" s="101">
        <v>14</v>
      </c>
      <c r="L18" s="101" t="s">
        <v>42</v>
      </c>
      <c r="M18" s="1019">
        <v>64281</v>
      </c>
      <c r="N18" s="1019">
        <v>1718</v>
      </c>
      <c r="O18" s="1020">
        <v>0.97396930256519043</v>
      </c>
      <c r="P18" s="1020">
        <v>2.6030697434809617E-2</v>
      </c>
      <c r="Q18" s="1020">
        <v>0.95512246874855855</v>
      </c>
    </row>
    <row r="19" spans="2:17" s="101" customFormat="1" x14ac:dyDescent="0.35">
      <c r="B19" s="101" t="s">
        <v>40</v>
      </c>
      <c r="C19" s="1019">
        <v>24081</v>
      </c>
      <c r="D19" s="1019">
        <v>23349</v>
      </c>
      <c r="E19" s="1019">
        <v>732</v>
      </c>
      <c r="F19" s="1020">
        <v>0.96960259125451598</v>
      </c>
      <c r="G19" s="1020">
        <v>3.0397408745483991E-2</v>
      </c>
      <c r="I19" s="101">
        <v>9</v>
      </c>
      <c r="J19" s="101">
        <v>7</v>
      </c>
      <c r="K19" s="101">
        <v>1</v>
      </c>
      <c r="L19" s="101" t="s">
        <v>8</v>
      </c>
      <c r="M19" s="1019">
        <v>72773</v>
      </c>
      <c r="N19" s="1019">
        <v>1949</v>
      </c>
      <c r="O19" s="1020">
        <v>0.97391665105323733</v>
      </c>
      <c r="P19" s="1020">
        <v>2.6083348946762668E-2</v>
      </c>
      <c r="Q19" s="1020">
        <v>0.95512246874855855</v>
      </c>
    </row>
    <row r="20" spans="2:17" s="101" customFormat="1" x14ac:dyDescent="0.35">
      <c r="B20" s="101" t="s">
        <v>4</v>
      </c>
      <c r="C20" s="1019">
        <v>34904</v>
      </c>
      <c r="D20" s="1019">
        <v>34869</v>
      </c>
      <c r="E20" s="1019">
        <v>35</v>
      </c>
      <c r="F20" s="1020">
        <v>0.99899724959889979</v>
      </c>
      <c r="G20" s="1020">
        <v>1.0027504011001604E-3</v>
      </c>
      <c r="I20" s="101">
        <v>2</v>
      </c>
      <c r="J20" s="101">
        <v>8</v>
      </c>
      <c r="K20" s="101">
        <v>17</v>
      </c>
      <c r="L20" s="101" t="s">
        <v>44</v>
      </c>
      <c r="M20" s="1019">
        <v>3263</v>
      </c>
      <c r="N20" s="1019">
        <v>101</v>
      </c>
      <c r="O20" s="1020">
        <v>0.96997621878715812</v>
      </c>
      <c r="P20" s="1020">
        <v>3.0023781212841855E-2</v>
      </c>
      <c r="Q20" s="1020">
        <v>0.95512246874855855</v>
      </c>
    </row>
    <row r="21" spans="2:17" s="101" customFormat="1" x14ac:dyDescent="0.35">
      <c r="B21" s="101" t="s">
        <v>41</v>
      </c>
      <c r="C21" s="1019">
        <v>49558</v>
      </c>
      <c r="D21" s="1019">
        <v>45841</v>
      </c>
      <c r="E21" s="1019">
        <v>3717</v>
      </c>
      <c r="F21" s="1020">
        <v>0.9249969732434723</v>
      </c>
      <c r="G21" s="1020">
        <v>7.5003026756527702E-2</v>
      </c>
      <c r="I21" s="101">
        <v>16</v>
      </c>
      <c r="J21" s="101">
        <v>9</v>
      </c>
      <c r="K21" s="101">
        <v>7</v>
      </c>
      <c r="L21" s="101" t="s">
        <v>40</v>
      </c>
      <c r="M21" s="1019">
        <v>23349</v>
      </c>
      <c r="N21" s="1019">
        <v>732</v>
      </c>
      <c r="O21" s="1020">
        <v>0.96960259125451598</v>
      </c>
      <c r="P21" s="1020">
        <v>3.0397408745483991E-2</v>
      </c>
      <c r="Q21" s="1020">
        <v>0.95512246874855855</v>
      </c>
    </row>
    <row r="22" spans="2:17" s="101" customFormat="1" x14ac:dyDescent="0.35">
      <c r="B22" s="101" t="s">
        <v>39</v>
      </c>
      <c r="C22" s="1019">
        <v>440</v>
      </c>
      <c r="D22" s="1019">
        <v>417</v>
      </c>
      <c r="E22" s="1019">
        <v>23</v>
      </c>
      <c r="F22" s="1020">
        <v>0.94772727272727275</v>
      </c>
      <c r="G22" s="1020">
        <v>5.2272727272727269E-2</v>
      </c>
      <c r="I22" s="101">
        <v>12</v>
      </c>
      <c r="J22" s="101">
        <v>10</v>
      </c>
      <c r="K22" s="101">
        <v>11</v>
      </c>
      <c r="L22" s="101" t="s">
        <v>3</v>
      </c>
      <c r="M22" s="1019">
        <v>45966</v>
      </c>
      <c r="N22" s="1019">
        <v>1553</v>
      </c>
      <c r="O22" s="1020">
        <v>0.9673183358235653</v>
      </c>
      <c r="P22" s="1020">
        <v>3.2681664176434692E-2</v>
      </c>
      <c r="Q22" s="1020">
        <v>0.95512246874855855</v>
      </c>
    </row>
    <row r="23" spans="2:17" s="101" customFormat="1" x14ac:dyDescent="0.35">
      <c r="B23" s="101" t="s">
        <v>3</v>
      </c>
      <c r="C23" s="1019">
        <v>47519</v>
      </c>
      <c r="D23" s="1019">
        <v>45966</v>
      </c>
      <c r="E23" s="1019">
        <v>1553</v>
      </c>
      <c r="F23" s="1020">
        <v>0.9673183358235653</v>
      </c>
      <c r="G23" s="1020">
        <v>3.2681664176434692E-2</v>
      </c>
      <c r="I23" s="101">
        <v>10</v>
      </c>
      <c r="J23" s="101">
        <v>11</v>
      </c>
      <c r="K23" s="101">
        <v>20</v>
      </c>
      <c r="L23" s="101" t="s">
        <v>108</v>
      </c>
      <c r="M23" s="1019">
        <v>414122</v>
      </c>
      <c r="N23" s="1019">
        <v>19458</v>
      </c>
      <c r="O23" s="1020">
        <v>0.95512246874855855</v>
      </c>
      <c r="P23" s="1020">
        <v>4.4877531251441484E-2</v>
      </c>
      <c r="Q23" s="1020">
        <v>0.95512246874855855</v>
      </c>
    </row>
    <row r="24" spans="2:17" s="101" customFormat="1" x14ac:dyDescent="0.35">
      <c r="B24" s="101" t="s">
        <v>2</v>
      </c>
      <c r="C24" s="1019">
        <v>13215</v>
      </c>
      <c r="D24" s="1019">
        <v>12272</v>
      </c>
      <c r="E24" s="1019">
        <v>943</v>
      </c>
      <c r="F24" s="1020">
        <v>0.92864169504351113</v>
      </c>
      <c r="G24" s="1020">
        <v>7.1358304956488844E-2</v>
      </c>
      <c r="I24" s="101">
        <v>15</v>
      </c>
      <c r="J24" s="101">
        <v>12</v>
      </c>
      <c r="K24" s="101">
        <v>10</v>
      </c>
      <c r="L24" s="101" t="s">
        <v>39</v>
      </c>
      <c r="M24" s="1019">
        <v>417</v>
      </c>
      <c r="N24" s="1019">
        <v>23</v>
      </c>
      <c r="O24" s="1020">
        <v>0.94772727272727275</v>
      </c>
      <c r="P24" s="1020">
        <v>5.2272727272727269E-2</v>
      </c>
      <c r="Q24" s="1020">
        <v>0.95512246874855855</v>
      </c>
    </row>
    <row r="25" spans="2:17" s="101" customFormat="1" x14ac:dyDescent="0.35">
      <c r="B25" s="101" t="s">
        <v>35</v>
      </c>
      <c r="C25" s="1019">
        <v>26213</v>
      </c>
      <c r="D25" s="1019">
        <v>26128</v>
      </c>
      <c r="E25" s="1019">
        <v>85</v>
      </c>
      <c r="F25" s="1020">
        <v>0.99675733414717893</v>
      </c>
      <c r="G25" s="1020">
        <v>3.2426658528211193E-3</v>
      </c>
      <c r="I25" s="101">
        <v>3</v>
      </c>
      <c r="J25" s="101">
        <v>13</v>
      </c>
      <c r="K25" s="101">
        <v>19</v>
      </c>
      <c r="L25" s="101" t="s">
        <v>46</v>
      </c>
      <c r="M25" s="1019">
        <v>2252</v>
      </c>
      <c r="N25" s="1019">
        <v>152</v>
      </c>
      <c r="O25" s="1020">
        <v>0.93677204658901825</v>
      </c>
      <c r="P25" s="1020">
        <v>6.3227953410981697E-2</v>
      </c>
      <c r="Q25" s="1020">
        <v>0.95512246874855855</v>
      </c>
    </row>
    <row r="26" spans="2:17" s="101" customFormat="1" x14ac:dyDescent="0.35">
      <c r="B26" s="101" t="s">
        <v>42</v>
      </c>
      <c r="C26" s="1019">
        <v>65999</v>
      </c>
      <c r="D26" s="1019">
        <v>64281</v>
      </c>
      <c r="E26" s="1019">
        <v>1718</v>
      </c>
      <c r="F26" s="1020">
        <v>0.97396930256519043</v>
      </c>
      <c r="G26" s="1020">
        <v>2.6030697434809617E-2</v>
      </c>
      <c r="I26" s="101">
        <v>6</v>
      </c>
      <c r="J26" s="101">
        <v>14</v>
      </c>
      <c r="K26" s="101">
        <v>4</v>
      </c>
      <c r="L26" s="101" t="s">
        <v>38</v>
      </c>
      <c r="M26" s="1019">
        <v>7724</v>
      </c>
      <c r="N26" s="1019">
        <v>533</v>
      </c>
      <c r="O26" s="1020">
        <v>0.93544871018529729</v>
      </c>
      <c r="P26" s="1020">
        <v>6.4551289814702678E-2</v>
      </c>
      <c r="Q26" s="1020">
        <v>0.95512246874855855</v>
      </c>
    </row>
    <row r="27" spans="2:17" s="101" customFormat="1" x14ac:dyDescent="0.35">
      <c r="B27" s="101" t="s">
        <v>47</v>
      </c>
      <c r="C27" s="1019">
        <v>819</v>
      </c>
      <c r="D27" s="1019">
        <v>757</v>
      </c>
      <c r="E27" s="1019">
        <v>62</v>
      </c>
      <c r="F27" s="1020">
        <v>0.92429792429792434</v>
      </c>
      <c r="G27" s="1020">
        <v>7.5702075702075697E-2</v>
      </c>
      <c r="I27" s="101">
        <v>17</v>
      </c>
      <c r="J27" s="101">
        <v>15</v>
      </c>
      <c r="K27" s="101">
        <v>12</v>
      </c>
      <c r="L27" s="101" t="s">
        <v>2</v>
      </c>
      <c r="M27" s="1019">
        <v>12272</v>
      </c>
      <c r="N27" s="1019">
        <v>943</v>
      </c>
      <c r="O27" s="1020">
        <v>0.92864169504351113</v>
      </c>
      <c r="P27" s="1020">
        <v>7.1358304956488844E-2</v>
      </c>
      <c r="Q27" s="1020">
        <v>0.95512246874855855</v>
      </c>
    </row>
    <row r="28" spans="2:17" s="101" customFormat="1" x14ac:dyDescent="0.35">
      <c r="B28" s="101" t="s">
        <v>43</v>
      </c>
      <c r="C28" s="1019">
        <v>15204</v>
      </c>
      <c r="D28" s="1019">
        <v>13839</v>
      </c>
      <c r="E28" s="1019">
        <v>1365</v>
      </c>
      <c r="F28" s="1020">
        <v>0.91022099447513816</v>
      </c>
      <c r="G28" s="1020">
        <v>8.9779005524861885E-2</v>
      </c>
      <c r="I28" s="101">
        <v>18</v>
      </c>
      <c r="J28" s="101">
        <v>16</v>
      </c>
      <c r="K28" s="101">
        <v>9</v>
      </c>
      <c r="L28" s="101" t="s">
        <v>41</v>
      </c>
      <c r="M28" s="1019">
        <v>45841</v>
      </c>
      <c r="N28" s="1019">
        <v>3717</v>
      </c>
      <c r="O28" s="1020">
        <v>0.9249969732434723</v>
      </c>
      <c r="P28" s="1020">
        <v>7.5003026756527702E-2</v>
      </c>
      <c r="Q28" s="1020">
        <v>0.95512246874855855</v>
      </c>
    </row>
    <row r="29" spans="2:17" s="101" customFormat="1" x14ac:dyDescent="0.35">
      <c r="B29" s="101" t="s">
        <v>44</v>
      </c>
      <c r="C29" s="1019">
        <v>3364</v>
      </c>
      <c r="D29" s="1019">
        <v>3263</v>
      </c>
      <c r="E29" s="1019">
        <v>101</v>
      </c>
      <c r="F29" s="1020">
        <v>0.96997621878715812</v>
      </c>
      <c r="G29" s="1020">
        <v>3.0023781212841855E-2</v>
      </c>
      <c r="I29" s="101">
        <v>8</v>
      </c>
      <c r="J29" s="101">
        <v>17</v>
      </c>
      <c r="K29" s="101">
        <v>15</v>
      </c>
      <c r="L29" s="101" t="s">
        <v>47</v>
      </c>
      <c r="M29" s="1019">
        <v>757</v>
      </c>
      <c r="N29" s="1019">
        <v>62</v>
      </c>
      <c r="O29" s="1020">
        <v>0.92429792429792434</v>
      </c>
      <c r="P29" s="1020">
        <v>7.5702075702075697E-2</v>
      </c>
      <c r="Q29" s="1020">
        <v>0.95512246874855855</v>
      </c>
    </row>
    <row r="30" spans="2:17" s="101" customFormat="1" x14ac:dyDescent="0.35">
      <c r="B30" s="101" t="s">
        <v>45</v>
      </c>
      <c r="C30" s="1019">
        <v>19778</v>
      </c>
      <c r="D30" s="1019">
        <v>17214</v>
      </c>
      <c r="E30" s="1019">
        <v>2564</v>
      </c>
      <c r="F30" s="1020">
        <v>0.87036100717969456</v>
      </c>
      <c r="G30" s="1020">
        <v>0.12963899282030539</v>
      </c>
      <c r="I30" s="101">
        <v>19</v>
      </c>
      <c r="J30" s="101">
        <v>18</v>
      </c>
      <c r="K30" s="101">
        <v>16</v>
      </c>
      <c r="L30" s="101" t="s">
        <v>43</v>
      </c>
      <c r="M30" s="1019">
        <v>13839</v>
      </c>
      <c r="N30" s="1019">
        <v>1365</v>
      </c>
      <c r="O30" s="1020">
        <v>0.91022099447513816</v>
      </c>
      <c r="P30" s="1020">
        <v>8.9779005524861885E-2</v>
      </c>
      <c r="Q30" s="1020">
        <v>0.95512246874855855</v>
      </c>
    </row>
    <row r="31" spans="2:17" s="101" customFormat="1" x14ac:dyDescent="0.35">
      <c r="B31" s="101" t="s">
        <v>46</v>
      </c>
      <c r="C31" s="1019">
        <v>2404</v>
      </c>
      <c r="D31" s="1019">
        <v>2252</v>
      </c>
      <c r="E31" s="1019">
        <v>152</v>
      </c>
      <c r="F31" s="1020">
        <v>0.93677204658901825</v>
      </c>
      <c r="G31" s="1020">
        <v>6.3227953410981697E-2</v>
      </c>
      <c r="I31" s="101">
        <v>13</v>
      </c>
      <c r="J31" s="101">
        <v>19</v>
      </c>
      <c r="K31" s="101">
        <v>18</v>
      </c>
      <c r="L31" s="101" t="s">
        <v>45</v>
      </c>
      <c r="M31" s="1019">
        <v>17214</v>
      </c>
      <c r="N31" s="1019">
        <v>2564</v>
      </c>
      <c r="O31" s="1020">
        <v>0.87036100717969456</v>
      </c>
      <c r="P31" s="1020">
        <v>0.12963899282030539</v>
      </c>
      <c r="Q31" s="1020">
        <v>0.95512246874855855</v>
      </c>
    </row>
    <row r="32" spans="2:17" s="101" customFormat="1" x14ac:dyDescent="0.35">
      <c r="B32" s="104" t="s">
        <v>108</v>
      </c>
      <c r="C32" s="105">
        <v>433580</v>
      </c>
      <c r="D32" s="105">
        <v>414122</v>
      </c>
      <c r="E32" s="105">
        <v>19458</v>
      </c>
      <c r="F32" s="106">
        <v>0.95512246874855855</v>
      </c>
      <c r="G32" s="106">
        <v>4.4877531251441484E-2</v>
      </c>
      <c r="I32" s="101">
        <v>11</v>
      </c>
      <c r="J32" s="101">
        <v>20</v>
      </c>
      <c r="K32" s="101">
        <v>5</v>
      </c>
      <c r="L32" s="101" t="s">
        <v>6</v>
      </c>
      <c r="M32" s="1019">
        <v>16316</v>
      </c>
      <c r="N32" s="1019">
        <v>3794</v>
      </c>
      <c r="O32" s="1020">
        <v>0.8113376429636997</v>
      </c>
      <c r="P32" s="1020">
        <v>0.18866235703630035</v>
      </c>
      <c r="Q32" s="1020">
        <v>0.95512246874855855</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369</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20" t="s">
        <v>365</v>
      </c>
      <c r="E5" s="1420"/>
      <c r="F5" s="1420"/>
      <c r="G5" s="1420"/>
      <c r="H5" s="1420"/>
      <c r="I5" s="1420"/>
      <c r="J5" s="1420"/>
      <c r="K5" s="1420"/>
      <c r="L5" s="1420"/>
      <c r="M5" s="219"/>
      <c r="N5" s="1421" t="s">
        <v>339</v>
      </c>
      <c r="O5" s="1421"/>
      <c r="P5" s="1421"/>
      <c r="Q5" s="1421"/>
      <c r="R5" s="1421"/>
      <c r="S5" s="1421"/>
      <c r="T5" s="1421"/>
      <c r="U5" s="1421"/>
      <c r="V5" s="1421"/>
      <c r="W5" s="1421"/>
      <c r="X5" s="1421"/>
      <c r="Y5" s="1421"/>
      <c r="Z5" s="1421"/>
      <c r="AA5" s="1421"/>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7">
        <v>44926</v>
      </c>
      <c r="U6" s="1428"/>
      <c r="V6" s="1415">
        <v>45291</v>
      </c>
      <c r="W6" s="1426"/>
      <c r="X6" s="1429">
        <v>45657</v>
      </c>
      <c r="Y6" s="1430"/>
      <c r="Z6" s="1415">
        <v>45777</v>
      </c>
      <c r="AA6" s="1416"/>
    </row>
    <row r="7" spans="1:29" x14ac:dyDescent="0.35">
      <c r="B7" s="225"/>
      <c r="C7" s="219"/>
      <c r="D7" s="226">
        <v>43465</v>
      </c>
      <c r="E7" s="227">
        <v>43830</v>
      </c>
      <c r="F7" s="228">
        <v>44196</v>
      </c>
      <c r="G7" s="228">
        <v>44561</v>
      </c>
      <c r="H7" s="228">
        <v>44926</v>
      </c>
      <c r="I7" s="228">
        <v>45291</v>
      </c>
      <c r="J7" s="228">
        <v>45657</v>
      </c>
      <c r="K7" s="228">
        <v>45777</v>
      </c>
      <c r="L7" s="229"/>
      <c r="M7" s="219"/>
      <c r="N7" s="230" t="s">
        <v>28</v>
      </c>
      <c r="O7" s="231" t="s">
        <v>340</v>
      </c>
      <c r="P7" s="232" t="s">
        <v>28</v>
      </c>
      <c r="Q7" s="233" t="s">
        <v>340</v>
      </c>
      <c r="R7" s="231" t="s">
        <v>28</v>
      </c>
      <c r="S7" s="232" t="s">
        <v>340</v>
      </c>
      <c r="T7" s="232" t="s">
        <v>28</v>
      </c>
      <c r="U7" s="232" t="s">
        <v>340</v>
      </c>
      <c r="V7" s="232" t="s">
        <v>28</v>
      </c>
      <c r="W7" s="1360"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15901</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-0.3551644430025549</v>
      </c>
      <c r="AA9" s="279">
        <v>-8758</v>
      </c>
    </row>
    <row r="10" spans="1:29" x14ac:dyDescent="0.35">
      <c r="B10" s="303" t="s">
        <v>7</v>
      </c>
      <c r="C10" s="219"/>
      <c r="D10" s="253">
        <v>6000</v>
      </c>
      <c r="E10" s="254">
        <v>6236</v>
      </c>
      <c r="F10" s="254">
        <v>4811</v>
      </c>
      <c r="G10" s="254">
        <v>2779</v>
      </c>
      <c r="H10" s="254">
        <v>1565</v>
      </c>
      <c r="I10" s="254">
        <v>186</v>
      </c>
      <c r="J10" s="254">
        <v>86</v>
      </c>
      <c r="K10" s="257">
        <v>123</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0.17142857142857149</v>
      </c>
      <c r="AA10" s="257">
        <v>18</v>
      </c>
    </row>
    <row r="11" spans="1:29" x14ac:dyDescent="0.35">
      <c r="B11" s="303" t="s">
        <v>37</v>
      </c>
      <c r="C11" s="219"/>
      <c r="D11" s="253">
        <v>3524</v>
      </c>
      <c r="E11" s="254">
        <v>5794</v>
      </c>
      <c r="F11" s="254">
        <v>3064</v>
      </c>
      <c r="G11" s="254">
        <v>2063</v>
      </c>
      <c r="H11" s="254">
        <v>2778</v>
      </c>
      <c r="I11" s="254">
        <v>1346</v>
      </c>
      <c r="J11" s="254">
        <v>445</v>
      </c>
      <c r="K11" s="257">
        <v>437</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-0.39221140472879001</v>
      </c>
      <c r="AA11" s="257">
        <v>-282</v>
      </c>
    </row>
    <row r="12" spans="1:29" x14ac:dyDescent="0.35">
      <c r="B12" s="303" t="s">
        <v>38</v>
      </c>
      <c r="C12" s="219"/>
      <c r="D12" s="253">
        <v>2811</v>
      </c>
      <c r="E12" s="254">
        <v>4317</v>
      </c>
      <c r="F12" s="254">
        <v>2454</v>
      </c>
      <c r="G12" s="254">
        <v>2514</v>
      </c>
      <c r="H12" s="254">
        <v>3293</v>
      </c>
      <c r="I12" s="254">
        <v>4117</v>
      </c>
      <c r="J12" s="254">
        <v>3750</v>
      </c>
      <c r="K12" s="257">
        <v>3637</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-0.25684511646914587</v>
      </c>
      <c r="AA12" s="257">
        <v>-1257</v>
      </c>
    </row>
    <row r="13" spans="1:29" x14ac:dyDescent="0.35">
      <c r="B13" s="303" t="s">
        <v>6</v>
      </c>
      <c r="C13" s="219"/>
      <c r="D13" s="253">
        <v>8956</v>
      </c>
      <c r="E13" s="254">
        <v>9040</v>
      </c>
      <c r="F13" s="254">
        <v>8082</v>
      </c>
      <c r="G13" s="254">
        <v>9950</v>
      </c>
      <c r="H13" s="254">
        <v>7071</v>
      </c>
      <c r="I13" s="254">
        <v>5826</v>
      </c>
      <c r="J13" s="254">
        <v>7478</v>
      </c>
      <c r="K13" s="257">
        <v>12893</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0.96509678402682519</v>
      </c>
      <c r="AA13" s="257">
        <v>6332</v>
      </c>
      <c r="AC13" s="224"/>
    </row>
    <row r="14" spans="1:29" x14ac:dyDescent="0.35">
      <c r="B14" s="303" t="s">
        <v>5</v>
      </c>
      <c r="C14" s="219"/>
      <c r="D14" s="253">
        <v>4667</v>
      </c>
      <c r="E14" s="254">
        <v>3990</v>
      </c>
      <c r="F14" s="254">
        <v>3899</v>
      </c>
      <c r="G14" s="254">
        <v>1365</v>
      </c>
      <c r="H14" s="254">
        <v>873</v>
      </c>
      <c r="I14" s="254">
        <v>1583</v>
      </c>
      <c r="J14" s="254">
        <v>376</v>
      </c>
      <c r="K14" s="257">
        <v>214</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-0.8301587301587301</v>
      </c>
      <c r="AA14" s="257">
        <v>-1046</v>
      </c>
      <c r="AC14" s="224"/>
    </row>
    <row r="15" spans="1:29" x14ac:dyDescent="0.35">
      <c r="B15" s="303" t="s">
        <v>4</v>
      </c>
      <c r="C15" s="219"/>
      <c r="D15" s="253">
        <v>1471</v>
      </c>
      <c r="E15" s="254">
        <v>1593</v>
      </c>
      <c r="F15" s="254">
        <v>119</v>
      </c>
      <c r="G15" s="254">
        <v>186</v>
      </c>
      <c r="H15" s="254">
        <v>207</v>
      </c>
      <c r="I15" s="254">
        <v>157</v>
      </c>
      <c r="J15" s="254">
        <v>151</v>
      </c>
      <c r="K15" s="257">
        <v>160</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-6.2111801242236142E-3</v>
      </c>
      <c r="AA15" s="257">
        <v>-1</v>
      </c>
      <c r="AC15" s="224"/>
    </row>
    <row r="16" spans="1:29" x14ac:dyDescent="0.35">
      <c r="B16" s="303" t="s">
        <v>40</v>
      </c>
      <c r="C16" s="219"/>
      <c r="D16" s="253">
        <v>7126</v>
      </c>
      <c r="E16" s="254">
        <v>5895</v>
      </c>
      <c r="F16" s="254">
        <v>4923</v>
      </c>
      <c r="G16" s="254">
        <v>3015</v>
      </c>
      <c r="H16" s="254">
        <v>2591</v>
      </c>
      <c r="I16" s="254">
        <v>2478</v>
      </c>
      <c r="J16" s="254">
        <v>2010</v>
      </c>
      <c r="K16" s="257">
        <v>3847</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-2.5829323879463129E-2</v>
      </c>
      <c r="AA16" s="257">
        <v>-102</v>
      </c>
      <c r="AC16" s="224"/>
    </row>
    <row r="17" spans="2:31" x14ac:dyDescent="0.35">
      <c r="B17" s="303" t="s">
        <v>41</v>
      </c>
      <c r="C17" s="219"/>
      <c r="D17" s="253">
        <v>75141</v>
      </c>
      <c r="E17" s="254">
        <v>76253</v>
      </c>
      <c r="F17" s="254">
        <v>73386</v>
      </c>
      <c r="G17" s="254">
        <v>78542</v>
      </c>
      <c r="H17" s="254">
        <v>69770</v>
      </c>
      <c r="I17" s="254">
        <v>48470</v>
      </c>
      <c r="J17" s="254">
        <v>39755</v>
      </c>
      <c r="K17" s="257">
        <v>39591</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-0.14872710071385564</v>
      </c>
      <c r="AA17" s="257">
        <v>-6917</v>
      </c>
      <c r="AC17" s="224"/>
    </row>
    <row r="18" spans="2:31" x14ac:dyDescent="0.35">
      <c r="B18" s="303" t="s">
        <v>3</v>
      </c>
      <c r="C18" s="219"/>
      <c r="D18" s="253">
        <v>10677</v>
      </c>
      <c r="E18" s="254">
        <v>14865</v>
      </c>
      <c r="F18" s="254">
        <v>13381</v>
      </c>
      <c r="G18" s="254">
        <v>11826</v>
      </c>
      <c r="H18" s="254">
        <v>10571</v>
      </c>
      <c r="I18" s="254">
        <v>15501</v>
      </c>
      <c r="J18" s="254">
        <v>7989</v>
      </c>
      <c r="K18" s="257">
        <v>7323</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-0.41213775387332419</v>
      </c>
      <c r="AA18" s="257">
        <v>-5134</v>
      </c>
      <c r="AC18" s="224"/>
    </row>
    <row r="19" spans="2:31" x14ac:dyDescent="0.35">
      <c r="B19" s="303" t="s">
        <v>2</v>
      </c>
      <c r="C19" s="219"/>
      <c r="D19" s="253">
        <v>4152</v>
      </c>
      <c r="E19" s="254">
        <v>7206</v>
      </c>
      <c r="F19" s="254">
        <v>5685</v>
      </c>
      <c r="G19" s="254">
        <v>5272</v>
      </c>
      <c r="H19" s="254">
        <v>6122</v>
      </c>
      <c r="I19" s="254">
        <v>5753</v>
      </c>
      <c r="J19" s="254">
        <v>3823</v>
      </c>
      <c r="K19" s="257">
        <v>4982</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-9.6972992568424843E-2</v>
      </c>
      <c r="AA19" s="257">
        <v>-535</v>
      </c>
      <c r="AC19" s="224"/>
    </row>
    <row r="20" spans="2:31" x14ac:dyDescent="0.35">
      <c r="B20" s="303" t="s">
        <v>35</v>
      </c>
      <c r="C20" s="219"/>
      <c r="D20" s="253">
        <v>7804</v>
      </c>
      <c r="E20" s="254">
        <v>8456</v>
      </c>
      <c r="F20" s="254">
        <v>4923</v>
      </c>
      <c r="G20" s="254">
        <v>4018</v>
      </c>
      <c r="H20" s="254">
        <v>3271</v>
      </c>
      <c r="I20" s="254">
        <v>1893</v>
      </c>
      <c r="J20" s="254">
        <v>1256</v>
      </c>
      <c r="K20" s="257">
        <v>1240</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-0.22981366459627328</v>
      </c>
      <c r="AA20" s="257">
        <v>-370</v>
      </c>
      <c r="AC20" s="224"/>
    </row>
    <row r="21" spans="2:31" x14ac:dyDescent="0.35">
      <c r="B21" s="303" t="s">
        <v>42</v>
      </c>
      <c r="C21" s="219"/>
      <c r="D21" s="253">
        <v>19669</v>
      </c>
      <c r="E21" s="254">
        <v>28300</v>
      </c>
      <c r="F21" s="254">
        <v>28494</v>
      </c>
      <c r="G21" s="254">
        <v>10563</v>
      </c>
      <c r="H21" s="254">
        <v>9303</v>
      </c>
      <c r="I21" s="254">
        <v>8062</v>
      </c>
      <c r="J21" s="254">
        <v>10859</v>
      </c>
      <c r="K21" s="257">
        <v>14191</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6.4830794627448007E-2</v>
      </c>
      <c r="AA21" s="257">
        <v>864</v>
      </c>
      <c r="AC21" s="224"/>
    </row>
    <row r="22" spans="2:31" x14ac:dyDescent="0.35">
      <c r="B22" s="303" t="s">
        <v>43</v>
      </c>
      <c r="C22" s="219"/>
      <c r="D22" s="253">
        <v>4430</v>
      </c>
      <c r="E22" s="254">
        <v>6258</v>
      </c>
      <c r="F22" s="254">
        <v>4718</v>
      </c>
      <c r="G22" s="254">
        <v>5035</v>
      </c>
      <c r="H22" s="254">
        <v>6525</v>
      </c>
      <c r="I22" s="254">
        <v>7096</v>
      </c>
      <c r="J22" s="254">
        <v>6987</v>
      </c>
      <c r="K22" s="257">
        <v>6286</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3.6780471713673046E-2</v>
      </c>
      <c r="AA22" s="257">
        <v>223</v>
      </c>
      <c r="AC22" s="224"/>
    </row>
    <row r="23" spans="2:31" x14ac:dyDescent="0.35">
      <c r="B23" s="303" t="s">
        <v>44</v>
      </c>
      <c r="C23" s="219"/>
      <c r="D23" s="253">
        <v>1465</v>
      </c>
      <c r="E23" s="254">
        <v>836</v>
      </c>
      <c r="F23" s="254">
        <v>801</v>
      </c>
      <c r="G23" s="254">
        <v>1019</v>
      </c>
      <c r="H23" s="254">
        <v>768</v>
      </c>
      <c r="I23" s="254">
        <v>659</v>
      </c>
      <c r="J23" s="254">
        <v>458</v>
      </c>
      <c r="K23" s="257">
        <v>429</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-0.27777777777777779</v>
      </c>
      <c r="AA23" s="257">
        <v>-165</v>
      </c>
      <c r="AC23" s="224"/>
    </row>
    <row r="24" spans="2:31" x14ac:dyDescent="0.35">
      <c r="B24" s="303" t="s">
        <v>45</v>
      </c>
      <c r="C24" s="219"/>
      <c r="D24" s="253">
        <v>13794</v>
      </c>
      <c r="E24" s="254">
        <v>13680</v>
      </c>
      <c r="F24" s="254">
        <v>13558</v>
      </c>
      <c r="G24" s="254">
        <v>13090</v>
      </c>
      <c r="H24" s="254">
        <v>13861</v>
      </c>
      <c r="I24" s="254">
        <v>14769</v>
      </c>
      <c r="J24" s="254">
        <v>14321</v>
      </c>
      <c r="K24" s="257">
        <v>13929</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-3.858365543898401E-2</v>
      </c>
      <c r="AA24" s="257">
        <v>-559</v>
      </c>
      <c r="AC24" s="224"/>
    </row>
    <row r="25" spans="2:31" x14ac:dyDescent="0.35">
      <c r="B25" s="303" t="s">
        <v>46</v>
      </c>
      <c r="C25" s="219"/>
      <c r="D25" s="253">
        <v>3067</v>
      </c>
      <c r="E25" s="254">
        <v>3116</v>
      </c>
      <c r="F25" s="254">
        <v>3168</v>
      </c>
      <c r="G25" s="254">
        <v>3686</v>
      </c>
      <c r="H25" s="254">
        <v>1997</v>
      </c>
      <c r="I25" s="254">
        <v>1466</v>
      </c>
      <c r="J25" s="254">
        <v>1072</v>
      </c>
      <c r="K25" s="257">
        <v>1159</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-0.14653902798232699</v>
      </c>
      <c r="AA25" s="257">
        <v>-199</v>
      </c>
      <c r="AC25" s="224"/>
    </row>
    <row r="26" spans="2:31" x14ac:dyDescent="0.35">
      <c r="B26" s="305" t="s">
        <v>1</v>
      </c>
      <c r="C26" s="219"/>
      <c r="D26" s="260">
        <v>186</v>
      </c>
      <c r="E26" s="261">
        <v>148</v>
      </c>
      <c r="F26" s="261">
        <v>243</v>
      </c>
      <c r="G26" s="261">
        <v>188</v>
      </c>
      <c r="H26" s="261">
        <v>251</v>
      </c>
      <c r="I26" s="261">
        <v>321</v>
      </c>
      <c r="J26" s="254">
        <v>325</v>
      </c>
      <c r="K26" s="265">
        <v>387</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9.6317280453257714E-2</v>
      </c>
      <c r="AA26" s="257">
        <v>34</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126729</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-0.12348616365686149</v>
      </c>
      <c r="AA27" s="243">
        <v>-17854</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463</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1" t="s">
        <v>499</v>
      </c>
      <c r="C8" s="1691"/>
      <c r="D8" s="1691"/>
      <c r="E8" s="1691"/>
      <c r="F8" s="1691"/>
      <c r="G8" s="1691"/>
      <c r="H8" s="1691"/>
      <c r="I8" s="1691"/>
      <c r="J8" s="1691"/>
      <c r="K8" s="1691"/>
      <c r="L8" s="1691"/>
      <c r="M8" s="1691"/>
      <c r="N8" s="1691"/>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2" t="s">
        <v>33</v>
      </c>
      <c r="D11" s="1692"/>
      <c r="E11" s="1692"/>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137675</v>
      </c>
      <c r="D13" s="1019">
        <v>132317</v>
      </c>
      <c r="E13" s="1019">
        <v>5358</v>
      </c>
      <c r="F13" s="1020">
        <v>0.96108225894316324</v>
      </c>
      <c r="G13" s="1020">
        <v>3.8917741056836756E-2</v>
      </c>
      <c r="I13" s="101">
        <v>7</v>
      </c>
      <c r="J13" s="101">
        <v>1</v>
      </c>
      <c r="K13" s="101">
        <v>8</v>
      </c>
      <c r="L13" s="101" t="s">
        <v>4</v>
      </c>
      <c r="M13" s="1019">
        <v>41731</v>
      </c>
      <c r="N13" s="1019">
        <v>65</v>
      </c>
      <c r="O13" s="1020">
        <v>0.99844482725619677</v>
      </c>
      <c r="P13" s="1020">
        <v>1.5551727438032348E-3</v>
      </c>
      <c r="Q13" s="1020">
        <v>0.93908288703499998</v>
      </c>
    </row>
    <row r="14" spans="1:17" s="101" customFormat="1" x14ac:dyDescent="0.35">
      <c r="B14" s="101" t="s">
        <v>7</v>
      </c>
      <c r="C14" s="1019">
        <v>16536</v>
      </c>
      <c r="D14" s="1019">
        <v>16499</v>
      </c>
      <c r="E14" s="1019">
        <v>37</v>
      </c>
      <c r="F14" s="1020">
        <v>0.997762457668118</v>
      </c>
      <c r="G14" s="1020">
        <v>2.2375423318819546E-3</v>
      </c>
      <c r="I14" s="101">
        <v>2</v>
      </c>
      <c r="J14" s="101">
        <v>2</v>
      </c>
      <c r="K14" s="101">
        <v>2</v>
      </c>
      <c r="L14" s="101" t="s">
        <v>7</v>
      </c>
      <c r="M14" s="1019">
        <v>16499</v>
      </c>
      <c r="N14" s="1019">
        <v>37</v>
      </c>
      <c r="O14" s="1020">
        <v>0.997762457668118</v>
      </c>
      <c r="P14" s="1020">
        <v>2.2375423318819546E-3</v>
      </c>
      <c r="Q14" s="1020">
        <v>0.93908288703499998</v>
      </c>
    </row>
    <row r="15" spans="1:17" s="101" customFormat="1" x14ac:dyDescent="0.35">
      <c r="B15" s="101" t="s">
        <v>37</v>
      </c>
      <c r="C15" s="1019">
        <v>11561</v>
      </c>
      <c r="D15" s="1019">
        <v>11423</v>
      </c>
      <c r="E15" s="1019">
        <v>138</v>
      </c>
      <c r="F15" s="1020">
        <v>0.98806331632211741</v>
      </c>
      <c r="G15" s="1020">
        <v>1.1936683677882537E-2</v>
      </c>
      <c r="I15" s="101">
        <v>6</v>
      </c>
      <c r="J15" s="101">
        <v>3</v>
      </c>
      <c r="K15" s="101">
        <v>13</v>
      </c>
      <c r="L15" s="101" t="s">
        <v>35</v>
      </c>
      <c r="M15" s="1019">
        <v>27494</v>
      </c>
      <c r="N15" s="1019">
        <v>199</v>
      </c>
      <c r="O15" s="1020">
        <v>0.99281406853717546</v>
      </c>
      <c r="P15" s="1020">
        <v>7.1859314628245404E-3</v>
      </c>
      <c r="Q15" s="1020">
        <v>0.93908288703499998</v>
      </c>
    </row>
    <row r="16" spans="1:17" s="101" customFormat="1" x14ac:dyDescent="0.35">
      <c r="B16" s="101" t="s">
        <v>38</v>
      </c>
      <c r="C16" s="1019">
        <v>11336</v>
      </c>
      <c r="D16" s="1019">
        <v>10359</v>
      </c>
      <c r="E16" s="1019">
        <v>977</v>
      </c>
      <c r="F16" s="1020">
        <v>0.9138143966125617</v>
      </c>
      <c r="G16" s="1020">
        <v>8.6185603387438248E-2</v>
      </c>
      <c r="I16" s="101">
        <v>14</v>
      </c>
      <c r="J16" s="101">
        <v>4</v>
      </c>
      <c r="K16" s="101">
        <v>6</v>
      </c>
      <c r="L16" s="101" t="s">
        <v>5</v>
      </c>
      <c r="M16" s="1019">
        <v>7819</v>
      </c>
      <c r="N16" s="1019">
        <v>83</v>
      </c>
      <c r="O16" s="1020">
        <v>0.98949633004302706</v>
      </c>
      <c r="P16" s="1020">
        <v>1.0503669956972918E-2</v>
      </c>
      <c r="Q16" s="1020">
        <v>0.93908288703499998</v>
      </c>
    </row>
    <row r="17" spans="2:17" s="101" customFormat="1" x14ac:dyDescent="0.35">
      <c r="B17" s="101" t="s">
        <v>6</v>
      </c>
      <c r="C17" s="1019">
        <v>21025</v>
      </c>
      <c r="D17" s="1019">
        <v>16509</v>
      </c>
      <c r="E17" s="1019">
        <v>4516</v>
      </c>
      <c r="F17" s="1020">
        <v>0.78520808561236621</v>
      </c>
      <c r="G17" s="1020">
        <v>0.21479191438763376</v>
      </c>
      <c r="I17" s="101">
        <v>20</v>
      </c>
      <c r="J17" s="101">
        <v>5</v>
      </c>
      <c r="K17" s="101">
        <v>17</v>
      </c>
      <c r="L17" s="101" t="s">
        <v>44</v>
      </c>
      <c r="M17" s="1019">
        <v>6385</v>
      </c>
      <c r="N17" s="1019">
        <v>76</v>
      </c>
      <c r="O17" s="1020">
        <v>0.98823711499767841</v>
      </c>
      <c r="P17" s="1020">
        <v>1.1762885002321623E-2</v>
      </c>
      <c r="Q17" s="1020">
        <v>0.93908288703499998</v>
      </c>
    </row>
    <row r="18" spans="2:17" s="101" customFormat="1" x14ac:dyDescent="0.35">
      <c r="B18" s="101" t="s">
        <v>5</v>
      </c>
      <c r="C18" s="1019">
        <v>7902</v>
      </c>
      <c r="D18" s="1019">
        <v>7819</v>
      </c>
      <c r="E18" s="1019">
        <v>83</v>
      </c>
      <c r="F18" s="1020">
        <v>0.98949633004302706</v>
      </c>
      <c r="G18" s="1020">
        <v>1.0503669956972918E-2</v>
      </c>
      <c r="I18" s="101">
        <v>4</v>
      </c>
      <c r="J18" s="101">
        <v>6</v>
      </c>
      <c r="K18" s="101">
        <v>3</v>
      </c>
      <c r="L18" s="101" t="s">
        <v>37</v>
      </c>
      <c r="M18" s="1019">
        <v>11423</v>
      </c>
      <c r="N18" s="1019">
        <v>138</v>
      </c>
      <c r="O18" s="1020">
        <v>0.98806331632211741</v>
      </c>
      <c r="P18" s="1020">
        <v>1.1936683677882537E-2</v>
      </c>
      <c r="Q18" s="1020">
        <v>0.93908288703499998</v>
      </c>
    </row>
    <row r="19" spans="2:17" s="101" customFormat="1" x14ac:dyDescent="0.35">
      <c r="B19" s="101" t="s">
        <v>40</v>
      </c>
      <c r="C19" s="1019">
        <v>26683</v>
      </c>
      <c r="D19" s="1019">
        <v>25467</v>
      </c>
      <c r="E19" s="1019">
        <v>1216</v>
      </c>
      <c r="F19" s="1020">
        <v>0.95442791290334672</v>
      </c>
      <c r="G19" s="1020">
        <v>4.5572087096653301E-2</v>
      </c>
      <c r="I19" s="101">
        <v>9</v>
      </c>
      <c r="J19" s="101">
        <v>7</v>
      </c>
      <c r="K19" s="101">
        <v>1</v>
      </c>
      <c r="L19" s="101" t="s">
        <v>8</v>
      </c>
      <c r="M19" s="1019">
        <v>132317</v>
      </c>
      <c r="N19" s="1019">
        <v>5358</v>
      </c>
      <c r="O19" s="1020">
        <v>0.96108225894316324</v>
      </c>
      <c r="P19" s="1020">
        <v>3.8917741056836756E-2</v>
      </c>
      <c r="Q19" s="1020">
        <v>0.93908288703499998</v>
      </c>
    </row>
    <row r="20" spans="2:17" s="101" customFormat="1" x14ac:dyDescent="0.35">
      <c r="B20" s="101" t="s">
        <v>4</v>
      </c>
      <c r="C20" s="1019">
        <v>41796</v>
      </c>
      <c r="D20" s="1019">
        <v>41731</v>
      </c>
      <c r="E20" s="1019">
        <v>65</v>
      </c>
      <c r="F20" s="1020">
        <v>0.99844482725619677</v>
      </c>
      <c r="G20" s="1020">
        <v>1.5551727438032348E-3</v>
      </c>
      <c r="I20" s="101">
        <v>1</v>
      </c>
      <c r="J20" s="101">
        <v>8</v>
      </c>
      <c r="K20" s="101">
        <v>11</v>
      </c>
      <c r="L20" s="101" t="s">
        <v>3</v>
      </c>
      <c r="M20" s="1019">
        <v>63135</v>
      </c>
      <c r="N20" s="1019">
        <v>2705</v>
      </c>
      <c r="O20" s="1020">
        <v>0.95891555285540708</v>
      </c>
      <c r="P20" s="1020">
        <v>4.1084447144592952E-2</v>
      </c>
      <c r="Q20" s="1020">
        <v>0.93908288703499998</v>
      </c>
    </row>
    <row r="21" spans="2:17" s="101" customFormat="1" x14ac:dyDescent="0.35">
      <c r="B21" s="101" t="s">
        <v>41</v>
      </c>
      <c r="C21" s="1019">
        <v>103019</v>
      </c>
      <c r="D21" s="1019">
        <v>92127</v>
      </c>
      <c r="E21" s="1019">
        <v>10892</v>
      </c>
      <c r="F21" s="1020">
        <v>0.89427193042060205</v>
      </c>
      <c r="G21" s="1020">
        <v>0.10572806957939798</v>
      </c>
      <c r="I21" s="101">
        <v>17</v>
      </c>
      <c r="J21" s="101">
        <v>9</v>
      </c>
      <c r="K21" s="101">
        <v>7</v>
      </c>
      <c r="L21" s="101" t="s">
        <v>40</v>
      </c>
      <c r="M21" s="1019">
        <v>25467</v>
      </c>
      <c r="N21" s="1019">
        <v>1216</v>
      </c>
      <c r="O21" s="1020">
        <v>0.95442791290334672</v>
      </c>
      <c r="P21" s="1020">
        <v>4.5572087096653301E-2</v>
      </c>
      <c r="Q21" s="1020">
        <v>0.93908288703499998</v>
      </c>
    </row>
    <row r="22" spans="2:17" s="101" customFormat="1" x14ac:dyDescent="0.35">
      <c r="B22" s="101" t="s">
        <v>39</v>
      </c>
      <c r="C22" s="1019">
        <v>610</v>
      </c>
      <c r="D22" s="1019">
        <v>582</v>
      </c>
      <c r="E22" s="1019">
        <v>28</v>
      </c>
      <c r="F22" s="1020">
        <v>0.95409836065573772</v>
      </c>
      <c r="G22" s="1020">
        <v>4.5901639344262293E-2</v>
      </c>
      <c r="I22" s="101">
        <v>10</v>
      </c>
      <c r="J22" s="101">
        <v>10</v>
      </c>
      <c r="K22" s="101">
        <v>10</v>
      </c>
      <c r="L22" s="101" t="s">
        <v>39</v>
      </c>
      <c r="M22" s="1019">
        <v>582</v>
      </c>
      <c r="N22" s="1019">
        <v>28</v>
      </c>
      <c r="O22" s="1020">
        <v>0.95409836065573772</v>
      </c>
      <c r="P22" s="1020">
        <v>4.5901639344262293E-2</v>
      </c>
      <c r="Q22" s="1020">
        <v>0.93908288703499998</v>
      </c>
    </row>
    <row r="23" spans="2:17" s="101" customFormat="1" x14ac:dyDescent="0.35">
      <c r="B23" s="101" t="s">
        <v>3</v>
      </c>
      <c r="C23" s="1019">
        <v>65840</v>
      </c>
      <c r="D23" s="1019">
        <v>63135</v>
      </c>
      <c r="E23" s="1019">
        <v>2705</v>
      </c>
      <c r="F23" s="1020">
        <v>0.95891555285540708</v>
      </c>
      <c r="G23" s="1020">
        <v>4.1084447144592952E-2</v>
      </c>
      <c r="I23" s="101">
        <v>8</v>
      </c>
      <c r="J23" s="101">
        <v>11</v>
      </c>
      <c r="K23" s="101">
        <v>14</v>
      </c>
      <c r="L23" s="101" t="s">
        <v>42</v>
      </c>
      <c r="M23" s="1019">
        <v>73965</v>
      </c>
      <c r="N23" s="1019">
        <v>4723</v>
      </c>
      <c r="O23" s="1020">
        <v>0.9399781415209435</v>
      </c>
      <c r="P23" s="1020">
        <v>6.0021858479056528E-2</v>
      </c>
      <c r="Q23" s="1020">
        <v>0.93908288703499998</v>
      </c>
    </row>
    <row r="24" spans="2:17" s="101" customFormat="1" x14ac:dyDescent="0.35">
      <c r="B24" s="101" t="s">
        <v>2</v>
      </c>
      <c r="C24" s="1019">
        <v>13809</v>
      </c>
      <c r="D24" s="1019">
        <v>12385</v>
      </c>
      <c r="E24" s="1019">
        <v>1424</v>
      </c>
      <c r="F24" s="1020">
        <v>0.89687884712868415</v>
      </c>
      <c r="G24" s="1020">
        <v>0.1031211528713158</v>
      </c>
      <c r="I24" s="101">
        <v>16</v>
      </c>
      <c r="J24" s="101">
        <v>12</v>
      </c>
      <c r="K24" s="101">
        <v>20</v>
      </c>
      <c r="L24" s="101" t="s">
        <v>108</v>
      </c>
      <c r="M24" s="1019">
        <v>584781</v>
      </c>
      <c r="N24" s="1019">
        <v>37934</v>
      </c>
      <c r="O24" s="1020">
        <v>0.93908288703499998</v>
      </c>
      <c r="P24" s="1020">
        <v>6.0917112965000041E-2</v>
      </c>
      <c r="Q24" s="1020">
        <v>0.93908288703499998</v>
      </c>
    </row>
    <row r="25" spans="2:17" s="101" customFormat="1" x14ac:dyDescent="0.35">
      <c r="B25" s="101" t="s">
        <v>35</v>
      </c>
      <c r="C25" s="1019">
        <v>27693</v>
      </c>
      <c r="D25" s="1019">
        <v>27494</v>
      </c>
      <c r="E25" s="1019">
        <v>199</v>
      </c>
      <c r="F25" s="1020">
        <v>0.99281406853717546</v>
      </c>
      <c r="G25" s="1020">
        <v>7.1859314628245404E-3</v>
      </c>
      <c r="I25" s="101">
        <v>3</v>
      </c>
      <c r="J25" s="101">
        <v>13</v>
      </c>
      <c r="K25" s="101">
        <v>19</v>
      </c>
      <c r="L25" s="101" t="s">
        <v>46</v>
      </c>
      <c r="M25" s="1019">
        <v>4112</v>
      </c>
      <c r="N25" s="1019">
        <v>288</v>
      </c>
      <c r="O25" s="1020">
        <v>0.93454545454545457</v>
      </c>
      <c r="P25" s="1020">
        <v>6.545454545454546E-2</v>
      </c>
      <c r="Q25" s="1020">
        <v>0.93908288703499998</v>
      </c>
    </row>
    <row r="26" spans="2:17" s="101" customFormat="1" x14ac:dyDescent="0.35">
      <c r="B26" s="101" t="s">
        <v>42</v>
      </c>
      <c r="C26" s="1019">
        <v>78688</v>
      </c>
      <c r="D26" s="1019">
        <v>73965</v>
      </c>
      <c r="E26" s="1019">
        <v>4723</v>
      </c>
      <c r="F26" s="1020">
        <v>0.9399781415209435</v>
      </c>
      <c r="G26" s="1020">
        <v>6.0021858479056528E-2</v>
      </c>
      <c r="I26" s="101">
        <v>11</v>
      </c>
      <c r="J26" s="101">
        <v>14</v>
      </c>
      <c r="K26" s="101">
        <v>4</v>
      </c>
      <c r="L26" s="101" t="s">
        <v>38</v>
      </c>
      <c r="M26" s="1019">
        <v>10359</v>
      </c>
      <c r="N26" s="1019">
        <v>977</v>
      </c>
      <c r="O26" s="1020">
        <v>0.9138143966125617</v>
      </c>
      <c r="P26" s="1020">
        <v>8.6185603387438248E-2</v>
      </c>
      <c r="Q26" s="1020">
        <v>0.93908288703499998</v>
      </c>
    </row>
    <row r="27" spans="2:17" s="101" customFormat="1" x14ac:dyDescent="0.35">
      <c r="B27" s="101" t="s">
        <v>47</v>
      </c>
      <c r="C27" s="1019">
        <v>910</v>
      </c>
      <c r="D27" s="1019">
        <v>812</v>
      </c>
      <c r="E27" s="1019">
        <v>98</v>
      </c>
      <c r="F27" s="1020">
        <v>0.89230769230769236</v>
      </c>
      <c r="G27" s="1020">
        <v>0.1076923076923077</v>
      </c>
      <c r="I27" s="101">
        <v>18</v>
      </c>
      <c r="J27" s="101">
        <v>15</v>
      </c>
      <c r="K27" s="101">
        <v>16</v>
      </c>
      <c r="L27" s="101" t="s">
        <v>43</v>
      </c>
      <c r="M27" s="1019">
        <v>17699</v>
      </c>
      <c r="N27" s="1019">
        <v>1814</v>
      </c>
      <c r="O27" s="1020">
        <v>0.9070363347511915</v>
      </c>
      <c r="P27" s="1020">
        <v>9.2963665248808489E-2</v>
      </c>
      <c r="Q27" s="1020">
        <v>0.93908288703499998</v>
      </c>
    </row>
    <row r="28" spans="2:17" s="101" customFormat="1" x14ac:dyDescent="0.35">
      <c r="B28" s="101" t="s">
        <v>43</v>
      </c>
      <c r="C28" s="1019">
        <v>19513</v>
      </c>
      <c r="D28" s="1019">
        <v>17699</v>
      </c>
      <c r="E28" s="1019">
        <v>1814</v>
      </c>
      <c r="F28" s="1020">
        <v>0.9070363347511915</v>
      </c>
      <c r="G28" s="1020">
        <v>9.2963665248808489E-2</v>
      </c>
      <c r="I28" s="101">
        <v>15</v>
      </c>
      <c r="J28" s="101">
        <v>16</v>
      </c>
      <c r="K28" s="101">
        <v>12</v>
      </c>
      <c r="L28" s="101" t="s">
        <v>2</v>
      </c>
      <c r="M28" s="1019">
        <v>12385</v>
      </c>
      <c r="N28" s="1019">
        <v>1424</v>
      </c>
      <c r="O28" s="1020">
        <v>0.89687884712868415</v>
      </c>
      <c r="P28" s="1020">
        <v>0.1031211528713158</v>
      </c>
      <c r="Q28" s="1020">
        <v>0.93908288703499998</v>
      </c>
    </row>
    <row r="29" spans="2:17" s="101" customFormat="1" x14ac:dyDescent="0.35">
      <c r="B29" s="101" t="s">
        <v>44</v>
      </c>
      <c r="C29" s="1019">
        <v>6461</v>
      </c>
      <c r="D29" s="1019">
        <v>6385</v>
      </c>
      <c r="E29" s="1019">
        <v>76</v>
      </c>
      <c r="F29" s="1020">
        <v>0.98823711499767841</v>
      </c>
      <c r="G29" s="1020">
        <v>1.1762885002321623E-2</v>
      </c>
      <c r="I29" s="101">
        <v>5</v>
      </c>
      <c r="J29" s="101">
        <v>17</v>
      </c>
      <c r="K29" s="101">
        <v>9</v>
      </c>
      <c r="L29" s="101" t="s">
        <v>41</v>
      </c>
      <c r="M29" s="1019">
        <v>92127</v>
      </c>
      <c r="N29" s="1019">
        <v>10892</v>
      </c>
      <c r="O29" s="1020">
        <v>0.89427193042060205</v>
      </c>
      <c r="P29" s="1020">
        <v>0.10572806957939798</v>
      </c>
      <c r="Q29" s="1020">
        <v>0.93908288703499998</v>
      </c>
    </row>
    <row r="30" spans="2:17" s="101" customFormat="1" x14ac:dyDescent="0.35">
      <c r="B30" s="101" t="s">
        <v>45</v>
      </c>
      <c r="C30" s="1019">
        <v>27258</v>
      </c>
      <c r="D30" s="1019">
        <v>23961</v>
      </c>
      <c r="E30" s="1019">
        <v>3297</v>
      </c>
      <c r="F30" s="1020">
        <v>0.87904468412942993</v>
      </c>
      <c r="G30" s="1020">
        <v>0.12095531587057011</v>
      </c>
      <c r="I30" s="101">
        <v>19</v>
      </c>
      <c r="J30" s="101">
        <v>18</v>
      </c>
      <c r="K30" s="101">
        <v>15</v>
      </c>
      <c r="L30" s="101" t="s">
        <v>47</v>
      </c>
      <c r="M30" s="1019">
        <v>812</v>
      </c>
      <c r="N30" s="1019">
        <v>98</v>
      </c>
      <c r="O30" s="1020">
        <v>0.89230769230769236</v>
      </c>
      <c r="P30" s="1020">
        <v>0.1076923076923077</v>
      </c>
      <c r="Q30" s="1020">
        <v>0.93908288703499998</v>
      </c>
    </row>
    <row r="31" spans="2:17" s="101" customFormat="1" x14ac:dyDescent="0.35">
      <c r="B31" s="101" t="s">
        <v>46</v>
      </c>
      <c r="C31" s="1019">
        <v>4400</v>
      </c>
      <c r="D31" s="1019">
        <v>4112</v>
      </c>
      <c r="E31" s="1019">
        <v>288</v>
      </c>
      <c r="F31" s="1020">
        <v>0.93454545454545457</v>
      </c>
      <c r="G31" s="1020">
        <v>6.545454545454546E-2</v>
      </c>
      <c r="I31" s="101">
        <v>13</v>
      </c>
      <c r="J31" s="101">
        <v>19</v>
      </c>
      <c r="K31" s="101">
        <v>18</v>
      </c>
      <c r="L31" s="101" t="s">
        <v>45</v>
      </c>
      <c r="M31" s="1019">
        <v>23961</v>
      </c>
      <c r="N31" s="1019">
        <v>3297</v>
      </c>
      <c r="O31" s="1020">
        <v>0.87904468412942993</v>
      </c>
      <c r="P31" s="1020">
        <v>0.12095531587057011</v>
      </c>
      <c r="Q31" s="1020">
        <v>0.93908288703499998</v>
      </c>
    </row>
    <row r="32" spans="2:17" s="101" customFormat="1" x14ac:dyDescent="0.35">
      <c r="B32" s="104" t="s">
        <v>108</v>
      </c>
      <c r="C32" s="105">
        <v>622715</v>
      </c>
      <c r="D32" s="105">
        <v>584781</v>
      </c>
      <c r="E32" s="105">
        <v>37934</v>
      </c>
      <c r="F32" s="106">
        <v>0.93908288703499998</v>
      </c>
      <c r="G32" s="106">
        <v>6.0917112965000041E-2</v>
      </c>
      <c r="I32" s="101">
        <v>12</v>
      </c>
      <c r="J32" s="101">
        <v>20</v>
      </c>
      <c r="K32" s="101">
        <v>5</v>
      </c>
      <c r="L32" s="101" t="s">
        <v>6</v>
      </c>
      <c r="M32" s="1019">
        <v>16509</v>
      </c>
      <c r="N32" s="1019">
        <v>4516</v>
      </c>
      <c r="O32" s="1020">
        <v>0.78520808561236621</v>
      </c>
      <c r="P32" s="1020">
        <v>0.21479191438763376</v>
      </c>
      <c r="Q32" s="1020">
        <v>0.93908288703499998</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464</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1" t="s">
        <v>499</v>
      </c>
      <c r="C8" s="1691"/>
      <c r="D8" s="1691"/>
      <c r="E8" s="1691"/>
      <c r="F8" s="1691"/>
      <c r="G8" s="1691"/>
      <c r="H8" s="1691"/>
      <c r="I8" s="1691"/>
      <c r="J8" s="1691"/>
      <c r="K8" s="1691"/>
      <c r="L8" s="1691"/>
      <c r="M8" s="1691"/>
      <c r="N8" s="1691"/>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2" t="s">
        <v>48</v>
      </c>
      <c r="D11" s="1692"/>
      <c r="E11" s="1692"/>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103398</v>
      </c>
      <c r="D13" s="1019">
        <v>94804</v>
      </c>
      <c r="E13" s="1019">
        <v>8594</v>
      </c>
      <c r="F13" s="1020">
        <v>0.91688427242306425</v>
      </c>
      <c r="G13" s="1020">
        <v>8.3115727576935722E-2</v>
      </c>
      <c r="I13" s="101">
        <v>10</v>
      </c>
      <c r="J13" s="101">
        <v>1</v>
      </c>
      <c r="K13" s="101">
        <v>8</v>
      </c>
      <c r="L13" s="101" t="s">
        <v>4</v>
      </c>
      <c r="M13" s="1019">
        <v>50113</v>
      </c>
      <c r="N13" s="1019">
        <v>60</v>
      </c>
      <c r="O13" s="1020">
        <v>0.99880413768361465</v>
      </c>
      <c r="P13" s="1020">
        <v>1.1958623163853069E-3</v>
      </c>
      <c r="Q13" s="1020">
        <v>0.88713450197205745</v>
      </c>
    </row>
    <row r="14" spans="1:17" s="101" customFormat="1" x14ac:dyDescent="0.35">
      <c r="B14" s="101" t="s">
        <v>7</v>
      </c>
      <c r="C14" s="1019">
        <v>16218</v>
      </c>
      <c r="D14" s="1019">
        <v>16142</v>
      </c>
      <c r="E14" s="1019">
        <v>76</v>
      </c>
      <c r="F14" s="1020">
        <v>0.99531384880996421</v>
      </c>
      <c r="G14" s="1020">
        <v>4.6861511900357627E-3</v>
      </c>
      <c r="I14" s="101">
        <v>2</v>
      </c>
      <c r="J14" s="101">
        <v>2</v>
      </c>
      <c r="K14" s="101">
        <v>2</v>
      </c>
      <c r="L14" s="101" t="s">
        <v>7</v>
      </c>
      <c r="M14" s="1019">
        <v>16142</v>
      </c>
      <c r="N14" s="1019">
        <v>76</v>
      </c>
      <c r="O14" s="1020">
        <v>0.99531384880996421</v>
      </c>
      <c r="P14" s="1020">
        <v>4.6861511900357627E-3</v>
      </c>
      <c r="Q14" s="1020">
        <v>0.88713450197205745</v>
      </c>
    </row>
    <row r="15" spans="1:17" s="101" customFormat="1" x14ac:dyDescent="0.35">
      <c r="B15" s="101" t="s">
        <v>37</v>
      </c>
      <c r="C15" s="1019">
        <v>15452</v>
      </c>
      <c r="D15" s="1019">
        <v>15238</v>
      </c>
      <c r="E15" s="1019">
        <v>214</v>
      </c>
      <c r="F15" s="1020">
        <v>0.98615066010872376</v>
      </c>
      <c r="G15" s="1020">
        <v>1.384933989127621E-2</v>
      </c>
      <c r="I15" s="101">
        <v>3</v>
      </c>
      <c r="J15" s="101">
        <v>3</v>
      </c>
      <c r="K15" s="101">
        <v>3</v>
      </c>
      <c r="L15" s="101" t="s">
        <v>37</v>
      </c>
      <c r="M15" s="1019">
        <v>15238</v>
      </c>
      <c r="N15" s="1019">
        <v>214</v>
      </c>
      <c r="O15" s="1020">
        <v>0.98615066010872376</v>
      </c>
      <c r="P15" s="1020">
        <v>1.384933989127621E-2</v>
      </c>
      <c r="Q15" s="1020">
        <v>0.88713450197205745</v>
      </c>
    </row>
    <row r="16" spans="1:17" s="101" customFormat="1" x14ac:dyDescent="0.35">
      <c r="B16" s="101" t="s">
        <v>38</v>
      </c>
      <c r="C16" s="1019">
        <v>15495</v>
      </c>
      <c r="D16" s="1019">
        <v>13368</v>
      </c>
      <c r="E16" s="1019">
        <v>2127</v>
      </c>
      <c r="F16" s="1020">
        <v>0.86272991287512102</v>
      </c>
      <c r="G16" s="1020">
        <v>0.13727008712487898</v>
      </c>
      <c r="I16" s="101">
        <v>13</v>
      </c>
      <c r="J16" s="101">
        <v>4</v>
      </c>
      <c r="K16" s="101">
        <v>6</v>
      </c>
      <c r="L16" s="101" t="s">
        <v>5</v>
      </c>
      <c r="M16" s="1019">
        <v>5058</v>
      </c>
      <c r="N16" s="1019">
        <v>94</v>
      </c>
      <c r="O16" s="1020">
        <v>0.98175465838509313</v>
      </c>
      <c r="P16" s="1020">
        <v>1.8245341614906832E-2</v>
      </c>
      <c r="Q16" s="1020">
        <v>0.88713450197205745</v>
      </c>
    </row>
    <row r="17" spans="2:17" s="101" customFormat="1" x14ac:dyDescent="0.35">
      <c r="B17" s="101" t="s">
        <v>6</v>
      </c>
      <c r="C17" s="1019">
        <v>18204</v>
      </c>
      <c r="D17" s="1019">
        <v>13621</v>
      </c>
      <c r="E17" s="1019">
        <v>4583</v>
      </c>
      <c r="F17" s="1020">
        <v>0.74824214458360805</v>
      </c>
      <c r="G17" s="1020">
        <v>0.25175785541639201</v>
      </c>
      <c r="I17" s="101">
        <v>20</v>
      </c>
      <c r="J17" s="101">
        <v>5</v>
      </c>
      <c r="K17" s="101">
        <v>13</v>
      </c>
      <c r="L17" s="101" t="s">
        <v>35</v>
      </c>
      <c r="M17" s="1019">
        <v>26066</v>
      </c>
      <c r="N17" s="1019">
        <v>956</v>
      </c>
      <c r="O17" s="1020">
        <v>0.96462141958404268</v>
      </c>
      <c r="P17" s="1020">
        <v>3.5378580415957366E-2</v>
      </c>
      <c r="Q17" s="1020">
        <v>0.88713450197205745</v>
      </c>
    </row>
    <row r="18" spans="2:17" s="101" customFormat="1" x14ac:dyDescent="0.35">
      <c r="B18" s="101" t="s">
        <v>5</v>
      </c>
      <c r="C18" s="1019">
        <v>5152</v>
      </c>
      <c r="D18" s="1019">
        <v>5058</v>
      </c>
      <c r="E18" s="1019">
        <v>94</v>
      </c>
      <c r="F18" s="1020">
        <v>0.98175465838509313</v>
      </c>
      <c r="G18" s="1020">
        <v>1.8245341614906832E-2</v>
      </c>
      <c r="I18" s="101">
        <v>4</v>
      </c>
      <c r="J18" s="101">
        <v>6</v>
      </c>
      <c r="K18" s="101">
        <v>17</v>
      </c>
      <c r="L18" s="101" t="s">
        <v>44</v>
      </c>
      <c r="M18" s="1019">
        <v>6302</v>
      </c>
      <c r="N18" s="1019">
        <v>252</v>
      </c>
      <c r="O18" s="1020">
        <v>0.96155019835215139</v>
      </c>
      <c r="P18" s="1020">
        <v>3.8449801647848642E-2</v>
      </c>
      <c r="Q18" s="1020">
        <v>0.88713450197205745</v>
      </c>
    </row>
    <row r="19" spans="2:17" s="101" customFormat="1" x14ac:dyDescent="0.35">
      <c r="B19" s="101" t="s">
        <v>40</v>
      </c>
      <c r="C19" s="1019">
        <v>30788</v>
      </c>
      <c r="D19" s="1019">
        <v>28889</v>
      </c>
      <c r="E19" s="1019">
        <v>1899</v>
      </c>
      <c r="F19" s="1020">
        <v>0.93832012472391846</v>
      </c>
      <c r="G19" s="1020">
        <v>6.167987527608159E-2</v>
      </c>
      <c r="I19" s="101">
        <v>8</v>
      </c>
      <c r="J19" s="101">
        <v>7</v>
      </c>
      <c r="K19" s="101">
        <v>11</v>
      </c>
      <c r="L19" s="101" t="s">
        <v>3</v>
      </c>
      <c r="M19" s="1019">
        <v>59359</v>
      </c>
      <c r="N19" s="1019">
        <v>3065</v>
      </c>
      <c r="O19" s="1020">
        <v>0.9509002947584263</v>
      </c>
      <c r="P19" s="1020">
        <v>4.9099705241573754E-2</v>
      </c>
      <c r="Q19" s="1020">
        <v>0.88713450197205745</v>
      </c>
    </row>
    <row r="20" spans="2:17" s="101" customFormat="1" x14ac:dyDescent="0.35">
      <c r="B20" s="101" t="s">
        <v>4</v>
      </c>
      <c r="C20" s="1019">
        <v>50173</v>
      </c>
      <c r="D20" s="1019">
        <v>50113</v>
      </c>
      <c r="E20" s="1019">
        <v>60</v>
      </c>
      <c r="F20" s="1020">
        <v>0.99880413768361465</v>
      </c>
      <c r="G20" s="1020">
        <v>1.1958623163853069E-3</v>
      </c>
      <c r="I20" s="101">
        <v>1</v>
      </c>
      <c r="J20" s="101">
        <v>8</v>
      </c>
      <c r="K20" s="101">
        <v>7</v>
      </c>
      <c r="L20" s="101" t="s">
        <v>40</v>
      </c>
      <c r="M20" s="1019">
        <v>28889</v>
      </c>
      <c r="N20" s="1019">
        <v>1899</v>
      </c>
      <c r="O20" s="1020">
        <v>0.93832012472391846</v>
      </c>
      <c r="P20" s="1020">
        <v>6.167987527608159E-2</v>
      </c>
      <c r="Q20" s="1020">
        <v>0.88713450197205745</v>
      </c>
    </row>
    <row r="21" spans="2:17" s="101" customFormat="1" x14ac:dyDescent="0.35">
      <c r="B21" s="101" t="s">
        <v>41</v>
      </c>
      <c r="C21" s="1019">
        <v>121500</v>
      </c>
      <c r="D21" s="1019">
        <v>96518</v>
      </c>
      <c r="E21" s="1019">
        <v>24982</v>
      </c>
      <c r="F21" s="1020">
        <v>0.79438683127572018</v>
      </c>
      <c r="G21" s="1020">
        <v>0.20561316872427984</v>
      </c>
      <c r="I21" s="101">
        <v>18</v>
      </c>
      <c r="J21" s="101">
        <v>9</v>
      </c>
      <c r="K21" s="101">
        <v>10</v>
      </c>
      <c r="L21" s="101" t="s">
        <v>39</v>
      </c>
      <c r="M21" s="1019">
        <v>613</v>
      </c>
      <c r="N21" s="1019">
        <v>48</v>
      </c>
      <c r="O21" s="1020">
        <v>0.92738275340393339</v>
      </c>
      <c r="P21" s="1020">
        <v>7.2617246596066568E-2</v>
      </c>
      <c r="Q21" s="1020">
        <v>0.88713450197205745</v>
      </c>
    </row>
    <row r="22" spans="2:17" s="101" customFormat="1" x14ac:dyDescent="0.35">
      <c r="B22" s="101" t="s">
        <v>39</v>
      </c>
      <c r="C22" s="1019">
        <v>661</v>
      </c>
      <c r="D22" s="1019">
        <v>613</v>
      </c>
      <c r="E22" s="1019">
        <v>48</v>
      </c>
      <c r="F22" s="1020">
        <v>0.92738275340393339</v>
      </c>
      <c r="G22" s="1020">
        <v>7.2617246596066568E-2</v>
      </c>
      <c r="I22" s="101">
        <v>9</v>
      </c>
      <c r="J22" s="101">
        <v>10</v>
      </c>
      <c r="K22" s="101">
        <v>1</v>
      </c>
      <c r="L22" s="101" t="s">
        <v>8</v>
      </c>
      <c r="M22" s="1019">
        <v>94804</v>
      </c>
      <c r="N22" s="1019">
        <v>8594</v>
      </c>
      <c r="O22" s="1020">
        <v>0.91688427242306425</v>
      </c>
      <c r="P22" s="1020">
        <v>8.3115727576935722E-2</v>
      </c>
      <c r="Q22" s="1020">
        <v>0.88713450197205745</v>
      </c>
    </row>
    <row r="23" spans="2:17" s="101" customFormat="1" x14ac:dyDescent="0.35">
      <c r="B23" s="101" t="s">
        <v>3</v>
      </c>
      <c r="C23" s="1019">
        <v>62424</v>
      </c>
      <c r="D23" s="1019">
        <v>59359</v>
      </c>
      <c r="E23" s="1019">
        <v>3065</v>
      </c>
      <c r="F23" s="1020">
        <v>0.9509002947584263</v>
      </c>
      <c r="G23" s="1020">
        <v>4.9099705241573754E-2</v>
      </c>
      <c r="I23" s="101">
        <v>7</v>
      </c>
      <c r="J23" s="101">
        <v>11</v>
      </c>
      <c r="K23" s="101">
        <v>20</v>
      </c>
      <c r="L23" s="101" t="s">
        <v>108</v>
      </c>
      <c r="M23" s="1019">
        <v>544996</v>
      </c>
      <c r="N23" s="1019">
        <v>69337</v>
      </c>
      <c r="O23" s="1020">
        <v>0.88713450197205745</v>
      </c>
      <c r="P23" s="1020">
        <v>0.1128654980279425</v>
      </c>
      <c r="Q23" s="1020">
        <v>0.88713450197205745</v>
      </c>
    </row>
    <row r="24" spans="2:17" s="101" customFormat="1" x14ac:dyDescent="0.35">
      <c r="B24" s="101" t="s">
        <v>2</v>
      </c>
      <c r="C24" s="1019">
        <v>14522</v>
      </c>
      <c r="D24" s="1019">
        <v>11907</v>
      </c>
      <c r="E24" s="1019">
        <v>2615</v>
      </c>
      <c r="F24" s="1020">
        <v>0.81992838452003858</v>
      </c>
      <c r="G24" s="1020">
        <v>0.18007161547996145</v>
      </c>
      <c r="I24" s="101">
        <v>15</v>
      </c>
      <c r="J24" s="101">
        <v>12</v>
      </c>
      <c r="K24" s="101">
        <v>14</v>
      </c>
      <c r="L24" s="101" t="s">
        <v>42</v>
      </c>
      <c r="M24" s="1019">
        <v>57963</v>
      </c>
      <c r="N24" s="1019">
        <v>7750</v>
      </c>
      <c r="O24" s="1020">
        <v>0.88206290992649861</v>
      </c>
      <c r="P24" s="1020">
        <v>0.11793709007350144</v>
      </c>
      <c r="Q24" s="1020">
        <v>0.88713450197205745</v>
      </c>
    </row>
    <row r="25" spans="2:17" s="101" customFormat="1" x14ac:dyDescent="0.35">
      <c r="B25" s="101" t="s">
        <v>35</v>
      </c>
      <c r="C25" s="1019">
        <v>27022</v>
      </c>
      <c r="D25" s="1019">
        <v>26066</v>
      </c>
      <c r="E25" s="1019">
        <v>956</v>
      </c>
      <c r="F25" s="1020">
        <v>0.96462141958404268</v>
      </c>
      <c r="G25" s="1020">
        <v>3.5378580415957366E-2</v>
      </c>
      <c r="I25" s="101">
        <v>5</v>
      </c>
      <c r="J25" s="101">
        <v>13</v>
      </c>
      <c r="K25" s="101">
        <v>4</v>
      </c>
      <c r="L25" s="101" t="s">
        <v>38</v>
      </c>
      <c r="M25" s="1019">
        <v>13368</v>
      </c>
      <c r="N25" s="1019">
        <v>2127</v>
      </c>
      <c r="O25" s="1020">
        <v>0.86272991287512102</v>
      </c>
      <c r="P25" s="1020">
        <v>0.13727008712487898</v>
      </c>
      <c r="Q25" s="1020">
        <v>0.88713450197205745</v>
      </c>
    </row>
    <row r="26" spans="2:17" s="101" customFormat="1" x14ac:dyDescent="0.35">
      <c r="B26" s="101" t="s">
        <v>42</v>
      </c>
      <c r="C26" s="1019">
        <v>65713</v>
      </c>
      <c r="D26" s="1019">
        <v>57963</v>
      </c>
      <c r="E26" s="1019">
        <v>7750</v>
      </c>
      <c r="F26" s="1020">
        <v>0.88206290992649861</v>
      </c>
      <c r="G26" s="1020">
        <v>0.11793709007350144</v>
      </c>
      <c r="I26" s="101">
        <v>12</v>
      </c>
      <c r="J26" s="101">
        <v>14</v>
      </c>
      <c r="K26" s="101">
        <v>16</v>
      </c>
      <c r="L26" s="101" t="s">
        <v>43</v>
      </c>
      <c r="M26" s="1019">
        <v>14643</v>
      </c>
      <c r="N26" s="1019">
        <v>3107</v>
      </c>
      <c r="O26" s="1020">
        <v>0.82495774647887321</v>
      </c>
      <c r="P26" s="1020">
        <v>0.17504225352112676</v>
      </c>
      <c r="Q26" s="1020">
        <v>0.88713450197205745</v>
      </c>
    </row>
    <row r="27" spans="2:17" s="101" customFormat="1" x14ac:dyDescent="0.35">
      <c r="B27" s="101" t="s">
        <v>47</v>
      </c>
      <c r="C27" s="1019">
        <v>673</v>
      </c>
      <c r="D27" s="1019">
        <v>545</v>
      </c>
      <c r="E27" s="1019">
        <v>128</v>
      </c>
      <c r="F27" s="1020">
        <v>0.80980683506686479</v>
      </c>
      <c r="G27" s="1020">
        <v>0.19019316493313521</v>
      </c>
      <c r="I27" s="101">
        <v>16</v>
      </c>
      <c r="J27" s="101">
        <v>15</v>
      </c>
      <c r="K27" s="101">
        <v>12</v>
      </c>
      <c r="L27" s="101" t="s">
        <v>2</v>
      </c>
      <c r="M27" s="1019">
        <v>11907</v>
      </c>
      <c r="N27" s="1019">
        <v>2615</v>
      </c>
      <c r="O27" s="1020">
        <v>0.81992838452003858</v>
      </c>
      <c r="P27" s="1020">
        <v>0.18007161547996145</v>
      </c>
      <c r="Q27" s="1020">
        <v>0.88713450197205745</v>
      </c>
    </row>
    <row r="28" spans="2:17" s="101" customFormat="1" x14ac:dyDescent="0.35">
      <c r="B28" s="101" t="s">
        <v>43</v>
      </c>
      <c r="C28" s="1019">
        <v>17750</v>
      </c>
      <c r="D28" s="1019">
        <v>14643</v>
      </c>
      <c r="E28" s="1019">
        <v>3107</v>
      </c>
      <c r="F28" s="1020">
        <v>0.82495774647887321</v>
      </c>
      <c r="G28" s="1020">
        <v>0.17504225352112676</v>
      </c>
      <c r="I28" s="101">
        <v>14</v>
      </c>
      <c r="J28" s="101">
        <v>16</v>
      </c>
      <c r="K28" s="101">
        <v>15</v>
      </c>
      <c r="L28" s="101" t="s">
        <v>47</v>
      </c>
      <c r="M28" s="1019">
        <v>545</v>
      </c>
      <c r="N28" s="1019">
        <v>128</v>
      </c>
      <c r="O28" s="1020">
        <v>0.80980683506686479</v>
      </c>
      <c r="P28" s="1020">
        <v>0.19019316493313521</v>
      </c>
      <c r="Q28" s="1020">
        <v>0.88713450197205745</v>
      </c>
    </row>
    <row r="29" spans="2:17" s="101" customFormat="1" x14ac:dyDescent="0.35">
      <c r="B29" s="101" t="s">
        <v>44</v>
      </c>
      <c r="C29" s="1019">
        <v>6554</v>
      </c>
      <c r="D29" s="1019">
        <v>6302</v>
      </c>
      <c r="E29" s="1019">
        <v>252</v>
      </c>
      <c r="F29" s="1020">
        <v>0.96155019835215139</v>
      </c>
      <c r="G29" s="1020">
        <v>3.8449801647848642E-2</v>
      </c>
      <c r="I29" s="101">
        <v>6</v>
      </c>
      <c r="J29" s="101">
        <v>17</v>
      </c>
      <c r="K29" s="101">
        <v>19</v>
      </c>
      <c r="L29" s="101" t="s">
        <v>46</v>
      </c>
      <c r="M29" s="1019">
        <v>2934</v>
      </c>
      <c r="N29" s="1019">
        <v>719</v>
      </c>
      <c r="O29" s="1020">
        <v>0.80317547221461816</v>
      </c>
      <c r="P29" s="1020">
        <v>0.19682452778538187</v>
      </c>
      <c r="Q29" s="1020">
        <v>0.88713450197205745</v>
      </c>
    </row>
    <row r="30" spans="2:17" s="101" customFormat="1" x14ac:dyDescent="0.35">
      <c r="B30" s="101" t="s">
        <v>45</v>
      </c>
      <c r="C30" s="1019">
        <v>38981</v>
      </c>
      <c r="D30" s="1019">
        <v>30913</v>
      </c>
      <c r="E30" s="1019">
        <v>8068</v>
      </c>
      <c r="F30" s="1020">
        <v>0.79302737230958675</v>
      </c>
      <c r="G30" s="1020">
        <v>0.20697262769041327</v>
      </c>
      <c r="I30" s="101">
        <v>19</v>
      </c>
      <c r="J30" s="101">
        <v>18</v>
      </c>
      <c r="K30" s="101">
        <v>9</v>
      </c>
      <c r="L30" s="101" t="s">
        <v>41</v>
      </c>
      <c r="M30" s="1019">
        <v>96518</v>
      </c>
      <c r="N30" s="1019">
        <v>24982</v>
      </c>
      <c r="O30" s="1020">
        <v>0.79438683127572018</v>
      </c>
      <c r="P30" s="1020">
        <v>0.20561316872427984</v>
      </c>
      <c r="Q30" s="1020">
        <v>0.88713450197205745</v>
      </c>
    </row>
    <row r="31" spans="2:17" s="101" customFormat="1" x14ac:dyDescent="0.35">
      <c r="B31" s="101" t="s">
        <v>46</v>
      </c>
      <c r="C31" s="1019">
        <v>3653</v>
      </c>
      <c r="D31" s="1019">
        <v>2934</v>
      </c>
      <c r="E31" s="1019">
        <v>719</v>
      </c>
      <c r="F31" s="1020">
        <v>0.80317547221461816</v>
      </c>
      <c r="G31" s="1020">
        <v>0.19682452778538187</v>
      </c>
      <c r="I31" s="101">
        <v>17</v>
      </c>
      <c r="J31" s="101">
        <v>19</v>
      </c>
      <c r="K31" s="101">
        <v>18</v>
      </c>
      <c r="L31" s="101" t="s">
        <v>45</v>
      </c>
      <c r="M31" s="1019">
        <v>30913</v>
      </c>
      <c r="N31" s="1019">
        <v>8068</v>
      </c>
      <c r="O31" s="1020">
        <v>0.79302737230958675</v>
      </c>
      <c r="P31" s="1020">
        <v>0.20697262769041327</v>
      </c>
      <c r="Q31" s="1020">
        <v>0.88713450197205745</v>
      </c>
    </row>
    <row r="32" spans="2:17" s="101" customFormat="1" x14ac:dyDescent="0.35">
      <c r="B32" s="104" t="s">
        <v>108</v>
      </c>
      <c r="C32" s="105">
        <v>614333</v>
      </c>
      <c r="D32" s="105">
        <v>544996</v>
      </c>
      <c r="E32" s="105">
        <v>69337</v>
      </c>
      <c r="F32" s="106">
        <v>0.88713450197205745</v>
      </c>
      <c r="G32" s="106">
        <v>0.1128654980279425</v>
      </c>
      <c r="I32" s="101">
        <v>11</v>
      </c>
      <c r="J32" s="101">
        <v>20</v>
      </c>
      <c r="K32" s="101">
        <v>5</v>
      </c>
      <c r="L32" s="101" t="s">
        <v>6</v>
      </c>
      <c r="M32" s="1019">
        <v>13621</v>
      </c>
      <c r="N32" s="1019">
        <v>4583</v>
      </c>
      <c r="O32" s="1020">
        <v>0.74824214458360805</v>
      </c>
      <c r="P32" s="1020">
        <v>0.25175785541639201</v>
      </c>
      <c r="Q32" s="1020">
        <v>0.88713450197205745</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4" zoomScale="80" zoomScaleNormal="80" workbookViewId="0"/>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47"/>
      <c r="C2" s="1747"/>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68" t="s">
        <v>336</v>
      </c>
      <c r="C4" s="1768"/>
      <c r="D4" s="1768"/>
      <c r="E4" s="1768"/>
      <c r="F4" s="1768"/>
      <c r="G4" s="1768"/>
      <c r="H4" s="1768"/>
      <c r="I4" s="1768"/>
      <c r="J4" s="1768"/>
      <c r="K4" s="1768"/>
      <c r="L4" s="1768"/>
      <c r="M4" s="1768"/>
      <c r="N4" s="1768"/>
      <c r="O4" s="1768"/>
      <c r="P4" s="1768"/>
      <c r="Q4" s="1768"/>
    </row>
    <row r="5" spans="1:19" s="967" customFormat="1" ht="15.5" x14ac:dyDescent="0.25">
      <c r="B5" s="1473" t="str">
        <f>porsaad!$B$6</f>
        <v>Situación a 30 de abril de 2025</v>
      </c>
      <c r="C5" s="1473"/>
      <c r="D5" s="1473"/>
      <c r="E5" s="1473"/>
      <c r="F5" s="1473"/>
      <c r="G5" s="1473"/>
      <c r="H5" s="1473"/>
      <c r="I5" s="1473"/>
      <c r="J5" s="1473"/>
      <c r="K5" s="1473"/>
      <c r="L5" s="1473"/>
      <c r="M5" s="1473"/>
      <c r="N5" s="1473"/>
      <c r="O5" s="1473"/>
      <c r="P5" s="1473"/>
      <c r="Q5" s="1473"/>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48" t="s">
        <v>12</v>
      </c>
      <c r="C7" s="1149"/>
      <c r="D7" s="1748" t="s">
        <v>273</v>
      </c>
      <c r="E7" s="1150"/>
      <c r="F7" s="1751" t="s">
        <v>465</v>
      </c>
      <c r="G7" s="1752"/>
      <c r="H7" s="1151"/>
      <c r="I7" s="1751" t="s">
        <v>274</v>
      </c>
      <c r="J7" s="1755"/>
      <c r="K7" s="1159"/>
      <c r="L7" s="1159"/>
      <c r="M7" s="1159"/>
      <c r="N7" s="1159"/>
      <c r="O7" s="1159"/>
      <c r="P7" s="1159"/>
      <c r="Q7" s="1160"/>
    </row>
    <row r="8" spans="1:19" s="972" customFormat="1" ht="15" customHeight="1" x14ac:dyDescent="0.25">
      <c r="A8" s="1148"/>
      <c r="B8" s="1749"/>
      <c r="C8" s="1149"/>
      <c r="D8" s="1749"/>
      <c r="E8" s="1150"/>
      <c r="F8" s="1753"/>
      <c r="G8" s="1754"/>
      <c r="H8" s="1151"/>
      <c r="I8" s="1753"/>
      <c r="J8" s="1756"/>
      <c r="K8" s="1152"/>
      <c r="L8" s="1759" t="s">
        <v>133</v>
      </c>
      <c r="M8" s="1760"/>
      <c r="N8" s="1763" t="s">
        <v>134</v>
      </c>
      <c r="O8" s="1737"/>
      <c r="P8" s="1737"/>
      <c r="Q8" s="1737"/>
    </row>
    <row r="9" spans="1:19" s="972" customFormat="1" ht="44.25" customHeight="1" x14ac:dyDescent="0.25">
      <c r="A9" s="1148"/>
      <c r="B9" s="1749"/>
      <c r="C9" s="1149"/>
      <c r="D9" s="1749"/>
      <c r="E9" s="1150"/>
      <c r="F9" s="1753"/>
      <c r="G9" s="1754"/>
      <c r="H9" s="1151"/>
      <c r="I9" s="1757"/>
      <c r="J9" s="1758"/>
      <c r="K9" s="1152"/>
      <c r="L9" s="1761"/>
      <c r="M9" s="1762"/>
      <c r="N9" s="1764" t="s">
        <v>468</v>
      </c>
      <c r="O9" s="1765"/>
      <c r="P9" s="1766" t="s">
        <v>469</v>
      </c>
      <c r="Q9" s="1767"/>
    </row>
    <row r="10" spans="1:19" s="972" customFormat="1" ht="72.5" x14ac:dyDescent="0.25">
      <c r="A10" s="1148"/>
      <c r="B10" s="1750"/>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299894</v>
      </c>
      <c r="E12" s="1166">
        <v>53364</v>
      </c>
      <c r="F12" s="1167">
        <f>D12-I12</f>
        <v>296006</v>
      </c>
      <c r="G12" s="1168">
        <f>F12*100/D12</f>
        <v>98.70354191814441</v>
      </c>
      <c r="I12" s="1167">
        <f>L12+N12+P12</f>
        <v>3888</v>
      </c>
      <c r="J12" s="1168">
        <f t="shared" ref="J12:J29" si="0">I12*100/D12</f>
        <v>1.2964580818555891</v>
      </c>
      <c r="L12" s="1167">
        <v>0</v>
      </c>
      <c r="M12" s="1169">
        <f>L12/$I12*100</f>
        <v>0</v>
      </c>
      <c r="N12" s="1167">
        <v>3628</v>
      </c>
      <c r="O12" s="1126">
        <f>N12/$I12*100</f>
        <v>93.312757201646093</v>
      </c>
      <c r="P12" s="1167">
        <v>260</v>
      </c>
      <c r="Q12" s="1126">
        <f>P12/$I12*100</f>
        <v>6.6872427983539096</v>
      </c>
      <c r="R12" s="1170"/>
      <c r="S12" s="1170"/>
    </row>
    <row r="13" spans="1:19" s="962" customFormat="1" x14ac:dyDescent="0.25">
      <c r="A13" s="1163"/>
      <c r="B13" s="1171" t="s">
        <v>7</v>
      </c>
      <c r="D13" s="1172">
        <f>'41benpresaad'!D11</f>
        <v>46129</v>
      </c>
      <c r="E13" s="1166">
        <v>5161</v>
      </c>
      <c r="F13" s="1173">
        <f t="shared" ref="F13:F29" si="1">D13-I13</f>
        <v>45458</v>
      </c>
      <c r="G13" s="1174">
        <f t="shared" ref="G13:G29" si="2">F13*100/D13</f>
        <v>98.545383598170346</v>
      </c>
      <c r="I13" s="1173">
        <f t="shared" ref="I13:I29" si="3">L13+N13+P13</f>
        <v>671</v>
      </c>
      <c r="J13" s="1174">
        <f t="shared" si="0"/>
        <v>1.4546164018296517</v>
      </c>
      <c r="L13" s="1173">
        <v>0</v>
      </c>
      <c r="M13" s="1175">
        <f>L13/$I13*100</f>
        <v>0</v>
      </c>
      <c r="N13" s="1173">
        <v>396</v>
      </c>
      <c r="O13" s="1127">
        <f>N13/$I13*100</f>
        <v>59.016393442622949</v>
      </c>
      <c r="P13" s="1173">
        <v>275</v>
      </c>
      <c r="Q13" s="1127">
        <f>P13/$I13*100</f>
        <v>40.983606557377051</v>
      </c>
      <c r="R13" s="1170"/>
      <c r="S13" s="1170"/>
    </row>
    <row r="14" spans="1:19" s="962" customFormat="1" x14ac:dyDescent="0.25">
      <c r="A14" s="1163"/>
      <c r="B14" s="1171" t="s">
        <v>37</v>
      </c>
      <c r="D14" s="1172">
        <f>'41benpresaad'!D12</f>
        <v>34812</v>
      </c>
      <c r="E14" s="1166">
        <v>3593</v>
      </c>
      <c r="F14" s="1173">
        <f t="shared" si="1"/>
        <v>33743</v>
      </c>
      <c r="G14" s="1174">
        <f t="shared" si="2"/>
        <v>96.92921980926117</v>
      </c>
      <c r="I14" s="1173">
        <f t="shared" si="3"/>
        <v>1069</v>
      </c>
      <c r="J14" s="1174">
        <f t="shared" si="0"/>
        <v>3.0707801907388257</v>
      </c>
      <c r="L14" s="1173">
        <v>3</v>
      </c>
      <c r="M14" s="1175">
        <f>L14/$I14*100</f>
        <v>0.2806361085126286</v>
      </c>
      <c r="N14" s="1173">
        <v>453</v>
      </c>
      <c r="O14" s="1127">
        <f>N14/$I14*100</f>
        <v>42.376052385406922</v>
      </c>
      <c r="P14" s="1173">
        <v>613</v>
      </c>
      <c r="Q14" s="1127">
        <f>P14/$I14*100</f>
        <v>57.343311506080454</v>
      </c>
      <c r="R14" s="1170"/>
      <c r="S14" s="1170"/>
    </row>
    <row r="15" spans="1:19" s="962" customFormat="1" x14ac:dyDescent="0.25">
      <c r="A15" s="1163"/>
      <c r="B15" s="1171" t="s">
        <v>38</v>
      </c>
      <c r="D15" s="1172">
        <f>'41benpresaad'!D13</f>
        <v>31451</v>
      </c>
      <c r="E15" s="1166">
        <v>2742</v>
      </c>
      <c r="F15" s="1173">
        <f t="shared" si="1"/>
        <v>31451</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46446</v>
      </c>
      <c r="E16" s="1166">
        <v>7296</v>
      </c>
      <c r="F16" s="1173">
        <f t="shared" si="1"/>
        <v>38624</v>
      </c>
      <c r="G16" s="1174">
        <f t="shared" si="2"/>
        <v>83.158937260474531</v>
      </c>
      <c r="I16" s="1173">
        <f t="shared" si="3"/>
        <v>7822</v>
      </c>
      <c r="J16" s="1174">
        <f t="shared" si="0"/>
        <v>16.841062739525469</v>
      </c>
      <c r="L16" s="1173">
        <v>2</v>
      </c>
      <c r="M16" s="1175">
        <f>L16/$I16*100</f>
        <v>2.5568908207619537E-2</v>
      </c>
      <c r="N16" s="1173">
        <v>2216</v>
      </c>
      <c r="O16" s="1127">
        <f>N16/$I16*100</f>
        <v>28.330350294042443</v>
      </c>
      <c r="P16" s="1173">
        <v>5604</v>
      </c>
      <c r="Q16" s="1127">
        <f>P16/$I16*100</f>
        <v>71.644080797749936</v>
      </c>
      <c r="R16" s="1170"/>
      <c r="S16" s="1170"/>
    </row>
    <row r="17" spans="1:19" s="962" customFormat="1" x14ac:dyDescent="0.25">
      <c r="A17" s="1163"/>
      <c r="B17" s="1171" t="s">
        <v>5</v>
      </c>
      <c r="D17" s="1172">
        <f>'41benpresaad'!D15</f>
        <v>18099</v>
      </c>
      <c r="E17" s="1166">
        <v>3462</v>
      </c>
      <c r="F17" s="1173">
        <f t="shared" si="1"/>
        <v>18098</v>
      </c>
      <c r="G17" s="1174">
        <f t="shared" si="2"/>
        <v>99.994474832863688</v>
      </c>
      <c r="I17" s="1173">
        <f t="shared" si="3"/>
        <v>1</v>
      </c>
      <c r="J17" s="1174">
        <f t="shared" si="0"/>
        <v>5.5251671363058729E-3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126713</v>
      </c>
      <c r="E18" s="1166">
        <v>14325</v>
      </c>
      <c r="F18" s="1173">
        <f t="shared" si="1"/>
        <v>119965</v>
      </c>
      <c r="G18" s="1174">
        <f t="shared" si="2"/>
        <v>94.674579561686642</v>
      </c>
      <c r="I18" s="1173">
        <f t="shared" si="3"/>
        <v>6748</v>
      </c>
      <c r="J18" s="1174">
        <f>I18*100/D18</f>
        <v>5.3254204383133539</v>
      </c>
      <c r="L18" s="1173">
        <v>6427</v>
      </c>
      <c r="M18" s="1175">
        <f>L18/$I18*100</f>
        <v>95.243034973325422</v>
      </c>
      <c r="N18" s="1173">
        <v>320</v>
      </c>
      <c r="O18" s="1127">
        <f>N18/$I18*100</f>
        <v>4.7421458209839953</v>
      </c>
      <c r="P18" s="1173">
        <v>1</v>
      </c>
      <c r="Q18" s="1127">
        <f>P18/$I18*100</f>
        <v>1.4819205690574985E-2</v>
      </c>
      <c r="R18" s="1170"/>
      <c r="S18" s="1170"/>
    </row>
    <row r="19" spans="1:19" s="962" customFormat="1" x14ac:dyDescent="0.25">
      <c r="A19" s="1163"/>
      <c r="B19" s="1171" t="s">
        <v>40</v>
      </c>
      <c r="D19" s="1172">
        <f>'41benpresaad'!D17</f>
        <v>77705</v>
      </c>
      <c r="E19" s="1166">
        <v>9188</v>
      </c>
      <c r="F19" s="1173">
        <f t="shared" si="1"/>
        <v>75935</v>
      </c>
      <c r="G19" s="1174">
        <f t="shared" si="2"/>
        <v>97.722154301524995</v>
      </c>
      <c r="I19" s="1173">
        <f t="shared" si="3"/>
        <v>1770</v>
      </c>
      <c r="J19" s="1174">
        <f t="shared" si="0"/>
        <v>2.2778456984750015</v>
      </c>
      <c r="L19" s="1173">
        <v>4</v>
      </c>
      <c r="M19" s="1175">
        <f>L19/$I19*100</f>
        <v>0.22598870056497175</v>
      </c>
      <c r="N19" s="1173">
        <v>579</v>
      </c>
      <c r="O19" s="1127">
        <f>N19/$I19*100</f>
        <v>32.711864406779661</v>
      </c>
      <c r="P19" s="1173">
        <v>1187</v>
      </c>
      <c r="Q19" s="1127">
        <f>P19/$I19*100</f>
        <v>67.062146892655377</v>
      </c>
      <c r="R19" s="1170"/>
      <c r="S19" s="1170"/>
    </row>
    <row r="20" spans="1:19" s="962" customFormat="1" x14ac:dyDescent="0.25">
      <c r="A20" s="1163"/>
      <c r="B20" s="1171" t="s">
        <v>41</v>
      </c>
      <c r="D20" s="1172">
        <f>'41benpresaad'!D18</f>
        <v>234486</v>
      </c>
      <c r="E20" s="1166">
        <v>34612</v>
      </c>
      <c r="F20" s="1173">
        <f t="shared" si="1"/>
        <v>234486</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168460</v>
      </c>
      <c r="E21" s="1166">
        <v>13397</v>
      </c>
      <c r="F21" s="1173">
        <f t="shared" si="1"/>
        <v>166318</v>
      </c>
      <c r="G21" s="1174">
        <f t="shared" si="2"/>
        <v>98.728481538644189</v>
      </c>
      <c r="I21" s="1173">
        <f t="shared" si="3"/>
        <v>2142</v>
      </c>
      <c r="J21" s="1174">
        <f t="shared" si="0"/>
        <v>1.2715184613558115</v>
      </c>
      <c r="L21" s="1173">
        <v>22</v>
      </c>
      <c r="M21" s="1175">
        <f>L21/$I21*100</f>
        <v>1.0270774976657329</v>
      </c>
      <c r="N21" s="1173">
        <v>1465</v>
      </c>
      <c r="O21" s="1127">
        <f>N21/$I21*100</f>
        <v>68.394024276377223</v>
      </c>
      <c r="P21" s="1173">
        <v>655</v>
      </c>
      <c r="Q21" s="1127">
        <f>P21/$I21*100</f>
        <v>30.578898225957051</v>
      </c>
      <c r="R21" s="1170"/>
      <c r="S21" s="1170"/>
    </row>
    <row r="22" spans="1:19" s="962" customFormat="1" x14ac:dyDescent="0.25">
      <c r="A22" s="1163"/>
      <c r="B22" s="1171" t="s">
        <v>2</v>
      </c>
      <c r="D22" s="1172">
        <f>'41benpresaad'!D20</f>
        <v>36564</v>
      </c>
      <c r="E22" s="1166">
        <v>6540</v>
      </c>
      <c r="F22" s="1173">
        <f t="shared" si="1"/>
        <v>36301</v>
      </c>
      <c r="G22" s="1174">
        <f t="shared" si="2"/>
        <v>99.280713269882952</v>
      </c>
      <c r="I22" s="1173">
        <f t="shared" si="3"/>
        <v>263</v>
      </c>
      <c r="J22" s="1174">
        <f t="shared" si="0"/>
        <v>0.71928673011705502</v>
      </c>
      <c r="L22" s="1173">
        <v>1</v>
      </c>
      <c r="M22" s="1175">
        <f>L22/$I22*100</f>
        <v>0.38022813688212925</v>
      </c>
      <c r="N22" s="1173">
        <v>91</v>
      </c>
      <c r="O22" s="1127">
        <f>N22/$I22*100</f>
        <v>34.600760456273768</v>
      </c>
      <c r="P22" s="1173">
        <v>171</v>
      </c>
      <c r="Q22" s="1127">
        <f>P22/$I22*100</f>
        <v>65.019011406844101</v>
      </c>
      <c r="R22" s="1170"/>
      <c r="S22" s="1170"/>
    </row>
    <row r="23" spans="1:19" s="962" customFormat="1" x14ac:dyDescent="0.25">
      <c r="A23" s="1163"/>
      <c r="B23" s="1171" t="s">
        <v>35</v>
      </c>
      <c r="D23" s="1172">
        <f>'41benpresaad'!D21</f>
        <v>79688</v>
      </c>
      <c r="E23" s="1166">
        <v>13798</v>
      </c>
      <c r="F23" s="1173">
        <f t="shared" si="1"/>
        <v>78847</v>
      </c>
      <c r="G23" s="1174">
        <f t="shared" si="2"/>
        <v>98.944634072884242</v>
      </c>
      <c r="I23" s="1173">
        <f t="shared" si="3"/>
        <v>841</v>
      </c>
      <c r="J23" s="1174">
        <f t="shared" si="0"/>
        <v>1.0553659271157514</v>
      </c>
      <c r="L23" s="1173">
        <v>18</v>
      </c>
      <c r="M23" s="1175">
        <f>L23/$I23*100</f>
        <v>2.140309155766944</v>
      </c>
      <c r="N23" s="1173">
        <v>33</v>
      </c>
      <c r="O23" s="1127">
        <f>N23/$I23*100</f>
        <v>3.9239001189060643</v>
      </c>
      <c r="P23" s="1173">
        <v>790</v>
      </c>
      <c r="Q23" s="1127">
        <f>P23/$I23*100</f>
        <v>93.935790725326996</v>
      </c>
      <c r="R23" s="1170"/>
      <c r="S23" s="1170"/>
    </row>
    <row r="24" spans="1:19" s="962" customFormat="1" x14ac:dyDescent="0.25">
      <c r="A24" s="1163"/>
      <c r="B24" s="1171" t="s">
        <v>42</v>
      </c>
      <c r="D24" s="1172">
        <f>'41benpresaad'!D22</f>
        <v>196209</v>
      </c>
      <c r="E24" s="1166">
        <v>24812</v>
      </c>
      <c r="F24" s="1173">
        <f t="shared" si="1"/>
        <v>196209</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46181</v>
      </c>
      <c r="E25" s="1166">
        <v>10064</v>
      </c>
      <c r="F25" s="1173">
        <f t="shared" si="1"/>
        <v>45924</v>
      </c>
      <c r="G25" s="1174">
        <f t="shared" si="2"/>
        <v>99.443494077650982</v>
      </c>
      <c r="I25" s="1173">
        <f t="shared" si="3"/>
        <v>257</v>
      </c>
      <c r="J25" s="1174">
        <f t="shared" si="0"/>
        <v>0.55650592234901797</v>
      </c>
      <c r="L25" s="1173">
        <v>1</v>
      </c>
      <c r="M25" s="1175">
        <f>L25/$I25*100</f>
        <v>0.38910505836575876</v>
      </c>
      <c r="N25" s="1173">
        <v>238</v>
      </c>
      <c r="O25" s="1127">
        <f>N25/$I25*100</f>
        <v>92.607003891050582</v>
      </c>
      <c r="P25" s="1173">
        <v>18</v>
      </c>
      <c r="Q25" s="1127">
        <f>P25/$I25*100</f>
        <v>7.0038910505836576</v>
      </c>
      <c r="R25" s="1170"/>
      <c r="S25" s="1170"/>
    </row>
    <row r="26" spans="1:19" s="962" customFormat="1" x14ac:dyDescent="0.25">
      <c r="B26" s="1171" t="s">
        <v>44</v>
      </c>
      <c r="D26" s="1172">
        <f>'41benpresaad'!D24</f>
        <v>15950</v>
      </c>
      <c r="E26" s="1166">
        <v>1275</v>
      </c>
      <c r="F26" s="1176">
        <f t="shared" si="1"/>
        <v>15950</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72088</v>
      </c>
      <c r="E27" s="1166">
        <v>8030</v>
      </c>
      <c r="F27" s="1176">
        <f t="shared" si="1"/>
        <v>72088</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9298</v>
      </c>
      <c r="E28" s="1178">
        <v>1753</v>
      </c>
      <c r="F28" s="1176">
        <f t="shared" si="1"/>
        <v>9298</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5">
      <c r="B29" s="1180" t="s">
        <v>1</v>
      </c>
      <c r="D29" s="1181">
        <f>'41benpresaad'!D27</f>
        <v>3726</v>
      </c>
      <c r="E29" s="1178">
        <v>384</v>
      </c>
      <c r="F29" s="1182">
        <f t="shared" si="1"/>
        <v>3667</v>
      </c>
      <c r="G29" s="1183">
        <f t="shared" si="2"/>
        <v>98.416532474503484</v>
      </c>
      <c r="I29" s="1182">
        <f t="shared" si="3"/>
        <v>59</v>
      </c>
      <c r="J29" s="1183">
        <f t="shared" si="0"/>
        <v>1.5834675254965109</v>
      </c>
      <c r="L29" s="1182">
        <v>0</v>
      </c>
      <c r="M29" s="1184">
        <f>L29/$I29*100</f>
        <v>0</v>
      </c>
      <c r="N29" s="1182">
        <v>10</v>
      </c>
      <c r="O29" s="1129">
        <f>N29/$I29*100</f>
        <v>16.949152542372879</v>
      </c>
      <c r="P29" s="1182">
        <v>49</v>
      </c>
      <c r="Q29" s="1129">
        <f>P29/$I29*100</f>
        <v>83.050847457627114</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1543899</v>
      </c>
      <c r="E31" s="1315"/>
      <c r="F31" s="1316">
        <f>SUM(F12:F29)</f>
        <v>1518368</v>
      </c>
      <c r="G31" s="1317">
        <f>F31*100/D31</f>
        <v>98.346329649802215</v>
      </c>
      <c r="I31" s="1318">
        <f>SUM(I12:I29)</f>
        <v>25531</v>
      </c>
      <c r="J31" s="1317">
        <f>I31*100/D31</f>
        <v>1.6536703501977785</v>
      </c>
      <c r="L31" s="1318">
        <f>SUM(L12:L29)</f>
        <v>6478</v>
      </c>
      <c r="M31" s="1317">
        <f>L31/$I31*100</f>
        <v>25.373075868551958</v>
      </c>
      <c r="N31" s="1318">
        <f>SUM(N12:N29)</f>
        <v>9429</v>
      </c>
      <c r="O31" s="1317">
        <f>N31/$I31*100</f>
        <v>36.931573381379501</v>
      </c>
      <c r="P31" s="1318">
        <f>SUM(P12:P29)</f>
        <v>9624</v>
      </c>
      <c r="Q31" s="1317">
        <f>P31/$I31*100</f>
        <v>37.695350750068549</v>
      </c>
    </row>
    <row r="32" spans="1:19" s="961" customFormat="1" x14ac:dyDescent="0.35">
      <c r="B32" s="1189" t="s">
        <v>39</v>
      </c>
      <c r="C32" s="1190"/>
    </row>
    <row r="33" spans="2:16" ht="33" customHeight="1" x14ac:dyDescent="0.35">
      <c r="B33" s="1746" t="s">
        <v>276</v>
      </c>
      <c r="C33" s="1746"/>
      <c r="D33" s="1746"/>
      <c r="E33" s="1746"/>
      <c r="F33" s="1746"/>
      <c r="G33" s="1746"/>
      <c r="H33" s="1746"/>
      <c r="I33" s="1746"/>
      <c r="J33" s="1746"/>
      <c r="K33" s="1746"/>
      <c r="L33" s="1746"/>
      <c r="M33" s="1746"/>
      <c r="N33" s="1746"/>
      <c r="O33" s="1746"/>
      <c r="P33" s="1746"/>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topLeftCell="A4"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490</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296006</v>
      </c>
      <c r="E10" s="1365"/>
      <c r="F10" s="1366">
        <v>587</v>
      </c>
      <c r="G10" s="1367">
        <v>0.13391797923016555</v>
      </c>
      <c r="H10" s="1366">
        <v>143614</v>
      </c>
      <c r="I10" s="1367">
        <v>32.764048840137981</v>
      </c>
      <c r="J10" s="1366">
        <v>164241</v>
      </c>
      <c r="K10" s="1367">
        <v>37.469885565147564</v>
      </c>
      <c r="L10" s="1366">
        <v>13858</v>
      </c>
      <c r="M10" s="1367">
        <v>3.1615593801901771</v>
      </c>
      <c r="N10" s="1366">
        <v>25794</v>
      </c>
      <c r="O10" s="1367">
        <v>5.8846343377562009</v>
      </c>
      <c r="P10" s="1366">
        <v>4500</v>
      </c>
      <c r="Q10" s="1367">
        <v>1.0266284608786114</v>
      </c>
      <c r="R10" s="1366">
        <v>85722</v>
      </c>
      <c r="S10" s="1367">
        <v>19.55658776076363</v>
      </c>
      <c r="T10" s="1366">
        <v>12</v>
      </c>
      <c r="U10" s="1367">
        <v>2.7376758956762972E-3</v>
      </c>
      <c r="V10" s="1368">
        <v>438328</v>
      </c>
      <c r="W10" s="1367">
        <v>100.00000000000001</v>
      </c>
      <c r="X10" s="1369"/>
      <c r="Y10" s="1370">
        <v>1.4808078214630784</v>
      </c>
    </row>
    <row r="11" spans="2:30" s="633" customFormat="1" ht="18" customHeight="1" x14ac:dyDescent="0.25">
      <c r="B11" s="682" t="s">
        <v>7</v>
      </c>
      <c r="D11" s="1371">
        <v>45458</v>
      </c>
      <c r="E11" s="1365"/>
      <c r="F11" s="1372">
        <v>4590</v>
      </c>
      <c r="G11" s="1373">
        <v>7.693597049949715</v>
      </c>
      <c r="H11" s="1372">
        <v>10073</v>
      </c>
      <c r="I11" s="1373">
        <v>16.884009386523633</v>
      </c>
      <c r="J11" s="1372">
        <v>5006</v>
      </c>
      <c r="K11" s="1373">
        <v>8.390881662755616</v>
      </c>
      <c r="L11" s="1372">
        <v>1719</v>
      </c>
      <c r="M11" s="1373">
        <v>2.8813275226282267</v>
      </c>
      <c r="N11" s="1372">
        <v>4029</v>
      </c>
      <c r="O11" s="1373">
        <v>6.7532685216225277</v>
      </c>
      <c r="P11" s="1372">
        <v>10045</v>
      </c>
      <c r="Q11" s="1373">
        <v>16.837076768354006</v>
      </c>
      <c r="R11" s="1372">
        <v>24198</v>
      </c>
      <c r="S11" s="1373">
        <v>40.559839088166278</v>
      </c>
      <c r="T11" s="1372">
        <v>0</v>
      </c>
      <c r="U11" s="1373">
        <v>0</v>
      </c>
      <c r="V11" s="1374">
        <v>59660</v>
      </c>
      <c r="W11" s="1373">
        <v>100</v>
      </c>
      <c r="X11" s="1369"/>
      <c r="Y11" s="1375">
        <v>1.3124202560605394</v>
      </c>
    </row>
    <row r="12" spans="2:30" s="633" customFormat="1" ht="22.5" customHeight="1" x14ac:dyDescent="0.25">
      <c r="B12" s="682" t="s">
        <v>37</v>
      </c>
      <c r="D12" s="1371">
        <v>33745</v>
      </c>
      <c r="E12" s="1365"/>
      <c r="F12" s="1376">
        <v>6652</v>
      </c>
      <c r="G12" s="1373">
        <v>14.290624731459998</v>
      </c>
      <c r="H12" s="1376">
        <v>7886</v>
      </c>
      <c r="I12" s="1373">
        <v>16.94165162842657</v>
      </c>
      <c r="J12" s="1376">
        <v>7950</v>
      </c>
      <c r="K12" s="1373">
        <v>17.079144109306522</v>
      </c>
      <c r="L12" s="1376">
        <v>2147</v>
      </c>
      <c r="M12" s="1373">
        <v>4.6124430695196352</v>
      </c>
      <c r="N12" s="1376">
        <v>3316</v>
      </c>
      <c r="O12" s="1373">
        <v>7.1238291655925066</v>
      </c>
      <c r="P12" s="1376">
        <v>5413</v>
      </c>
      <c r="Q12" s="1373">
        <v>11.62885623442468</v>
      </c>
      <c r="R12" s="1376">
        <v>13154</v>
      </c>
      <c r="S12" s="1373">
        <v>28.259001460857608</v>
      </c>
      <c r="T12" s="1376">
        <v>30</v>
      </c>
      <c r="U12" s="1373">
        <v>6.4449600412477437E-2</v>
      </c>
      <c r="V12" s="1374">
        <v>46548</v>
      </c>
      <c r="W12" s="1373">
        <v>99.999999999999986</v>
      </c>
      <c r="X12" s="1369"/>
      <c r="Y12" s="1375">
        <v>1.3794043562009186</v>
      </c>
    </row>
    <row r="13" spans="2:30" s="633" customFormat="1" ht="18" customHeight="1" x14ac:dyDescent="0.25">
      <c r="B13" s="682" t="s">
        <v>38</v>
      </c>
      <c r="D13" s="1371">
        <v>31451</v>
      </c>
      <c r="E13" s="1365"/>
      <c r="F13" s="1372">
        <v>3592</v>
      </c>
      <c r="G13" s="1373">
        <v>6.9247378161628621</v>
      </c>
      <c r="H13" s="1372">
        <v>16863</v>
      </c>
      <c r="I13" s="1373">
        <v>32.508867982726713</v>
      </c>
      <c r="J13" s="1372">
        <v>2319</v>
      </c>
      <c r="K13" s="1373">
        <v>4.4706199876619372</v>
      </c>
      <c r="L13" s="1372">
        <v>1763</v>
      </c>
      <c r="M13" s="1373">
        <v>3.3987507711289329</v>
      </c>
      <c r="N13" s="1372">
        <v>2933</v>
      </c>
      <c r="O13" s="1373">
        <v>5.6543028994447875</v>
      </c>
      <c r="P13" s="1372">
        <v>751</v>
      </c>
      <c r="Q13" s="1373">
        <v>1.4477945712523135</v>
      </c>
      <c r="R13" s="1372">
        <v>23651</v>
      </c>
      <c r="S13" s="1373">
        <v>45.594925971622452</v>
      </c>
      <c r="T13" s="1372">
        <v>0</v>
      </c>
      <c r="U13" s="1373">
        <v>0</v>
      </c>
      <c r="V13" s="1374">
        <v>51872</v>
      </c>
      <c r="W13" s="1373">
        <v>100</v>
      </c>
      <c r="X13" s="1369"/>
      <c r="Y13" s="1375">
        <v>1.6492957298655051</v>
      </c>
    </row>
    <row r="14" spans="2:30" s="633" customFormat="1" ht="18" customHeight="1" x14ac:dyDescent="0.25">
      <c r="B14" s="682" t="s">
        <v>6</v>
      </c>
      <c r="D14" s="1371">
        <v>38624</v>
      </c>
      <c r="E14" s="1365"/>
      <c r="F14" s="1372">
        <v>1436</v>
      </c>
      <c r="G14" s="1373">
        <v>3.2864172102071176</v>
      </c>
      <c r="H14" s="1372">
        <v>2391</v>
      </c>
      <c r="I14" s="1373">
        <v>5.4720219704771713</v>
      </c>
      <c r="J14" s="1372">
        <v>647</v>
      </c>
      <c r="K14" s="1373">
        <v>1.4807186176908114</v>
      </c>
      <c r="L14" s="1372">
        <v>5122</v>
      </c>
      <c r="M14" s="1373">
        <v>11.722165007437923</v>
      </c>
      <c r="N14" s="1372">
        <v>4229</v>
      </c>
      <c r="O14" s="1373">
        <v>9.6784529122325207</v>
      </c>
      <c r="P14" s="1372">
        <v>8454</v>
      </c>
      <c r="Q14" s="1373">
        <v>19.347751458977001</v>
      </c>
      <c r="R14" s="1372">
        <v>21416</v>
      </c>
      <c r="S14" s="1373">
        <v>49.012472822977458</v>
      </c>
      <c r="T14" s="1372">
        <v>0</v>
      </c>
      <c r="U14" s="1373">
        <v>0</v>
      </c>
      <c r="V14" s="1374">
        <v>43695</v>
      </c>
      <c r="W14" s="1373">
        <v>100</v>
      </c>
      <c r="X14" s="1369"/>
      <c r="Y14" s="1375">
        <v>1.1312914250207124</v>
      </c>
    </row>
    <row r="15" spans="2:30" s="633" customFormat="1" ht="18" customHeight="1" x14ac:dyDescent="0.25">
      <c r="B15" s="682" t="s">
        <v>5</v>
      </c>
      <c r="D15" s="1371">
        <v>18098</v>
      </c>
      <c r="E15" s="1365"/>
      <c r="F15" s="1376">
        <v>6616</v>
      </c>
      <c r="G15" s="1373">
        <v>22.96982953164601</v>
      </c>
      <c r="H15" s="1376">
        <v>4098</v>
      </c>
      <c r="I15" s="1373">
        <v>14.227684616185813</v>
      </c>
      <c r="J15" s="1376">
        <v>1393</v>
      </c>
      <c r="K15" s="1373">
        <v>4.8363017741207512</v>
      </c>
      <c r="L15" s="1376">
        <v>2217</v>
      </c>
      <c r="M15" s="1373">
        <v>7.6971148838662637</v>
      </c>
      <c r="N15" s="1376">
        <v>4619</v>
      </c>
      <c r="O15" s="1373">
        <v>16.036523973197237</v>
      </c>
      <c r="P15" s="1376">
        <v>386</v>
      </c>
      <c r="Q15" s="1373">
        <v>1.3401381800506891</v>
      </c>
      <c r="R15" s="1376">
        <v>9474</v>
      </c>
      <c r="S15" s="1373">
        <v>32.892407040933236</v>
      </c>
      <c r="T15" s="1376">
        <v>0</v>
      </c>
      <c r="U15" s="1373">
        <v>0</v>
      </c>
      <c r="V15" s="1374">
        <v>28803</v>
      </c>
      <c r="W15" s="1373">
        <v>100</v>
      </c>
      <c r="X15" s="1369"/>
      <c r="Y15" s="1375">
        <v>1.5915018234059013</v>
      </c>
    </row>
    <row r="16" spans="2:30" s="742" customFormat="1" ht="18" customHeight="1" x14ac:dyDescent="0.25">
      <c r="B16" s="836" t="s">
        <v>4</v>
      </c>
      <c r="D16" s="1371">
        <v>119965</v>
      </c>
      <c r="E16" s="1365"/>
      <c r="F16" s="1372">
        <v>14291</v>
      </c>
      <c r="G16" s="1373">
        <v>8.3849164207302405</v>
      </c>
      <c r="H16" s="1372">
        <v>31505</v>
      </c>
      <c r="I16" s="1373">
        <v>18.48483603912296</v>
      </c>
      <c r="J16" s="1372">
        <v>23968</v>
      </c>
      <c r="K16" s="1373">
        <v>14.062674184596068</v>
      </c>
      <c r="L16" s="1372">
        <v>8274</v>
      </c>
      <c r="M16" s="1373">
        <v>4.8545796980702551</v>
      </c>
      <c r="N16" s="1372">
        <v>9097</v>
      </c>
      <c r="O16" s="1373">
        <v>5.3374560688113499</v>
      </c>
      <c r="P16" s="1372">
        <v>43245</v>
      </c>
      <c r="Q16" s="1373">
        <v>25.373011728673937</v>
      </c>
      <c r="R16" s="1372">
        <v>37532</v>
      </c>
      <c r="S16" s="1373">
        <v>22.021040032387333</v>
      </c>
      <c r="T16" s="1372">
        <v>2525</v>
      </c>
      <c r="U16" s="1373">
        <v>1.4814858276078551</v>
      </c>
      <c r="V16" s="1374">
        <v>170437</v>
      </c>
      <c r="W16" s="1373">
        <v>100</v>
      </c>
      <c r="X16" s="1369"/>
      <c r="Y16" s="1375">
        <v>1.4207227107906473</v>
      </c>
    </row>
    <row r="17" spans="2:25" s="742" customFormat="1" ht="18" customHeight="1" x14ac:dyDescent="0.25">
      <c r="B17" s="836" t="s">
        <v>40</v>
      </c>
      <c r="D17" s="1371">
        <v>75935</v>
      </c>
      <c r="E17" s="1365"/>
      <c r="F17" s="1372">
        <v>11843</v>
      </c>
      <c r="G17" s="1373">
        <v>11.141424499280319</v>
      </c>
      <c r="H17" s="1372">
        <v>31695</v>
      </c>
      <c r="I17" s="1373">
        <v>29.817398421404178</v>
      </c>
      <c r="J17" s="1372">
        <v>14462</v>
      </c>
      <c r="K17" s="1373">
        <v>13.605275783888539</v>
      </c>
      <c r="L17" s="1372">
        <v>4031</v>
      </c>
      <c r="M17" s="1373">
        <v>3.7922048599678262</v>
      </c>
      <c r="N17" s="1372">
        <v>12175</v>
      </c>
      <c r="O17" s="1373">
        <v>11.453756926347875</v>
      </c>
      <c r="P17" s="1372">
        <v>11855</v>
      </c>
      <c r="Q17" s="1373">
        <v>11.15271362315023</v>
      </c>
      <c r="R17" s="1372">
        <v>20218</v>
      </c>
      <c r="S17" s="1373">
        <v>19.020292200156167</v>
      </c>
      <c r="T17" s="1372">
        <v>18</v>
      </c>
      <c r="U17" s="1373">
        <v>1.6933685804867493E-2</v>
      </c>
      <c r="V17" s="1374">
        <v>106297</v>
      </c>
      <c r="W17" s="1373">
        <v>100</v>
      </c>
      <c r="X17" s="1369"/>
      <c r="Y17" s="1375">
        <v>1.3998419701060116</v>
      </c>
    </row>
    <row r="18" spans="2:25" s="742" customFormat="1" ht="18" customHeight="1" x14ac:dyDescent="0.25">
      <c r="B18" s="836" t="s">
        <v>41</v>
      </c>
      <c r="D18" s="1371">
        <v>234486</v>
      </c>
      <c r="E18" s="1365"/>
      <c r="F18" s="1372">
        <v>15</v>
      </c>
      <c r="G18" s="1373">
        <v>5.1824749427336518E-3</v>
      </c>
      <c r="H18" s="1372">
        <v>37523</v>
      </c>
      <c r="I18" s="1373">
        <v>12.964133818412988</v>
      </c>
      <c r="J18" s="1372">
        <v>32983</v>
      </c>
      <c r="K18" s="1373">
        <v>11.395571402412269</v>
      </c>
      <c r="L18" s="1372">
        <v>14116</v>
      </c>
      <c r="M18" s="1373">
        <v>4.8770544194418823</v>
      </c>
      <c r="N18" s="1372">
        <v>38846</v>
      </c>
      <c r="O18" s="1373">
        <v>13.421228108362095</v>
      </c>
      <c r="P18" s="1372">
        <v>23160</v>
      </c>
      <c r="Q18" s="1373">
        <v>8.0017413115807585</v>
      </c>
      <c r="R18" s="1372">
        <v>142705</v>
      </c>
      <c r="S18" s="1373">
        <v>49.304339113520385</v>
      </c>
      <c r="T18" s="1372">
        <v>89</v>
      </c>
      <c r="U18" s="1373">
        <v>3.0749351326886335E-2</v>
      </c>
      <c r="V18" s="1374">
        <v>289437</v>
      </c>
      <c r="W18" s="1373">
        <v>100</v>
      </c>
      <c r="X18" s="1369"/>
      <c r="Y18" s="1375">
        <v>1.234346613443873</v>
      </c>
    </row>
    <row r="19" spans="2:25" s="742" customFormat="1" ht="18" customHeight="1" x14ac:dyDescent="0.25">
      <c r="B19" s="836" t="s">
        <v>3</v>
      </c>
      <c r="D19" s="1371">
        <v>166318</v>
      </c>
      <c r="E19" s="1365"/>
      <c r="F19" s="1372">
        <v>1680</v>
      </c>
      <c r="G19" s="1373">
        <v>0.66531228095187178</v>
      </c>
      <c r="H19" s="1372">
        <v>79741</v>
      </c>
      <c r="I19" s="1373">
        <v>31.578968211537624</v>
      </c>
      <c r="J19" s="1372">
        <v>6219</v>
      </c>
      <c r="K19" s="1373">
        <v>2.4628434971664825</v>
      </c>
      <c r="L19" s="1372">
        <v>9504</v>
      </c>
      <c r="M19" s="1373">
        <v>3.7637666179563034</v>
      </c>
      <c r="N19" s="1372">
        <v>13548</v>
      </c>
      <c r="O19" s="1373">
        <v>5.3652683228190234</v>
      </c>
      <c r="P19" s="1372">
        <v>23198</v>
      </c>
      <c r="Q19" s="1373">
        <v>9.1868537461437629</v>
      </c>
      <c r="R19" s="1372">
        <v>117889</v>
      </c>
      <c r="S19" s="1373">
        <v>46.686309219723341</v>
      </c>
      <c r="T19" s="1372">
        <v>734</v>
      </c>
      <c r="U19" s="1373">
        <v>0.29067810370159158</v>
      </c>
      <c r="V19" s="1374">
        <v>252513</v>
      </c>
      <c r="W19" s="1373">
        <v>100</v>
      </c>
      <c r="X19" s="1369"/>
      <c r="Y19" s="1375">
        <v>1.5182541877607956</v>
      </c>
    </row>
    <row r="20" spans="2:25" s="633" customFormat="1" ht="18" customHeight="1" x14ac:dyDescent="0.25">
      <c r="B20" s="836" t="s">
        <v>2</v>
      </c>
      <c r="D20" s="1371">
        <v>36301</v>
      </c>
      <c r="E20" s="1365"/>
      <c r="F20" s="1372">
        <v>1748</v>
      </c>
      <c r="G20" s="1373">
        <v>4.017836620236289</v>
      </c>
      <c r="H20" s="1372">
        <v>6677</v>
      </c>
      <c r="I20" s="1373">
        <v>15.347308417229808</v>
      </c>
      <c r="J20" s="1372">
        <v>891</v>
      </c>
      <c r="K20" s="1373">
        <v>2.0479933802234176</v>
      </c>
      <c r="L20" s="1372">
        <v>2426</v>
      </c>
      <c r="M20" s="1373">
        <v>5.5762423573759943</v>
      </c>
      <c r="N20" s="1372">
        <v>5009</v>
      </c>
      <c r="O20" s="1373">
        <v>11.51335447984186</v>
      </c>
      <c r="P20" s="1372">
        <v>19795</v>
      </c>
      <c r="Q20" s="1373">
        <v>45.499471337286813</v>
      </c>
      <c r="R20" s="1372">
        <v>6960</v>
      </c>
      <c r="S20" s="1373">
        <v>15.997793407805819</v>
      </c>
      <c r="T20" s="1372">
        <v>0</v>
      </c>
      <c r="U20" s="1373">
        <v>0</v>
      </c>
      <c r="V20" s="1374">
        <v>43506</v>
      </c>
      <c r="W20" s="1373">
        <v>99.999999999999986</v>
      </c>
      <c r="X20" s="1369"/>
      <c r="Y20" s="1375">
        <v>1.1984793807333132</v>
      </c>
    </row>
    <row r="21" spans="2:25" s="633" customFormat="1" ht="18" customHeight="1" x14ac:dyDescent="0.25">
      <c r="B21" s="682" t="s">
        <v>35</v>
      </c>
      <c r="D21" s="1371">
        <v>78847</v>
      </c>
      <c r="E21" s="1365"/>
      <c r="F21" s="1372">
        <v>5924</v>
      </c>
      <c r="G21" s="1373">
        <v>5.6607199166754256</v>
      </c>
      <c r="H21" s="1372">
        <v>20022</v>
      </c>
      <c r="I21" s="1373">
        <v>19.132163094475924</v>
      </c>
      <c r="J21" s="1372">
        <v>22268</v>
      </c>
      <c r="K21" s="1373">
        <v>21.278344210757663</v>
      </c>
      <c r="L21" s="1372">
        <v>8550</v>
      </c>
      <c r="M21" s="1373">
        <v>8.1700127089086578</v>
      </c>
      <c r="N21" s="1372">
        <v>6400</v>
      </c>
      <c r="O21" s="1373">
        <v>6.1155650686567737</v>
      </c>
      <c r="P21" s="1372">
        <v>16990</v>
      </c>
      <c r="Q21" s="1373">
        <v>16.234914143199777</v>
      </c>
      <c r="R21" s="1372">
        <v>24351</v>
      </c>
      <c r="S21" s="1373">
        <v>23.268769529197044</v>
      </c>
      <c r="T21" s="1372">
        <v>146</v>
      </c>
      <c r="U21" s="1373">
        <v>0.13951132812873265</v>
      </c>
      <c r="V21" s="1374">
        <v>104651</v>
      </c>
      <c r="W21" s="1373">
        <v>100</v>
      </c>
      <c r="X21" s="1369"/>
      <c r="Y21" s="1375">
        <v>1.3272667317716591</v>
      </c>
    </row>
    <row r="22" spans="2:25" s="633" customFormat="1" ht="21" customHeight="1" x14ac:dyDescent="0.25">
      <c r="B22" s="682" t="s">
        <v>42</v>
      </c>
      <c r="D22" s="1371">
        <v>196209</v>
      </c>
      <c r="E22" s="1365"/>
      <c r="F22" s="1372">
        <v>6157</v>
      </c>
      <c r="G22" s="1373">
        <v>2.2509249374844624</v>
      </c>
      <c r="H22" s="1372">
        <v>86320</v>
      </c>
      <c r="I22" s="1373">
        <v>31.557550853282248</v>
      </c>
      <c r="J22" s="1372">
        <v>53863</v>
      </c>
      <c r="K22" s="1373">
        <v>19.691663132649929</v>
      </c>
      <c r="L22" s="1372">
        <v>18336</v>
      </c>
      <c r="M22" s="1373">
        <v>6.7034204407528186</v>
      </c>
      <c r="N22" s="1372">
        <v>24744</v>
      </c>
      <c r="O22" s="1373">
        <v>9.046107950806487</v>
      </c>
      <c r="P22" s="1372">
        <v>30035</v>
      </c>
      <c r="Q22" s="1373">
        <v>10.980433733530264</v>
      </c>
      <c r="R22" s="1372">
        <v>53995</v>
      </c>
      <c r="S22" s="1373">
        <v>19.739920740534927</v>
      </c>
      <c r="T22" s="1372">
        <v>82</v>
      </c>
      <c r="U22" s="1373">
        <v>2.9978210958864045E-2</v>
      </c>
      <c r="V22" s="1374">
        <v>273532</v>
      </c>
      <c r="W22" s="1373">
        <v>99.999999999999986</v>
      </c>
      <c r="X22" s="1369"/>
      <c r="Y22" s="1375">
        <v>1.3940848788791544</v>
      </c>
    </row>
    <row r="23" spans="2:25" s="633" customFormat="1" ht="18" customHeight="1" x14ac:dyDescent="0.25">
      <c r="B23" s="682" t="s">
        <v>43</v>
      </c>
      <c r="D23" s="1371">
        <v>45924</v>
      </c>
      <c r="E23" s="1365"/>
      <c r="F23" s="1372">
        <v>3441</v>
      </c>
      <c r="G23" s="1373">
        <v>5.6970198675496686</v>
      </c>
      <c r="H23" s="1372">
        <v>14332</v>
      </c>
      <c r="I23" s="1373">
        <v>23.728476821192054</v>
      </c>
      <c r="J23" s="1372">
        <v>4027</v>
      </c>
      <c r="K23" s="1373">
        <v>6.6672185430463573</v>
      </c>
      <c r="L23" s="1372">
        <v>4174</v>
      </c>
      <c r="M23" s="1373">
        <v>6.9105960264900661</v>
      </c>
      <c r="N23" s="1372">
        <v>5314</v>
      </c>
      <c r="O23" s="1373">
        <v>8.798013245033113</v>
      </c>
      <c r="P23" s="1372">
        <v>1117</v>
      </c>
      <c r="Q23" s="1373">
        <v>1.8493377483443709</v>
      </c>
      <c r="R23" s="1372">
        <v>27993</v>
      </c>
      <c r="S23" s="1373">
        <v>46.346026490066222</v>
      </c>
      <c r="T23" s="1372">
        <v>2</v>
      </c>
      <c r="U23" s="1373">
        <v>3.3112582781456954E-3</v>
      </c>
      <c r="V23" s="1374">
        <v>60400</v>
      </c>
      <c r="W23" s="1373">
        <v>100</v>
      </c>
      <c r="X23" s="1369"/>
      <c r="Y23" s="1375">
        <v>1.3152164445605783</v>
      </c>
    </row>
    <row r="24" spans="2:25" s="633" customFormat="1" ht="22.5" customHeight="1" x14ac:dyDescent="0.25">
      <c r="B24" s="682" t="s">
        <v>44</v>
      </c>
      <c r="D24" s="1371">
        <v>15950</v>
      </c>
      <c r="E24" s="1365"/>
      <c r="F24" s="1376">
        <v>2224</v>
      </c>
      <c r="G24" s="1377">
        <v>9.8945588824131327</v>
      </c>
      <c r="H24" s="1376">
        <v>3467</v>
      </c>
      <c r="I24" s="1373">
        <v>15.424656315344574</v>
      </c>
      <c r="J24" s="1376">
        <v>1104</v>
      </c>
      <c r="K24" s="1373">
        <v>4.9116875027806204</v>
      </c>
      <c r="L24" s="1376">
        <v>789</v>
      </c>
      <c r="M24" s="1373">
        <v>3.510254927258976</v>
      </c>
      <c r="N24" s="1376">
        <v>2618</v>
      </c>
      <c r="O24" s="1373">
        <v>11.647461849891</v>
      </c>
      <c r="P24" s="1376">
        <v>2793</v>
      </c>
      <c r="Q24" s="1373">
        <v>12.42603550295858</v>
      </c>
      <c r="R24" s="1376">
        <v>9442</v>
      </c>
      <c r="S24" s="1373">
        <v>42.007385327223382</v>
      </c>
      <c r="T24" s="1376">
        <v>40</v>
      </c>
      <c r="U24" s="1373">
        <v>0.17795969212973262</v>
      </c>
      <c r="V24" s="1378">
        <v>22477</v>
      </c>
      <c r="W24" s="1373">
        <v>99.999999999999986</v>
      </c>
      <c r="X24" s="1369"/>
      <c r="Y24" s="1375">
        <v>1.4092163009404388</v>
      </c>
    </row>
    <row r="25" spans="2:25" s="633" customFormat="1" ht="18" customHeight="1" x14ac:dyDescent="0.25">
      <c r="B25" s="682" t="s">
        <v>45</v>
      </c>
      <c r="D25" s="1371">
        <v>72088</v>
      </c>
      <c r="E25" s="1365"/>
      <c r="F25" s="1376">
        <v>1167</v>
      </c>
      <c r="G25" s="1377">
        <v>1.1317241579952868</v>
      </c>
      <c r="H25" s="1376">
        <v>27403</v>
      </c>
      <c r="I25" s="1373">
        <v>26.574667610578274</v>
      </c>
      <c r="J25" s="1376">
        <v>6163</v>
      </c>
      <c r="K25" s="1373">
        <v>5.976706071743747</v>
      </c>
      <c r="L25" s="1376">
        <v>7719</v>
      </c>
      <c r="M25" s="1373">
        <v>7.4856716157374636</v>
      </c>
      <c r="N25" s="1376">
        <v>13482</v>
      </c>
      <c r="O25" s="1373">
        <v>13.074468807277171</v>
      </c>
      <c r="P25" s="1376">
        <v>1366</v>
      </c>
      <c r="Q25" s="1373">
        <v>1.3247088258967969</v>
      </c>
      <c r="R25" s="1376">
        <v>38605</v>
      </c>
      <c r="S25" s="1373">
        <v>37.438055800692418</v>
      </c>
      <c r="T25" s="1376">
        <v>7212</v>
      </c>
      <c r="U25" s="1373">
        <v>6.9939971100788423</v>
      </c>
      <c r="V25" s="1378">
        <v>103117</v>
      </c>
      <c r="W25" s="1373">
        <v>100</v>
      </c>
      <c r="X25" s="1369"/>
      <c r="Y25" s="1375">
        <v>1.4304322494728665</v>
      </c>
    </row>
    <row r="26" spans="2:25" s="633" customFormat="1" ht="18" customHeight="1" x14ac:dyDescent="0.25">
      <c r="B26" s="682" t="s">
        <v>46</v>
      </c>
      <c r="D26" s="1371">
        <v>9298</v>
      </c>
      <c r="E26" s="1365"/>
      <c r="F26" s="1376">
        <v>1136</v>
      </c>
      <c r="G26" s="1377">
        <v>7.9752878404942429</v>
      </c>
      <c r="H26" s="1376">
        <v>3717</v>
      </c>
      <c r="I26" s="1373">
        <v>26.095197978096042</v>
      </c>
      <c r="J26" s="1376">
        <v>3647</v>
      </c>
      <c r="K26" s="1373">
        <v>25.603762987924739</v>
      </c>
      <c r="L26" s="1376">
        <v>1419</v>
      </c>
      <c r="M26" s="1373">
        <v>9.9620893007582136</v>
      </c>
      <c r="N26" s="1376">
        <v>2033</v>
      </c>
      <c r="O26" s="1373">
        <v>14.272676214546475</v>
      </c>
      <c r="P26" s="1376">
        <v>1073</v>
      </c>
      <c r="Q26" s="1373">
        <v>7.5329963493400731</v>
      </c>
      <c r="R26" s="1376">
        <v>1219</v>
      </c>
      <c r="S26" s="1373">
        <v>8.5579893288402129</v>
      </c>
      <c r="T26" s="1376">
        <v>0</v>
      </c>
      <c r="U26" s="1373">
        <v>0</v>
      </c>
      <c r="V26" s="1378">
        <v>14244</v>
      </c>
      <c r="W26" s="1373">
        <v>99.999999999999986</v>
      </c>
      <c r="X26" s="1369"/>
      <c r="Y26" s="1375">
        <v>1.5319423531942353</v>
      </c>
    </row>
    <row r="27" spans="2:25" s="633" customFormat="1" ht="18" customHeight="1" x14ac:dyDescent="0.25">
      <c r="B27" s="682" t="s">
        <v>1</v>
      </c>
      <c r="D27" s="1371">
        <v>3667</v>
      </c>
      <c r="E27" s="1365"/>
      <c r="F27" s="1376">
        <v>672</v>
      </c>
      <c r="G27" s="1377">
        <v>13.910163527220037</v>
      </c>
      <c r="H27" s="1376">
        <v>779</v>
      </c>
      <c r="I27" s="1373">
        <v>16.125025874560134</v>
      </c>
      <c r="J27" s="1376">
        <v>1249</v>
      </c>
      <c r="K27" s="1373">
        <v>25.853860484371765</v>
      </c>
      <c r="L27" s="1376">
        <v>66</v>
      </c>
      <c r="M27" s="1373">
        <v>1.366176774994825</v>
      </c>
      <c r="N27" s="1376">
        <v>178</v>
      </c>
      <c r="O27" s="1373">
        <v>3.6845373628648312</v>
      </c>
      <c r="P27" s="1376">
        <v>5</v>
      </c>
      <c r="Q27" s="1373">
        <v>0.103498240529911</v>
      </c>
      <c r="R27" s="1376">
        <v>1882</v>
      </c>
      <c r="S27" s="1373">
        <v>38.956737735458496</v>
      </c>
      <c r="T27" s="1376">
        <v>0</v>
      </c>
      <c r="U27" s="1373">
        <v>0</v>
      </c>
      <c r="V27" s="1374">
        <v>4831</v>
      </c>
      <c r="W27" s="1373">
        <v>100</v>
      </c>
      <c r="X27" s="1369"/>
      <c r="Y27" s="1375">
        <v>1.3174256885737661</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1518370</v>
      </c>
      <c r="E30" s="1390"/>
      <c r="F30" s="1391">
        <f>SUM(F10:F27)</f>
        <v>73771</v>
      </c>
      <c r="G30" s="1392">
        <f>F30*100/$V30</f>
        <v>3.489066132916625</v>
      </c>
      <c r="H30" s="1391">
        <f>SUM(H10:H27)</f>
        <v>528106</v>
      </c>
      <c r="I30" s="1392">
        <f>H30*100/$V30</f>
        <v>24.977250670182958</v>
      </c>
      <c r="J30" s="1391">
        <f>SUM(J10:J27)</f>
        <v>352400</v>
      </c>
      <c r="K30" s="1392">
        <f>J30*100/$V30</f>
        <v>16.667076564501208</v>
      </c>
      <c r="L30" s="1391">
        <f>SUM(L10:L27)</f>
        <v>106230</v>
      </c>
      <c r="M30" s="1392">
        <f>L30*100/$V30</f>
        <v>5.0242438803829836</v>
      </c>
      <c r="N30" s="1391">
        <f>SUM(N10:N27)</f>
        <v>178364</v>
      </c>
      <c r="O30" s="1392">
        <f>N30*100/$V30</f>
        <v>8.4358866184752941</v>
      </c>
      <c r="P30" s="1391">
        <f>SUM(P10:P27)</f>
        <v>204181</v>
      </c>
      <c r="Q30" s="1392">
        <f>P30*100/$V30</f>
        <v>9.6569249716697527</v>
      </c>
      <c r="R30" s="1391">
        <f>SUM(R10:R27)</f>
        <v>660406</v>
      </c>
      <c r="S30" s="1392">
        <f>R30*100/$V30</f>
        <v>31.234498767468743</v>
      </c>
      <c r="T30" s="1391">
        <f>SUM(T10:T28)</f>
        <v>10890</v>
      </c>
      <c r="U30" s="1392">
        <f>T30*100/$V30</f>
        <v>0.51505239440243522</v>
      </c>
      <c r="V30" s="1391">
        <f>SUM(V10:V27)</f>
        <v>2114348</v>
      </c>
      <c r="W30" s="1392">
        <f>G30+I30+K30+M30+O30+Q30+S30+U30</f>
        <v>100</v>
      </c>
      <c r="X30" s="1393"/>
      <c r="Y30" s="1394">
        <f>(V30/D30)</f>
        <v>1.3925117066327706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topLeftCell="A3"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494</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93852</v>
      </c>
      <c r="E10" s="1365"/>
      <c r="F10" s="1366">
        <v>563</v>
      </c>
      <c r="G10" s="1367">
        <v>0.37943886181820635</v>
      </c>
      <c r="H10" s="1366">
        <v>59799</v>
      </c>
      <c r="I10" s="1367">
        <v>40.302068379870192</v>
      </c>
      <c r="J10" s="1366">
        <v>67041</v>
      </c>
      <c r="K10" s="1367">
        <v>45.182878748053945</v>
      </c>
      <c r="L10" s="1366">
        <v>594</v>
      </c>
      <c r="M10" s="1367">
        <v>0.40033158777977718</v>
      </c>
      <c r="N10" s="1366">
        <v>87</v>
      </c>
      <c r="O10" s="1367">
        <v>5.8634424472795647E-2</v>
      </c>
      <c r="P10" s="1366">
        <v>117</v>
      </c>
      <c r="Q10" s="1367">
        <v>7.8853191532380351E-2</v>
      </c>
      <c r="R10" s="1366">
        <v>20176</v>
      </c>
      <c r="S10" s="1367">
        <v>13.597794806472701</v>
      </c>
      <c r="T10" s="1366">
        <v>0</v>
      </c>
      <c r="U10" s="1367">
        <v>0</v>
      </c>
      <c r="V10" s="1368">
        <v>148377</v>
      </c>
      <c r="W10" s="1367">
        <v>100</v>
      </c>
      <c r="X10" s="1369"/>
      <c r="Y10" s="1370">
        <v>1.580967906917274</v>
      </c>
    </row>
    <row r="11" spans="2:30" s="633" customFormat="1" ht="18" customHeight="1" x14ac:dyDescent="0.25">
      <c r="B11" s="682" t="s">
        <v>7</v>
      </c>
      <c r="D11" s="1371">
        <v>15695</v>
      </c>
      <c r="E11" s="1365"/>
      <c r="F11" s="1372">
        <v>1041</v>
      </c>
      <c r="G11" s="1373">
        <v>4.9229168637094487</v>
      </c>
      <c r="H11" s="1372">
        <v>4779</v>
      </c>
      <c r="I11" s="1373">
        <v>22.600018916107064</v>
      </c>
      <c r="J11" s="1372">
        <v>2813</v>
      </c>
      <c r="K11" s="1373">
        <v>13.302752293577981</v>
      </c>
      <c r="L11" s="1372">
        <v>587</v>
      </c>
      <c r="M11" s="1373">
        <v>2.7759387118131089</v>
      </c>
      <c r="N11" s="1372">
        <v>98</v>
      </c>
      <c r="O11" s="1373">
        <v>0.4634446230965667</v>
      </c>
      <c r="P11" s="1372">
        <v>1778</v>
      </c>
      <c r="Q11" s="1373">
        <v>8.4082095904662815</v>
      </c>
      <c r="R11" s="1372">
        <v>10050</v>
      </c>
      <c r="S11" s="1373">
        <v>47.526719001229544</v>
      </c>
      <c r="T11" s="1372">
        <v>0</v>
      </c>
      <c r="U11" s="1373">
        <v>0</v>
      </c>
      <c r="V11" s="1374">
        <v>21146</v>
      </c>
      <c r="W11" s="1373">
        <v>100</v>
      </c>
      <c r="X11" s="1369"/>
      <c r="Y11" s="1375">
        <v>1.3473080598916853</v>
      </c>
    </row>
    <row r="12" spans="2:30" s="633" customFormat="1" ht="22.5" customHeight="1" x14ac:dyDescent="0.25">
      <c r="B12" s="682" t="s">
        <v>37</v>
      </c>
      <c r="D12" s="1371">
        <v>14645</v>
      </c>
      <c r="E12" s="1365"/>
      <c r="F12" s="1376">
        <v>2039</v>
      </c>
      <c r="G12" s="1373">
        <v>10.144278606965175</v>
      </c>
      <c r="H12" s="1376">
        <v>4850</v>
      </c>
      <c r="I12" s="1373">
        <v>24.129353233830845</v>
      </c>
      <c r="J12" s="1376">
        <v>4980</v>
      </c>
      <c r="K12" s="1373">
        <v>24.776119402985074</v>
      </c>
      <c r="L12" s="1376">
        <v>754</v>
      </c>
      <c r="M12" s="1373">
        <v>3.7512437810945274</v>
      </c>
      <c r="N12" s="1376">
        <v>44</v>
      </c>
      <c r="O12" s="1373">
        <v>0.21890547263681592</v>
      </c>
      <c r="P12" s="1376">
        <v>1653</v>
      </c>
      <c r="Q12" s="1373">
        <v>8.2238805970149258</v>
      </c>
      <c r="R12" s="1376">
        <v>5768</v>
      </c>
      <c r="S12" s="1373">
        <v>28.696517412935325</v>
      </c>
      <c r="T12" s="1376">
        <v>12</v>
      </c>
      <c r="U12" s="1373">
        <v>5.9701492537313432E-2</v>
      </c>
      <c r="V12" s="1374">
        <v>20100</v>
      </c>
      <c r="W12" s="1373">
        <v>100</v>
      </c>
      <c r="X12" s="1369"/>
      <c r="Y12" s="1375">
        <v>1.3724820757937863</v>
      </c>
    </row>
    <row r="13" spans="2:30" s="633" customFormat="1" ht="18" customHeight="1" x14ac:dyDescent="0.25">
      <c r="B13" s="682" t="s">
        <v>38</v>
      </c>
      <c r="D13" s="1371">
        <v>13368</v>
      </c>
      <c r="E13" s="1365"/>
      <c r="F13" s="1372">
        <v>2401</v>
      </c>
      <c r="G13" s="1373">
        <v>10.071308724832214</v>
      </c>
      <c r="H13" s="1372">
        <v>8885</v>
      </c>
      <c r="I13" s="1373">
        <v>37.269295302013425</v>
      </c>
      <c r="J13" s="1372">
        <v>855</v>
      </c>
      <c r="K13" s="1373">
        <v>3.5864093959731544</v>
      </c>
      <c r="L13" s="1372">
        <v>214</v>
      </c>
      <c r="M13" s="1373">
        <v>0.8976510067114094</v>
      </c>
      <c r="N13" s="1372">
        <v>4</v>
      </c>
      <c r="O13" s="1373">
        <v>1.6778523489932886E-2</v>
      </c>
      <c r="P13" s="1372">
        <v>46</v>
      </c>
      <c r="Q13" s="1373">
        <v>0.19295302013422819</v>
      </c>
      <c r="R13" s="1372">
        <v>11435</v>
      </c>
      <c r="S13" s="1373">
        <v>47.965604026845639</v>
      </c>
      <c r="T13" s="1372">
        <v>0</v>
      </c>
      <c r="U13" s="1373">
        <v>0</v>
      </c>
      <c r="V13" s="1374">
        <v>23840</v>
      </c>
      <c r="W13" s="1373">
        <v>100</v>
      </c>
      <c r="X13" s="1369"/>
      <c r="Y13" s="1375">
        <v>1.7833632555356074</v>
      </c>
    </row>
    <row r="14" spans="2:30" s="633" customFormat="1" ht="18" customHeight="1" x14ac:dyDescent="0.25">
      <c r="B14" s="682" t="s">
        <v>6</v>
      </c>
      <c r="D14" s="1371">
        <v>10424</v>
      </c>
      <c r="E14" s="1365"/>
      <c r="F14" s="1372">
        <v>429</v>
      </c>
      <c r="G14" s="1373">
        <v>3.6114151022813368</v>
      </c>
      <c r="H14" s="1372">
        <v>773</v>
      </c>
      <c r="I14" s="1373">
        <v>6.5072817577237139</v>
      </c>
      <c r="J14" s="1372">
        <v>229</v>
      </c>
      <c r="K14" s="1373">
        <v>1.9277716979543733</v>
      </c>
      <c r="L14" s="1372">
        <v>1856</v>
      </c>
      <c r="M14" s="1373">
        <v>15.624210792154221</v>
      </c>
      <c r="N14" s="1372">
        <v>74</v>
      </c>
      <c r="O14" s="1373">
        <v>0.62294805960097654</v>
      </c>
      <c r="P14" s="1372">
        <v>2617</v>
      </c>
      <c r="Q14" s="1373">
        <v>22.030473945618319</v>
      </c>
      <c r="R14" s="1372">
        <v>5901</v>
      </c>
      <c r="S14" s="1373">
        <v>49.675898644667058</v>
      </c>
      <c r="T14" s="1372">
        <v>0</v>
      </c>
      <c r="U14" s="1373">
        <v>0</v>
      </c>
      <c r="V14" s="1374">
        <v>11879</v>
      </c>
      <c r="W14" s="1373">
        <v>100</v>
      </c>
      <c r="X14" s="1369"/>
      <c r="Y14" s="1375">
        <v>1.139581734458941</v>
      </c>
    </row>
    <row r="15" spans="2:30" s="633" customFormat="1" ht="18" customHeight="1" x14ac:dyDescent="0.25">
      <c r="B15" s="682" t="s">
        <v>5</v>
      </c>
      <c r="D15" s="1371">
        <v>5058</v>
      </c>
      <c r="E15" s="1365"/>
      <c r="F15" s="1376">
        <v>735</v>
      </c>
      <c r="G15" s="1373">
        <v>10.100316064312217</v>
      </c>
      <c r="H15" s="1376">
        <v>1850</v>
      </c>
      <c r="I15" s="1373">
        <v>25.42256424350694</v>
      </c>
      <c r="J15" s="1376">
        <v>421</v>
      </c>
      <c r="K15" s="1373">
        <v>5.7853511062250931</v>
      </c>
      <c r="L15" s="1376">
        <v>604</v>
      </c>
      <c r="M15" s="1373">
        <v>8.3001236773395632</v>
      </c>
      <c r="N15" s="1376">
        <v>46</v>
      </c>
      <c r="O15" s="1373">
        <v>0.63212862443314555</v>
      </c>
      <c r="P15" s="1376">
        <v>0</v>
      </c>
      <c r="Q15" s="1373">
        <v>0</v>
      </c>
      <c r="R15" s="1376">
        <v>3621</v>
      </c>
      <c r="S15" s="1373">
        <v>49.759516284183043</v>
      </c>
      <c r="T15" s="1376">
        <v>0</v>
      </c>
      <c r="U15" s="1373">
        <v>0</v>
      </c>
      <c r="V15" s="1374">
        <v>7277</v>
      </c>
      <c r="W15" s="1373">
        <v>100</v>
      </c>
      <c r="X15" s="1369"/>
      <c r="Y15" s="1375">
        <v>1.4387109529458284</v>
      </c>
    </row>
    <row r="16" spans="2:30" s="742" customFormat="1" ht="18" customHeight="1" x14ac:dyDescent="0.25">
      <c r="B16" s="836" t="s">
        <v>4</v>
      </c>
      <c r="D16" s="1371">
        <v>45382</v>
      </c>
      <c r="E16" s="1365"/>
      <c r="F16" s="1372">
        <v>3654</v>
      </c>
      <c r="G16" s="1373">
        <v>5.5376221868606503</v>
      </c>
      <c r="H16" s="1372">
        <v>17415</v>
      </c>
      <c r="I16" s="1373">
        <v>26.392361900431915</v>
      </c>
      <c r="J16" s="1372">
        <v>12947</v>
      </c>
      <c r="K16" s="1373">
        <v>19.621126013487913</v>
      </c>
      <c r="L16" s="1372">
        <v>3692</v>
      </c>
      <c r="M16" s="1373">
        <v>5.5952110328104876</v>
      </c>
      <c r="N16" s="1372">
        <v>3</v>
      </c>
      <c r="O16" s="1373">
        <v>4.5464878381450326E-3</v>
      </c>
      <c r="P16" s="1372">
        <v>12889</v>
      </c>
      <c r="Q16" s="1373">
        <v>19.533227248617109</v>
      </c>
      <c r="R16" s="1372">
        <v>14293</v>
      </c>
      <c r="S16" s="1373">
        <v>21.660983556868985</v>
      </c>
      <c r="T16" s="1372">
        <v>1092</v>
      </c>
      <c r="U16" s="1373">
        <v>1.6549215730847919</v>
      </c>
      <c r="V16" s="1374">
        <v>65985</v>
      </c>
      <c r="W16" s="1373">
        <v>100</v>
      </c>
      <c r="X16" s="1369"/>
      <c r="Y16" s="1375">
        <v>1.453990568948041</v>
      </c>
    </row>
    <row r="17" spans="2:25" s="742" customFormat="1" ht="18" customHeight="1" x14ac:dyDescent="0.25">
      <c r="B17" s="836" t="s">
        <v>40</v>
      </c>
      <c r="D17" s="1371">
        <v>27812</v>
      </c>
      <c r="E17" s="1365"/>
      <c r="F17" s="1372">
        <v>4888</v>
      </c>
      <c r="G17" s="1373">
        <v>12.629838251253165</v>
      </c>
      <c r="H17" s="1372">
        <v>16794</v>
      </c>
      <c r="I17" s="1373">
        <v>43.393106299416054</v>
      </c>
      <c r="J17" s="1372">
        <v>7299</v>
      </c>
      <c r="K17" s="1373">
        <v>18.859490465609014</v>
      </c>
      <c r="L17" s="1372">
        <v>1008</v>
      </c>
      <c r="M17" s="1373">
        <v>2.6045165624515527</v>
      </c>
      <c r="N17" s="1372">
        <v>1443</v>
      </c>
      <c r="O17" s="1373">
        <v>3.7284894837476101</v>
      </c>
      <c r="P17" s="1372">
        <v>3383</v>
      </c>
      <c r="Q17" s="1373">
        <v>8.7411503281484162</v>
      </c>
      <c r="R17" s="1372">
        <v>3886</v>
      </c>
      <c r="S17" s="1373">
        <v>10.04082476357811</v>
      </c>
      <c r="T17" s="1372">
        <v>1</v>
      </c>
      <c r="U17" s="1373">
        <v>2.5838457960828897E-3</v>
      </c>
      <c r="V17" s="1374">
        <v>38702</v>
      </c>
      <c r="W17" s="1373">
        <v>100.00000000000001</v>
      </c>
      <c r="X17" s="1369"/>
      <c r="Y17" s="1375">
        <v>1.3915576010355242</v>
      </c>
    </row>
    <row r="18" spans="2:25" s="742" customFormat="1" ht="18" customHeight="1" x14ac:dyDescent="0.25">
      <c r="B18" s="836" t="s">
        <v>41</v>
      </c>
      <c r="D18" s="1371">
        <v>96518</v>
      </c>
      <c r="E18" s="1365"/>
      <c r="F18" s="1372">
        <v>1</v>
      </c>
      <c r="G18" s="1373">
        <v>8.5464972181151558E-4</v>
      </c>
      <c r="H18" s="1372">
        <v>20421</v>
      </c>
      <c r="I18" s="1373">
        <v>17.452801969112958</v>
      </c>
      <c r="J18" s="1372">
        <v>13928</v>
      </c>
      <c r="K18" s="1373">
        <v>11.903561325390788</v>
      </c>
      <c r="L18" s="1372">
        <v>3222</v>
      </c>
      <c r="M18" s="1373">
        <v>2.753681403676703</v>
      </c>
      <c r="N18" s="1372">
        <v>3161</v>
      </c>
      <c r="O18" s="1373">
        <v>2.7015477706462008</v>
      </c>
      <c r="P18" s="1372">
        <v>5196</v>
      </c>
      <c r="Q18" s="1373">
        <v>4.4407599545326351</v>
      </c>
      <c r="R18" s="1372">
        <v>71070</v>
      </c>
      <c r="S18" s="1373">
        <v>60.739955729144413</v>
      </c>
      <c r="T18" s="1372">
        <v>8</v>
      </c>
      <c r="U18" s="1373">
        <v>6.8371977744921247E-3</v>
      </c>
      <c r="V18" s="1374">
        <v>117007</v>
      </c>
      <c r="W18" s="1373">
        <v>100</v>
      </c>
      <c r="X18" s="1369"/>
      <c r="Y18" s="1375">
        <v>1.2122816469466835</v>
      </c>
    </row>
    <row r="19" spans="2:25" s="742" customFormat="1" ht="18" customHeight="1" x14ac:dyDescent="0.25">
      <c r="B19" s="836" t="s">
        <v>3</v>
      </c>
      <c r="D19" s="1371">
        <v>58063</v>
      </c>
      <c r="E19" s="1365"/>
      <c r="F19" s="1372">
        <v>1334</v>
      </c>
      <c r="G19" s="1373">
        <v>1.4784112066672577</v>
      </c>
      <c r="H19" s="1372">
        <v>31574</v>
      </c>
      <c r="I19" s="1373">
        <v>34.992020569199397</v>
      </c>
      <c r="J19" s="1372">
        <v>3029</v>
      </c>
      <c r="K19" s="1373">
        <v>3.3569022076425217</v>
      </c>
      <c r="L19" s="1372">
        <v>2261</v>
      </c>
      <c r="M19" s="1373">
        <v>2.5057629222448798</v>
      </c>
      <c r="N19" s="1372">
        <v>912</v>
      </c>
      <c r="O19" s="1373">
        <v>1.0107279014096995</v>
      </c>
      <c r="P19" s="1372">
        <v>6961</v>
      </c>
      <c r="Q19" s="1373">
        <v>7.7145580281939887</v>
      </c>
      <c r="R19" s="1372">
        <v>44039</v>
      </c>
      <c r="S19" s="1373">
        <v>48.806410142743154</v>
      </c>
      <c r="T19" s="1372">
        <v>122</v>
      </c>
      <c r="U19" s="1373">
        <v>0.13520702189910452</v>
      </c>
      <c r="V19" s="1374">
        <v>90232</v>
      </c>
      <c r="W19" s="1373">
        <v>100</v>
      </c>
      <c r="X19" s="1369"/>
      <c r="Y19" s="1375">
        <v>1.5540361331656993</v>
      </c>
    </row>
    <row r="20" spans="2:25" s="633" customFormat="1" ht="18" customHeight="1" x14ac:dyDescent="0.25">
      <c r="B20" s="836" t="s">
        <v>2</v>
      </c>
      <c r="D20" s="1371">
        <v>11890</v>
      </c>
      <c r="E20" s="1365"/>
      <c r="F20" s="1372">
        <v>933</v>
      </c>
      <c r="G20" s="1373">
        <v>6.1870026525198938</v>
      </c>
      <c r="H20" s="1372">
        <v>3516</v>
      </c>
      <c r="I20" s="1373">
        <v>23.315649867374006</v>
      </c>
      <c r="J20" s="1372">
        <v>404</v>
      </c>
      <c r="K20" s="1373">
        <v>2.6790450928381961</v>
      </c>
      <c r="L20" s="1372">
        <v>731</v>
      </c>
      <c r="M20" s="1373">
        <v>4.8474801061007957</v>
      </c>
      <c r="N20" s="1372">
        <v>33</v>
      </c>
      <c r="O20" s="1373">
        <v>0.21883289124668434</v>
      </c>
      <c r="P20" s="1372">
        <v>7155</v>
      </c>
      <c r="Q20" s="1373">
        <v>47.446949602122018</v>
      </c>
      <c r="R20" s="1372">
        <v>2308</v>
      </c>
      <c r="S20" s="1373">
        <v>15.305039787798409</v>
      </c>
      <c r="T20" s="1372">
        <v>0</v>
      </c>
      <c r="U20" s="1373">
        <v>0</v>
      </c>
      <c r="V20" s="1374">
        <v>15080</v>
      </c>
      <c r="W20" s="1373">
        <v>100</v>
      </c>
      <c r="X20" s="1369"/>
      <c r="Y20" s="1375">
        <v>1.2682926829268293</v>
      </c>
    </row>
    <row r="21" spans="2:25" s="633" customFormat="1" ht="18" customHeight="1" x14ac:dyDescent="0.25">
      <c r="B21" s="682" t="s">
        <v>35</v>
      </c>
      <c r="D21" s="1371">
        <v>25574</v>
      </c>
      <c r="E21" s="1365"/>
      <c r="F21" s="1372">
        <v>2299</v>
      </c>
      <c r="G21" s="1373">
        <v>6.6173507570088077</v>
      </c>
      <c r="H21" s="1372">
        <v>7150</v>
      </c>
      <c r="I21" s="1373">
        <v>20.580277473950837</v>
      </c>
      <c r="J21" s="1372">
        <v>6355</v>
      </c>
      <c r="K21" s="1373">
        <v>18.291980887686375</v>
      </c>
      <c r="L21" s="1372">
        <v>3684</v>
      </c>
      <c r="M21" s="1373">
        <v>10.603880029934949</v>
      </c>
      <c r="N21" s="1372">
        <v>183</v>
      </c>
      <c r="O21" s="1373">
        <v>0.52673996891370678</v>
      </c>
      <c r="P21" s="1372">
        <v>5421</v>
      </c>
      <c r="Q21" s="1373">
        <v>15.603592193886362</v>
      </c>
      <c r="R21" s="1372">
        <v>9648</v>
      </c>
      <c r="S21" s="1373">
        <v>27.770421967647227</v>
      </c>
      <c r="T21" s="1372">
        <v>2</v>
      </c>
      <c r="U21" s="1373">
        <v>5.7567209717345001E-3</v>
      </c>
      <c r="V21" s="1374">
        <v>34742</v>
      </c>
      <c r="W21" s="1373">
        <v>99.999999999999986</v>
      </c>
      <c r="X21" s="1369"/>
      <c r="Y21" s="1375">
        <v>1.3584890904825213</v>
      </c>
    </row>
    <row r="22" spans="2:25" s="633" customFormat="1" ht="21" customHeight="1" x14ac:dyDescent="0.25">
      <c r="B22" s="682" t="s">
        <v>42</v>
      </c>
      <c r="D22" s="1371">
        <v>57963</v>
      </c>
      <c r="E22" s="1365"/>
      <c r="F22" s="1372">
        <v>1020</v>
      </c>
      <c r="G22" s="1373">
        <v>1.2863682796715978</v>
      </c>
      <c r="H22" s="1372">
        <v>35279</v>
      </c>
      <c r="I22" s="1373">
        <v>44.491947586798332</v>
      </c>
      <c r="J22" s="1372">
        <v>17091</v>
      </c>
      <c r="K22" s="1373">
        <v>21.554235556732625</v>
      </c>
      <c r="L22" s="1372">
        <v>3505</v>
      </c>
      <c r="M22" s="1373">
        <v>4.4203145296558333</v>
      </c>
      <c r="N22" s="1372">
        <v>1263</v>
      </c>
      <c r="O22" s="1373">
        <v>1.5928266051227724</v>
      </c>
      <c r="P22" s="1372">
        <v>5374</v>
      </c>
      <c r="Q22" s="1373">
        <v>6.7773952303482021</v>
      </c>
      <c r="R22" s="1372">
        <v>15760</v>
      </c>
      <c r="S22" s="1373">
        <v>19.875651066298413</v>
      </c>
      <c r="T22" s="1372">
        <v>1</v>
      </c>
      <c r="U22" s="1373">
        <v>1.2611453722270567E-3</v>
      </c>
      <c r="V22" s="1374">
        <v>79293</v>
      </c>
      <c r="W22" s="1373">
        <v>100.00000000000001</v>
      </c>
      <c r="X22" s="1369"/>
      <c r="Y22" s="1375">
        <v>1.3679933750841053</v>
      </c>
    </row>
    <row r="23" spans="2:25" s="633" customFormat="1" ht="18" customHeight="1" x14ac:dyDescent="0.25">
      <c r="B23" s="682" t="s">
        <v>43</v>
      </c>
      <c r="D23" s="1371">
        <v>14611</v>
      </c>
      <c r="E23" s="1365"/>
      <c r="F23" s="1372">
        <v>469</v>
      </c>
      <c r="G23" s="1373">
        <v>2.2995832311841138</v>
      </c>
      <c r="H23" s="1372">
        <v>7058</v>
      </c>
      <c r="I23" s="1373">
        <v>34.606521206177987</v>
      </c>
      <c r="J23" s="1372">
        <v>2193</v>
      </c>
      <c r="K23" s="1373">
        <v>10.752635449865164</v>
      </c>
      <c r="L23" s="1372">
        <v>670</v>
      </c>
      <c r="M23" s="1373">
        <v>3.2851189016915909</v>
      </c>
      <c r="N23" s="1372">
        <v>23</v>
      </c>
      <c r="O23" s="1373">
        <v>0.1127727384162785</v>
      </c>
      <c r="P23" s="1372">
        <v>147</v>
      </c>
      <c r="Q23" s="1373">
        <v>0.72076489335621474</v>
      </c>
      <c r="R23" s="1372">
        <v>9834</v>
      </c>
      <c r="S23" s="1373">
        <v>48.217700416768814</v>
      </c>
      <c r="T23" s="1372">
        <v>1</v>
      </c>
      <c r="U23" s="1373">
        <v>4.9031625398381958E-3</v>
      </c>
      <c r="V23" s="1374">
        <v>20395</v>
      </c>
      <c r="W23" s="1373">
        <v>99.999999999999986</v>
      </c>
      <c r="X23" s="1369"/>
      <c r="Y23" s="1375">
        <v>1.3958661282595304</v>
      </c>
    </row>
    <row r="24" spans="2:25" s="633" customFormat="1" ht="22.5" customHeight="1" x14ac:dyDescent="0.25">
      <c r="B24" s="682" t="s">
        <v>44</v>
      </c>
      <c r="D24" s="1371">
        <v>6302</v>
      </c>
      <c r="E24" s="1365"/>
      <c r="F24" s="1376">
        <v>1254</v>
      </c>
      <c r="G24" s="1377">
        <v>12.931834588016912</v>
      </c>
      <c r="H24" s="1376">
        <v>1894</v>
      </c>
      <c r="I24" s="1373">
        <v>19.531813963081365</v>
      </c>
      <c r="J24" s="1376">
        <v>586</v>
      </c>
      <c r="K24" s="1373">
        <v>6.0431061152933898</v>
      </c>
      <c r="L24" s="1376">
        <v>240</v>
      </c>
      <c r="M24" s="1373">
        <v>2.4749922656491696</v>
      </c>
      <c r="N24" s="1376">
        <v>78</v>
      </c>
      <c r="O24" s="1373">
        <v>0.80437248633598024</v>
      </c>
      <c r="P24" s="1376">
        <v>695</v>
      </c>
      <c r="Q24" s="1373">
        <v>7.1671651026090544</v>
      </c>
      <c r="R24" s="1376">
        <v>4938</v>
      </c>
      <c r="S24" s="1373">
        <v>50.922965865731669</v>
      </c>
      <c r="T24" s="1376">
        <v>12</v>
      </c>
      <c r="U24" s="1373">
        <v>0.1237496132824585</v>
      </c>
      <c r="V24" s="1378">
        <v>9697</v>
      </c>
      <c r="W24" s="1373">
        <v>100</v>
      </c>
      <c r="X24" s="1369"/>
      <c r="Y24" s="1375">
        <v>1.5387178673437003</v>
      </c>
    </row>
    <row r="25" spans="2:25" s="633" customFormat="1" ht="18" customHeight="1" x14ac:dyDescent="0.25">
      <c r="B25" s="682" t="s">
        <v>45</v>
      </c>
      <c r="D25" s="1371">
        <v>30913</v>
      </c>
      <c r="E25" s="1365"/>
      <c r="F25" s="1376">
        <v>404</v>
      </c>
      <c r="G25" s="1377">
        <v>0.92611695665130778</v>
      </c>
      <c r="H25" s="1376">
        <v>14058</v>
      </c>
      <c r="I25" s="1373">
        <v>32.226119249020016</v>
      </c>
      <c r="J25" s="1376">
        <v>2843</v>
      </c>
      <c r="K25" s="1373">
        <v>6.5172042271278912</v>
      </c>
      <c r="L25" s="1376">
        <v>2538</v>
      </c>
      <c r="M25" s="1373">
        <v>5.8180317722302455</v>
      </c>
      <c r="N25" s="1376">
        <v>2389</v>
      </c>
      <c r="O25" s="1373">
        <v>5.4764688352474611</v>
      </c>
      <c r="P25" s="1376">
        <v>34</v>
      </c>
      <c r="Q25" s="1373">
        <v>7.7940535955803136E-2</v>
      </c>
      <c r="R25" s="1376">
        <v>18706</v>
      </c>
      <c r="S25" s="1373">
        <v>42.881048987919215</v>
      </c>
      <c r="T25" s="1376">
        <v>2651</v>
      </c>
      <c r="U25" s="1373">
        <v>6.0770694358480615</v>
      </c>
      <c r="V25" s="1378">
        <v>43623</v>
      </c>
      <c r="W25" s="1373">
        <v>100</v>
      </c>
      <c r="X25" s="1369"/>
      <c r="Y25" s="1375">
        <v>1.4111538834794424</v>
      </c>
    </row>
    <row r="26" spans="2:25" s="633" customFormat="1" ht="18" customHeight="1" x14ac:dyDescent="0.25">
      <c r="B26" s="682" t="s">
        <v>46</v>
      </c>
      <c r="D26" s="1371">
        <v>2934</v>
      </c>
      <c r="E26" s="1365"/>
      <c r="F26" s="1376">
        <v>187</v>
      </c>
      <c r="G26" s="1377">
        <v>4.4155844155844157</v>
      </c>
      <c r="H26" s="1376">
        <v>1981</v>
      </c>
      <c r="I26" s="1373">
        <v>46.776859504132233</v>
      </c>
      <c r="J26" s="1376">
        <v>1631</v>
      </c>
      <c r="K26" s="1373">
        <v>38.512396694214878</v>
      </c>
      <c r="L26" s="1376">
        <v>273</v>
      </c>
      <c r="M26" s="1373">
        <v>6.446280991735537</v>
      </c>
      <c r="N26" s="1376">
        <v>122</v>
      </c>
      <c r="O26" s="1373">
        <v>2.8807556080283354</v>
      </c>
      <c r="P26" s="1376">
        <v>38</v>
      </c>
      <c r="Q26" s="1373">
        <v>0.89728453364816996</v>
      </c>
      <c r="R26" s="1376">
        <v>3</v>
      </c>
      <c r="S26" s="1373">
        <v>7.0838252656434481E-2</v>
      </c>
      <c r="T26" s="1376">
        <v>0</v>
      </c>
      <c r="U26" s="1373">
        <v>0</v>
      </c>
      <c r="V26" s="1378">
        <v>4235</v>
      </c>
      <c r="W26" s="1373">
        <v>100.00000000000001</v>
      </c>
      <c r="X26" s="1369"/>
      <c r="Y26" s="1375">
        <v>1.4434219495569189</v>
      </c>
    </row>
    <row r="27" spans="2:25" s="633" customFormat="1" ht="18" customHeight="1" x14ac:dyDescent="0.25">
      <c r="B27" s="682" t="s">
        <v>1</v>
      </c>
      <c r="D27" s="1371">
        <v>1146</v>
      </c>
      <c r="E27" s="1365"/>
      <c r="F27" s="1376">
        <v>271</v>
      </c>
      <c r="G27" s="1377">
        <v>17.044025157232703</v>
      </c>
      <c r="H27" s="1376">
        <v>325</v>
      </c>
      <c r="I27" s="1373">
        <v>20.440251572327043</v>
      </c>
      <c r="J27" s="1376">
        <v>474</v>
      </c>
      <c r="K27" s="1373">
        <v>29.811320754716981</v>
      </c>
      <c r="L27" s="1376">
        <v>17</v>
      </c>
      <c r="M27" s="1373">
        <v>1.0691823899371069</v>
      </c>
      <c r="N27" s="1376">
        <v>0</v>
      </c>
      <c r="O27" s="1373">
        <v>0</v>
      </c>
      <c r="P27" s="1376">
        <v>1</v>
      </c>
      <c r="Q27" s="1373">
        <v>6.2893081761006289E-2</v>
      </c>
      <c r="R27" s="1376">
        <v>502</v>
      </c>
      <c r="S27" s="1373">
        <v>31.572327044025158</v>
      </c>
      <c r="T27" s="1376">
        <v>0</v>
      </c>
      <c r="U27" s="1373">
        <v>0</v>
      </c>
      <c r="V27" s="1374">
        <v>1590</v>
      </c>
      <c r="W27" s="1373">
        <v>100</v>
      </c>
      <c r="X27" s="1369"/>
      <c r="Y27" s="1375">
        <v>1.3874345549738221</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532150</v>
      </c>
      <c r="E30" s="1390"/>
      <c r="F30" s="1391">
        <f>SUM(F10:F27)</f>
        <v>23922</v>
      </c>
      <c r="G30" s="1392">
        <f>F30*100/$V30</f>
        <v>3.1760488582049922</v>
      </c>
      <c r="H30" s="1391">
        <f>SUM(H10:H27)</f>
        <v>238401</v>
      </c>
      <c r="I30" s="1392">
        <f>H30*100/$V30</f>
        <v>31.651752522570366</v>
      </c>
      <c r="J30" s="1391">
        <f>SUM(J10:J27)</f>
        <v>145119</v>
      </c>
      <c r="K30" s="1392">
        <f>J30*100/$V30</f>
        <v>19.2669941582581</v>
      </c>
      <c r="L30" s="1391">
        <f>SUM(L10:L27)</f>
        <v>26450</v>
      </c>
      <c r="M30" s="1392">
        <f>L30*100/$V30</f>
        <v>3.5116834838024431</v>
      </c>
      <c r="N30" s="1391">
        <f>SUM(N10:N27)</f>
        <v>9963</v>
      </c>
      <c r="O30" s="1392">
        <f>N30*100/$V30</f>
        <v>1.3227562400424855</v>
      </c>
      <c r="P30" s="1391">
        <f>SUM(P10:P27)</f>
        <v>53505</v>
      </c>
      <c r="Q30" s="1392">
        <f>P30*100/$V30</f>
        <v>7.1036909187466808</v>
      </c>
      <c r="R30" s="1391">
        <f>SUM(R10:R27)</f>
        <v>251938</v>
      </c>
      <c r="S30" s="1392">
        <f>R30*100/$V30</f>
        <v>33.449017525225706</v>
      </c>
      <c r="T30" s="1391">
        <f>SUM(T10:T28)</f>
        <v>3902</v>
      </c>
      <c r="U30" s="1392">
        <f>T30*100/$V30</f>
        <v>0.51805629314922996</v>
      </c>
      <c r="V30" s="1391">
        <f>SUM(V10:V27)</f>
        <v>753200</v>
      </c>
      <c r="W30" s="1392">
        <f>G30+I30+K30+M30+O30+Q30+S30+U30</f>
        <v>100.00000000000001</v>
      </c>
      <c r="X30" s="1393"/>
      <c r="Y30" s="1394">
        <f>(V30/D30)</f>
        <v>1.4153903974443296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5"/>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topLeftCell="A2"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495</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130719</v>
      </c>
      <c r="E10" s="1365"/>
      <c r="F10" s="1366">
        <v>21</v>
      </c>
      <c r="G10" s="1367">
        <v>1.0961592667216486E-2</v>
      </c>
      <c r="H10" s="1366">
        <v>59106</v>
      </c>
      <c r="I10" s="1367">
        <v>30.852185532785601</v>
      </c>
      <c r="J10" s="1366">
        <v>68848</v>
      </c>
      <c r="K10" s="1367">
        <v>35.937320569167653</v>
      </c>
      <c r="L10" s="1366">
        <v>7706</v>
      </c>
      <c r="M10" s="1367">
        <v>4.0223825282652497</v>
      </c>
      <c r="N10" s="1366">
        <v>14328</v>
      </c>
      <c r="O10" s="1367">
        <v>7.4789380826608483</v>
      </c>
      <c r="P10" s="1366">
        <v>2144</v>
      </c>
      <c r="Q10" s="1367">
        <v>1.1191264132624832</v>
      </c>
      <c r="R10" s="1366">
        <v>39421</v>
      </c>
      <c r="S10" s="1367">
        <v>20.576997358778147</v>
      </c>
      <c r="T10" s="1366">
        <v>4</v>
      </c>
      <c r="U10" s="1367">
        <v>2.0879224128031401E-3</v>
      </c>
      <c r="V10" s="1368">
        <v>191578</v>
      </c>
      <c r="W10" s="1367">
        <v>99.999999999999986</v>
      </c>
      <c r="X10" s="1369"/>
      <c r="Y10" s="1370">
        <v>1.4655711870500845</v>
      </c>
    </row>
    <row r="11" spans="2:30" s="633" customFormat="1" ht="18" customHeight="1" x14ac:dyDescent="0.25">
      <c r="B11" s="682" t="s">
        <v>7</v>
      </c>
      <c r="D11" s="1371">
        <v>16320</v>
      </c>
      <c r="E11" s="1365"/>
      <c r="F11" s="1372">
        <v>1324</v>
      </c>
      <c r="G11" s="1373">
        <v>6.2862026398252775</v>
      </c>
      <c r="H11" s="1372">
        <v>3486</v>
      </c>
      <c r="I11" s="1373">
        <v>16.551134745038457</v>
      </c>
      <c r="J11" s="1372">
        <v>1527</v>
      </c>
      <c r="K11" s="1373">
        <v>7.2500237394359512</v>
      </c>
      <c r="L11" s="1372">
        <v>631</v>
      </c>
      <c r="M11" s="1373">
        <v>2.9959168170164276</v>
      </c>
      <c r="N11" s="1372">
        <v>1109</v>
      </c>
      <c r="O11" s="1373">
        <v>5.2654068939321998</v>
      </c>
      <c r="P11" s="1372">
        <v>4110</v>
      </c>
      <c r="Q11" s="1373">
        <v>19.513816351723484</v>
      </c>
      <c r="R11" s="1372">
        <v>8875</v>
      </c>
      <c r="S11" s="1373">
        <v>42.137498813028202</v>
      </c>
      <c r="T11" s="1372">
        <v>0</v>
      </c>
      <c r="U11" s="1373">
        <v>0</v>
      </c>
      <c r="V11" s="1374">
        <v>21062</v>
      </c>
      <c r="W11" s="1373">
        <v>100</v>
      </c>
      <c r="X11" s="1369"/>
      <c r="Y11" s="1375">
        <v>1.290563725490196</v>
      </c>
    </row>
    <row r="12" spans="2:30" s="633" customFormat="1" ht="22.5" customHeight="1" x14ac:dyDescent="0.25">
      <c r="B12" s="682" t="s">
        <v>37</v>
      </c>
      <c r="D12" s="1371">
        <v>11112</v>
      </c>
      <c r="E12" s="1365"/>
      <c r="F12" s="1376">
        <v>2428</v>
      </c>
      <c r="G12" s="1373">
        <v>15.624195624195623</v>
      </c>
      <c r="H12" s="1376">
        <v>2197</v>
      </c>
      <c r="I12" s="1373">
        <v>14.137709137709138</v>
      </c>
      <c r="J12" s="1376">
        <v>2009</v>
      </c>
      <c r="K12" s="1373">
        <v>12.927927927927929</v>
      </c>
      <c r="L12" s="1376">
        <v>840</v>
      </c>
      <c r="M12" s="1373">
        <v>5.4054054054054053</v>
      </c>
      <c r="N12" s="1376">
        <v>1616</v>
      </c>
      <c r="O12" s="1373">
        <v>10.398970398970398</v>
      </c>
      <c r="P12" s="1376">
        <v>1931</v>
      </c>
      <c r="Q12" s="1373">
        <v>12.425997425997426</v>
      </c>
      <c r="R12" s="1376">
        <v>4513</v>
      </c>
      <c r="S12" s="1373">
        <v>29.041184041184042</v>
      </c>
      <c r="T12" s="1376">
        <v>6</v>
      </c>
      <c r="U12" s="1373">
        <v>3.8610038610038609E-2</v>
      </c>
      <c r="V12" s="1374">
        <v>15540</v>
      </c>
      <c r="W12" s="1373">
        <v>100</v>
      </c>
      <c r="X12" s="1369"/>
      <c r="Y12" s="1375">
        <v>1.3984881209503239</v>
      </c>
    </row>
    <row r="13" spans="2:30" s="633" customFormat="1" ht="18" customHeight="1" x14ac:dyDescent="0.25">
      <c r="B13" s="682" t="s">
        <v>38</v>
      </c>
      <c r="D13" s="1371">
        <v>10359</v>
      </c>
      <c r="E13" s="1365"/>
      <c r="F13" s="1372">
        <v>841</v>
      </c>
      <c r="G13" s="1373">
        <v>4.9181286549707606</v>
      </c>
      <c r="H13" s="1372">
        <v>5398</v>
      </c>
      <c r="I13" s="1373">
        <v>31.567251461988302</v>
      </c>
      <c r="J13" s="1372">
        <v>887</v>
      </c>
      <c r="K13" s="1373">
        <v>5.1871345029239766</v>
      </c>
      <c r="L13" s="1372">
        <v>945</v>
      </c>
      <c r="M13" s="1373">
        <v>5.5263157894736841</v>
      </c>
      <c r="N13" s="1372">
        <v>840</v>
      </c>
      <c r="O13" s="1373">
        <v>4.9122807017543861</v>
      </c>
      <c r="P13" s="1372">
        <v>367</v>
      </c>
      <c r="Q13" s="1373">
        <v>2.1461988304093569</v>
      </c>
      <c r="R13" s="1372">
        <v>7822</v>
      </c>
      <c r="S13" s="1373">
        <v>45.742690058479532</v>
      </c>
      <c r="T13" s="1372">
        <v>0</v>
      </c>
      <c r="U13" s="1373">
        <v>0</v>
      </c>
      <c r="V13" s="1374">
        <v>17100</v>
      </c>
      <c r="W13" s="1373">
        <v>100</v>
      </c>
      <c r="X13" s="1369"/>
      <c r="Y13" s="1375">
        <v>1.6507384882710687</v>
      </c>
    </row>
    <row r="14" spans="2:30" s="633" customFormat="1" ht="18" customHeight="1" x14ac:dyDescent="0.25">
      <c r="B14" s="682" t="s">
        <v>6</v>
      </c>
      <c r="D14" s="1371">
        <v>13891</v>
      </c>
      <c r="E14" s="1365"/>
      <c r="F14" s="1372">
        <v>467</v>
      </c>
      <c r="G14" s="1373">
        <v>2.9745222929936306</v>
      </c>
      <c r="H14" s="1372">
        <v>867</v>
      </c>
      <c r="I14" s="1373">
        <v>5.5222929936305736</v>
      </c>
      <c r="J14" s="1372">
        <v>185</v>
      </c>
      <c r="K14" s="1373">
        <v>1.1783439490445859</v>
      </c>
      <c r="L14" s="1372">
        <v>1791</v>
      </c>
      <c r="M14" s="1373">
        <v>11.407643312101911</v>
      </c>
      <c r="N14" s="1372">
        <v>1580</v>
      </c>
      <c r="O14" s="1373">
        <v>10.063694267515924</v>
      </c>
      <c r="P14" s="1372">
        <v>2815</v>
      </c>
      <c r="Q14" s="1373">
        <v>17.929936305732483</v>
      </c>
      <c r="R14" s="1372">
        <v>7995</v>
      </c>
      <c r="S14" s="1373">
        <v>50.923566878980893</v>
      </c>
      <c r="T14" s="1372">
        <v>0</v>
      </c>
      <c r="U14" s="1373">
        <v>0</v>
      </c>
      <c r="V14" s="1374">
        <v>15700</v>
      </c>
      <c r="W14" s="1373">
        <v>100</v>
      </c>
      <c r="X14" s="1369"/>
      <c r="Y14" s="1375">
        <v>1.1302282053127926</v>
      </c>
    </row>
    <row r="15" spans="2:30" s="633" customFormat="1" ht="18" customHeight="1" x14ac:dyDescent="0.25">
      <c r="B15" s="682" t="s">
        <v>5</v>
      </c>
      <c r="D15" s="1371">
        <v>7818</v>
      </c>
      <c r="E15" s="1365"/>
      <c r="F15" s="1376">
        <v>3407</v>
      </c>
      <c r="G15" s="1373">
        <v>26.374051710791143</v>
      </c>
      <c r="H15" s="1376">
        <v>1601</v>
      </c>
      <c r="I15" s="1373">
        <v>12.39355937451618</v>
      </c>
      <c r="J15" s="1376">
        <v>562</v>
      </c>
      <c r="K15" s="1373">
        <v>4.3505186561387212</v>
      </c>
      <c r="L15" s="1376">
        <v>865</v>
      </c>
      <c r="M15" s="1373">
        <v>6.696082984982195</v>
      </c>
      <c r="N15" s="1376">
        <v>2711</v>
      </c>
      <c r="O15" s="1373">
        <v>20.986220777210093</v>
      </c>
      <c r="P15" s="1376">
        <v>205</v>
      </c>
      <c r="Q15" s="1373">
        <v>1.5869329617587862</v>
      </c>
      <c r="R15" s="1376">
        <v>3567</v>
      </c>
      <c r="S15" s="1373">
        <v>27.612633534602878</v>
      </c>
      <c r="T15" s="1376">
        <v>0</v>
      </c>
      <c r="U15" s="1373">
        <v>0</v>
      </c>
      <c r="V15" s="1374">
        <v>12918</v>
      </c>
      <c r="W15" s="1373">
        <v>100</v>
      </c>
      <c r="X15" s="1369"/>
      <c r="Y15" s="1375">
        <v>1.6523407521105142</v>
      </c>
    </row>
    <row r="16" spans="2:30" s="742" customFormat="1" ht="18" customHeight="1" x14ac:dyDescent="0.25">
      <c r="B16" s="836" t="s">
        <v>4</v>
      </c>
      <c r="D16" s="1371">
        <v>40194</v>
      </c>
      <c r="E16" s="1365"/>
      <c r="F16" s="1372">
        <v>4740</v>
      </c>
      <c r="G16" s="1373">
        <v>8.3034071997897865</v>
      </c>
      <c r="H16" s="1372">
        <v>9704</v>
      </c>
      <c r="I16" s="1373">
        <v>16.999211701848122</v>
      </c>
      <c r="J16" s="1372">
        <v>7446</v>
      </c>
      <c r="K16" s="1373">
        <v>13.043706753087502</v>
      </c>
      <c r="L16" s="1372">
        <v>2484</v>
      </c>
      <c r="M16" s="1373">
        <v>4.3514057983708501</v>
      </c>
      <c r="N16" s="1372">
        <v>3531</v>
      </c>
      <c r="O16" s="1373">
        <v>6.1855128317421393</v>
      </c>
      <c r="P16" s="1372">
        <v>14604</v>
      </c>
      <c r="Q16" s="1373">
        <v>25.582902688972585</v>
      </c>
      <c r="R16" s="1372">
        <v>13726</v>
      </c>
      <c r="S16" s="1373">
        <v>24.044845405973547</v>
      </c>
      <c r="T16" s="1372">
        <v>850</v>
      </c>
      <c r="U16" s="1373">
        <v>1.4890076202154681</v>
      </c>
      <c r="V16" s="1374">
        <v>57085</v>
      </c>
      <c r="W16" s="1373">
        <v>100</v>
      </c>
      <c r="X16" s="1369"/>
      <c r="Y16" s="1375">
        <v>1.4202368512713339</v>
      </c>
    </row>
    <row r="17" spans="2:25" s="742" customFormat="1" ht="18" customHeight="1" x14ac:dyDescent="0.25">
      <c r="B17" s="836" t="s">
        <v>40</v>
      </c>
      <c r="D17" s="1371">
        <v>25002</v>
      </c>
      <c r="E17" s="1365"/>
      <c r="F17" s="1372">
        <v>3150</v>
      </c>
      <c r="G17" s="1373">
        <v>9.0020576131687235</v>
      </c>
      <c r="H17" s="1372">
        <v>9608</v>
      </c>
      <c r="I17" s="1373">
        <v>27.457704618198445</v>
      </c>
      <c r="J17" s="1372">
        <v>4345</v>
      </c>
      <c r="K17" s="1373">
        <v>12.417123914037495</v>
      </c>
      <c r="L17" s="1372">
        <v>1642</v>
      </c>
      <c r="M17" s="1373">
        <v>4.6925011431184274</v>
      </c>
      <c r="N17" s="1372">
        <v>3627</v>
      </c>
      <c r="O17" s="1373">
        <v>10.36522633744856</v>
      </c>
      <c r="P17" s="1372">
        <v>4440</v>
      </c>
      <c r="Q17" s="1373">
        <v>12.688614540466393</v>
      </c>
      <c r="R17" s="1372">
        <v>8177</v>
      </c>
      <c r="S17" s="1373">
        <v>23.368198445358939</v>
      </c>
      <c r="T17" s="1372">
        <v>3</v>
      </c>
      <c r="U17" s="1373">
        <v>8.5733882030178329E-3</v>
      </c>
      <c r="V17" s="1374">
        <v>34992</v>
      </c>
      <c r="W17" s="1373">
        <v>100</v>
      </c>
      <c r="X17" s="1369"/>
      <c r="Y17" s="1375">
        <v>1.3995680345572354</v>
      </c>
    </row>
    <row r="18" spans="2:25" s="742" customFormat="1" ht="18" customHeight="1" x14ac:dyDescent="0.25">
      <c r="B18" s="836" t="s">
        <v>41</v>
      </c>
      <c r="D18" s="1371">
        <v>92127</v>
      </c>
      <c r="E18" s="1365"/>
      <c r="F18" s="1372">
        <v>5</v>
      </c>
      <c r="G18" s="1373">
        <v>4.3209609817223349E-3</v>
      </c>
      <c r="H18" s="1372">
        <v>12909</v>
      </c>
      <c r="I18" s="1373">
        <v>11.155857062610725</v>
      </c>
      <c r="J18" s="1372">
        <v>13240</v>
      </c>
      <c r="K18" s="1373">
        <v>11.441904679600743</v>
      </c>
      <c r="L18" s="1372">
        <v>7309</v>
      </c>
      <c r="M18" s="1373">
        <v>6.3163807630817095</v>
      </c>
      <c r="N18" s="1372">
        <v>20800</v>
      </c>
      <c r="O18" s="1373">
        <v>17.975197683964915</v>
      </c>
      <c r="P18" s="1372">
        <v>11500</v>
      </c>
      <c r="Q18" s="1373">
        <v>9.9382102579613711</v>
      </c>
      <c r="R18" s="1372">
        <v>49936</v>
      </c>
      <c r="S18" s="1373">
        <v>43.154301516657306</v>
      </c>
      <c r="T18" s="1372">
        <v>16</v>
      </c>
      <c r="U18" s="1373">
        <v>1.3827075141511472E-2</v>
      </c>
      <c r="V18" s="1374">
        <v>115715</v>
      </c>
      <c r="W18" s="1373">
        <v>100</v>
      </c>
      <c r="X18" s="1369"/>
      <c r="Y18" s="1375">
        <v>1.2560378607791418</v>
      </c>
    </row>
    <row r="19" spans="2:25" s="742" customFormat="1" ht="18" customHeight="1" x14ac:dyDescent="0.25">
      <c r="B19" s="836" t="s">
        <v>3</v>
      </c>
      <c r="D19" s="1371">
        <v>62533</v>
      </c>
      <c r="E19" s="1365"/>
      <c r="F19" s="1372">
        <v>326</v>
      </c>
      <c r="G19" s="1373">
        <v>0.34416866375988431</v>
      </c>
      <c r="H19" s="1372">
        <v>29311</v>
      </c>
      <c r="I19" s="1373">
        <v>30.944563507564322</v>
      </c>
      <c r="J19" s="1372">
        <v>2145</v>
      </c>
      <c r="K19" s="1373">
        <v>2.2645453489722449</v>
      </c>
      <c r="L19" s="1372">
        <v>4230</v>
      </c>
      <c r="M19" s="1373">
        <v>4.465746772099112</v>
      </c>
      <c r="N19" s="1372">
        <v>6385</v>
      </c>
      <c r="O19" s="1373">
        <v>6.7408494420455867</v>
      </c>
      <c r="P19" s="1372">
        <v>8909</v>
      </c>
      <c r="Q19" s="1373">
        <v>9.4055172559411329</v>
      </c>
      <c r="R19" s="1372">
        <v>43086</v>
      </c>
      <c r="S19" s="1373">
        <v>45.487273149565567</v>
      </c>
      <c r="T19" s="1372">
        <v>329</v>
      </c>
      <c r="U19" s="1373">
        <v>0.34733586005215317</v>
      </c>
      <c r="V19" s="1374">
        <v>94721</v>
      </c>
      <c r="W19" s="1373">
        <v>100</v>
      </c>
      <c r="X19" s="1369"/>
      <c r="Y19" s="1375">
        <v>1.5147362192762222</v>
      </c>
    </row>
    <row r="20" spans="2:25" s="633" customFormat="1" ht="18" customHeight="1" x14ac:dyDescent="0.25">
      <c r="B20" s="836" t="s">
        <v>2</v>
      </c>
      <c r="D20" s="1371">
        <v>12240</v>
      </c>
      <c r="E20" s="1365"/>
      <c r="F20" s="1372">
        <v>407</v>
      </c>
      <c r="G20" s="1373">
        <v>2.7632561613144135</v>
      </c>
      <c r="H20" s="1372">
        <v>2153</v>
      </c>
      <c r="I20" s="1373">
        <v>14.617421413537919</v>
      </c>
      <c r="J20" s="1372">
        <v>280</v>
      </c>
      <c r="K20" s="1373">
        <v>1.9010116097494738</v>
      </c>
      <c r="L20" s="1372">
        <v>939</v>
      </c>
      <c r="M20" s="1373">
        <v>6.3751782198384142</v>
      </c>
      <c r="N20" s="1372">
        <v>1683</v>
      </c>
      <c r="O20" s="1373">
        <v>11.426437640029873</v>
      </c>
      <c r="P20" s="1372">
        <v>6621</v>
      </c>
      <c r="Q20" s="1373">
        <v>44.952135243397379</v>
      </c>
      <c r="R20" s="1372">
        <v>2646</v>
      </c>
      <c r="S20" s="1373">
        <v>17.964559712132527</v>
      </c>
      <c r="T20" s="1372">
        <v>0</v>
      </c>
      <c r="U20" s="1373">
        <v>0</v>
      </c>
      <c r="V20" s="1374">
        <v>14729</v>
      </c>
      <c r="W20" s="1373">
        <v>100</v>
      </c>
      <c r="X20" s="1369"/>
      <c r="Y20" s="1375">
        <v>1.2033496732026143</v>
      </c>
    </row>
    <row r="21" spans="2:25" s="633" customFormat="1" ht="18" customHeight="1" x14ac:dyDescent="0.25">
      <c r="B21" s="682" t="s">
        <v>35</v>
      </c>
      <c r="D21" s="1371">
        <v>27253</v>
      </c>
      <c r="E21" s="1365"/>
      <c r="F21" s="1372">
        <v>2183</v>
      </c>
      <c r="G21" s="1373">
        <v>6.0821352947732086</v>
      </c>
      <c r="H21" s="1372">
        <v>6527</v>
      </c>
      <c r="I21" s="1373">
        <v>18.185110888220215</v>
      </c>
      <c r="J21" s="1372">
        <v>7731</v>
      </c>
      <c r="K21" s="1373">
        <v>21.53961885656971</v>
      </c>
      <c r="L21" s="1372">
        <v>3060</v>
      </c>
      <c r="M21" s="1373">
        <v>8.5255767301905721</v>
      </c>
      <c r="N21" s="1372">
        <v>2485</v>
      </c>
      <c r="O21" s="1373">
        <v>6.9235484230469186</v>
      </c>
      <c r="P21" s="1372">
        <v>5501</v>
      </c>
      <c r="Q21" s="1373">
        <v>15.326535161038672</v>
      </c>
      <c r="R21" s="1372">
        <v>8350</v>
      </c>
      <c r="S21" s="1373">
        <v>23.264237155912181</v>
      </c>
      <c r="T21" s="1372">
        <v>55</v>
      </c>
      <c r="U21" s="1373">
        <v>0.15323749024852334</v>
      </c>
      <c r="V21" s="1374">
        <v>35892</v>
      </c>
      <c r="W21" s="1373">
        <v>100.00000000000001</v>
      </c>
      <c r="X21" s="1369"/>
      <c r="Y21" s="1375">
        <v>1.3169926246651744</v>
      </c>
    </row>
    <row r="22" spans="2:25" s="633" customFormat="1" ht="21" customHeight="1" x14ac:dyDescent="0.25">
      <c r="B22" s="682" t="s">
        <v>42</v>
      </c>
      <c r="D22" s="1371">
        <v>73965</v>
      </c>
      <c r="E22" s="1365"/>
      <c r="F22" s="1372">
        <v>2730</v>
      </c>
      <c r="G22" s="1373">
        <v>2.593750296903651</v>
      </c>
      <c r="H22" s="1372">
        <v>32342</v>
      </c>
      <c r="I22" s="1373">
        <v>30.727865238995562</v>
      </c>
      <c r="J22" s="1372">
        <v>21515</v>
      </c>
      <c r="K22" s="1373">
        <v>20.441222577978774</v>
      </c>
      <c r="L22" s="1372">
        <v>8152</v>
      </c>
      <c r="M22" s="1373">
        <v>7.7451474067247492</v>
      </c>
      <c r="N22" s="1372">
        <v>8114</v>
      </c>
      <c r="O22" s="1373">
        <v>7.7090439227385446</v>
      </c>
      <c r="P22" s="1372">
        <v>10879</v>
      </c>
      <c r="Q22" s="1373">
        <v>10.336047428576858</v>
      </c>
      <c r="R22" s="1372">
        <v>21504</v>
      </c>
      <c r="S22" s="1373">
        <v>20.430771569456454</v>
      </c>
      <c r="T22" s="1372">
        <v>17</v>
      </c>
      <c r="U22" s="1373">
        <v>1.6151558625407351E-2</v>
      </c>
      <c r="V22" s="1374">
        <v>105253</v>
      </c>
      <c r="W22" s="1373">
        <v>100.00000000000001</v>
      </c>
      <c r="X22" s="1369"/>
      <c r="Y22" s="1375">
        <v>1.423010883525992</v>
      </c>
    </row>
    <row r="23" spans="2:25" s="633" customFormat="1" ht="18" customHeight="1" x14ac:dyDescent="0.25">
      <c r="B23" s="682" t="s">
        <v>43</v>
      </c>
      <c r="D23" s="1371">
        <v>17630</v>
      </c>
      <c r="E23" s="1365"/>
      <c r="F23" s="1372">
        <v>1754</v>
      </c>
      <c r="G23" s="1373">
        <v>7.6115257767748652</v>
      </c>
      <c r="H23" s="1372">
        <v>4806</v>
      </c>
      <c r="I23" s="1373">
        <v>20.855754209338656</v>
      </c>
      <c r="J23" s="1372">
        <v>1285</v>
      </c>
      <c r="K23" s="1373">
        <v>5.5762888387432739</v>
      </c>
      <c r="L23" s="1372">
        <v>2038</v>
      </c>
      <c r="M23" s="1373">
        <v>8.8439507030029514</v>
      </c>
      <c r="N23" s="1372">
        <v>2501</v>
      </c>
      <c r="O23" s="1373">
        <v>10.85315049470578</v>
      </c>
      <c r="P23" s="1372">
        <v>341</v>
      </c>
      <c r="Q23" s="1373">
        <v>1.479777816351328</v>
      </c>
      <c r="R23" s="1372">
        <v>10318</v>
      </c>
      <c r="S23" s="1373">
        <v>44.775212636695016</v>
      </c>
      <c r="T23" s="1372">
        <v>1</v>
      </c>
      <c r="U23" s="1373">
        <v>4.3395243881270609E-3</v>
      </c>
      <c r="V23" s="1374">
        <v>23044</v>
      </c>
      <c r="W23" s="1373">
        <v>100</v>
      </c>
      <c r="X23" s="1369"/>
      <c r="Y23" s="1375">
        <v>1.3070901871809415</v>
      </c>
    </row>
    <row r="24" spans="2:25" s="633" customFormat="1" ht="22.5" customHeight="1" x14ac:dyDescent="0.25">
      <c r="B24" s="682" t="s">
        <v>44</v>
      </c>
      <c r="D24" s="1371">
        <v>6385</v>
      </c>
      <c r="E24" s="1365"/>
      <c r="F24" s="1376">
        <v>628</v>
      </c>
      <c r="G24" s="1377">
        <v>7.3227611940298507</v>
      </c>
      <c r="H24" s="1376">
        <v>1200</v>
      </c>
      <c r="I24" s="1373">
        <v>13.992537313432836</v>
      </c>
      <c r="J24" s="1376">
        <v>335</v>
      </c>
      <c r="K24" s="1373">
        <v>3.90625</v>
      </c>
      <c r="L24" s="1376">
        <v>350</v>
      </c>
      <c r="M24" s="1373">
        <v>4.0811567164179108</v>
      </c>
      <c r="N24" s="1376">
        <v>1505</v>
      </c>
      <c r="O24" s="1373">
        <v>17.548973880597014</v>
      </c>
      <c r="P24" s="1376">
        <v>1365</v>
      </c>
      <c r="Q24" s="1373">
        <v>15.916511194029852</v>
      </c>
      <c r="R24" s="1376">
        <v>3176</v>
      </c>
      <c r="S24" s="1373">
        <v>37.03358208955224</v>
      </c>
      <c r="T24" s="1376">
        <v>17</v>
      </c>
      <c r="U24" s="1373">
        <v>0.1982276119402985</v>
      </c>
      <c r="V24" s="1378">
        <v>8576</v>
      </c>
      <c r="W24" s="1373">
        <v>100</v>
      </c>
      <c r="X24" s="1369"/>
      <c r="Y24" s="1375">
        <v>1.3431480031323415</v>
      </c>
    </row>
    <row r="25" spans="2:25" s="633" customFormat="1" ht="18" customHeight="1" x14ac:dyDescent="0.25">
      <c r="B25" s="682" t="s">
        <v>45</v>
      </c>
      <c r="D25" s="1371">
        <v>23961</v>
      </c>
      <c r="E25" s="1365"/>
      <c r="F25" s="1376">
        <v>489</v>
      </c>
      <c r="G25" s="1377">
        <v>1.3934799954405563</v>
      </c>
      <c r="H25" s="1376">
        <v>8656</v>
      </c>
      <c r="I25" s="1373">
        <v>24.666590675937535</v>
      </c>
      <c r="J25" s="1376">
        <v>1915</v>
      </c>
      <c r="K25" s="1373">
        <v>5.4570842357232419</v>
      </c>
      <c r="L25" s="1376">
        <v>3242</v>
      </c>
      <c r="M25" s="1373">
        <v>9.2385728941069196</v>
      </c>
      <c r="N25" s="1376">
        <v>5007</v>
      </c>
      <c r="O25" s="1373">
        <v>14.268209278468026</v>
      </c>
      <c r="P25" s="1376">
        <v>662</v>
      </c>
      <c r="Q25" s="1373">
        <v>1.8864698506782172</v>
      </c>
      <c r="R25" s="1376">
        <v>12546</v>
      </c>
      <c r="S25" s="1373">
        <v>35.751738287928873</v>
      </c>
      <c r="T25" s="1376">
        <v>2575</v>
      </c>
      <c r="U25" s="1373">
        <v>7.3378547817166302</v>
      </c>
      <c r="V25" s="1378">
        <v>35092</v>
      </c>
      <c r="W25" s="1373">
        <v>100</v>
      </c>
      <c r="X25" s="1369"/>
      <c r="Y25" s="1375">
        <v>1.4645465548182464</v>
      </c>
    </row>
    <row r="26" spans="2:25" s="633" customFormat="1" ht="18" customHeight="1" x14ac:dyDescent="0.25">
      <c r="B26" s="682" t="s">
        <v>46</v>
      </c>
      <c r="D26" s="1371">
        <v>4112</v>
      </c>
      <c r="E26" s="1365"/>
      <c r="F26" s="1376">
        <v>569</v>
      </c>
      <c r="G26" s="1377">
        <v>8.8039610088194333</v>
      </c>
      <c r="H26" s="1376">
        <v>1270</v>
      </c>
      <c r="I26" s="1373">
        <v>19.65031719015937</v>
      </c>
      <c r="J26" s="1376">
        <v>1389</v>
      </c>
      <c r="K26" s="1373">
        <v>21.491567383568004</v>
      </c>
      <c r="L26" s="1376">
        <v>724</v>
      </c>
      <c r="M26" s="1373">
        <v>11.202228067460931</v>
      </c>
      <c r="N26" s="1376">
        <v>1206</v>
      </c>
      <c r="O26" s="1373">
        <v>18.660064985300945</v>
      </c>
      <c r="P26" s="1376">
        <v>569</v>
      </c>
      <c r="Q26" s="1373">
        <v>8.8039610088194333</v>
      </c>
      <c r="R26" s="1376">
        <v>736</v>
      </c>
      <c r="S26" s="1373">
        <v>11.387900355871887</v>
      </c>
      <c r="T26" s="1376">
        <v>0</v>
      </c>
      <c r="U26" s="1373">
        <v>0</v>
      </c>
      <c r="V26" s="1378">
        <v>6463</v>
      </c>
      <c r="W26" s="1373">
        <v>100</v>
      </c>
      <c r="X26" s="1369"/>
      <c r="Y26" s="1375">
        <v>1.5717412451361867</v>
      </c>
    </row>
    <row r="27" spans="2:25" s="633" customFormat="1" ht="18" customHeight="1" x14ac:dyDescent="0.25">
      <c r="B27" s="682" t="s">
        <v>1</v>
      </c>
      <c r="D27" s="1371">
        <v>1376</v>
      </c>
      <c r="E27" s="1365"/>
      <c r="F27" s="1376">
        <v>228</v>
      </c>
      <c r="G27" s="1377">
        <v>12.787436904094223</v>
      </c>
      <c r="H27" s="1376">
        <v>265</v>
      </c>
      <c r="I27" s="1373">
        <v>14.862591138530567</v>
      </c>
      <c r="J27" s="1376">
        <v>421</v>
      </c>
      <c r="K27" s="1373">
        <v>23.611890072910825</v>
      </c>
      <c r="L27" s="1376">
        <v>28</v>
      </c>
      <c r="M27" s="1373">
        <v>1.5703869882220975</v>
      </c>
      <c r="N27" s="1376">
        <v>104</v>
      </c>
      <c r="O27" s="1373">
        <v>5.8328659562535057</v>
      </c>
      <c r="P27" s="1376">
        <v>4</v>
      </c>
      <c r="Q27" s="1373">
        <v>0.2243409983174425</v>
      </c>
      <c r="R27" s="1376">
        <v>733</v>
      </c>
      <c r="S27" s="1373">
        <v>41.110487941671337</v>
      </c>
      <c r="T27" s="1376">
        <v>0</v>
      </c>
      <c r="U27" s="1373">
        <v>0</v>
      </c>
      <c r="V27" s="1374">
        <v>1783</v>
      </c>
      <c r="W27" s="1373">
        <v>100</v>
      </c>
      <c r="X27" s="1369"/>
      <c r="Y27" s="1375">
        <v>1.2957848837209303</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576997</v>
      </c>
      <c r="E30" s="1390"/>
      <c r="F30" s="1391">
        <f>SUM(F10:F27)</f>
        <v>25697</v>
      </c>
      <c r="G30" s="1392">
        <f>F30*100/$V30</f>
        <v>3.1833041599617462</v>
      </c>
      <c r="H30" s="1391">
        <f>SUM(H10:H27)</f>
        <v>191406</v>
      </c>
      <c r="I30" s="1392">
        <f>H30*100/$V30</f>
        <v>23.711075847049774</v>
      </c>
      <c r="J30" s="1391">
        <f>SUM(J10:J27)</f>
        <v>136065</v>
      </c>
      <c r="K30" s="1392">
        <f>J30*100/$V30</f>
        <v>16.855519341759546</v>
      </c>
      <c r="L30" s="1391">
        <f>SUM(L10:L27)</f>
        <v>46976</v>
      </c>
      <c r="M30" s="1392">
        <f>L30*100/$V30</f>
        <v>5.8193133913827682</v>
      </c>
      <c r="N30" s="1391">
        <f>SUM(N10:N27)</f>
        <v>79132</v>
      </c>
      <c r="O30" s="1392">
        <f>N30*100/$V30</f>
        <v>9.8027483669725228</v>
      </c>
      <c r="P30" s="1391">
        <f>SUM(P10:P27)</f>
        <v>76967</v>
      </c>
      <c r="Q30" s="1392">
        <f>P30*100/$V30</f>
        <v>9.5345515538691572</v>
      </c>
      <c r="R30" s="1391">
        <f>SUM(R10:R27)</f>
        <v>247127</v>
      </c>
      <c r="S30" s="1392">
        <f>R30*100/$V30</f>
        <v>30.613706157873157</v>
      </c>
      <c r="T30" s="1391">
        <f>SUM(T10:T28)</f>
        <v>3873</v>
      </c>
      <c r="U30" s="1392">
        <f>T30*100/$V30</f>
        <v>0.47978118113133222</v>
      </c>
      <c r="V30" s="1391">
        <f>SUM(V10:V27)</f>
        <v>807243</v>
      </c>
      <c r="W30" s="1392">
        <f>G30+I30+K30+M30+O30+Q30+S30+U30</f>
        <v>100</v>
      </c>
      <c r="X30" s="1393"/>
      <c r="Y30" s="1394">
        <f>(V30/D30)</f>
        <v>1.3990419360932553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topLeftCell="A3"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6" t="s">
        <v>496</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5">
      <c r="B4" s="1473" t="str">
        <f>porsaad!$B$6</f>
        <v>Situación a 30 de abril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5">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5">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71435</v>
      </c>
      <c r="E10" s="1365"/>
      <c r="F10" s="1366">
        <v>3</v>
      </c>
      <c r="G10" s="1367">
        <v>3.0496172730322345E-3</v>
      </c>
      <c r="H10" s="1366">
        <v>24709</v>
      </c>
      <c r="I10" s="1367">
        <v>25.117664399784495</v>
      </c>
      <c r="J10" s="1366">
        <v>28352</v>
      </c>
      <c r="K10" s="1367">
        <v>28.820916308336638</v>
      </c>
      <c r="L10" s="1366">
        <v>5558</v>
      </c>
      <c r="M10" s="1367">
        <v>5.6499242678377195</v>
      </c>
      <c r="N10" s="1366">
        <v>11379</v>
      </c>
      <c r="O10" s="1367">
        <v>11.567198316611265</v>
      </c>
      <c r="P10" s="1366">
        <v>2239</v>
      </c>
      <c r="Q10" s="1367">
        <v>2.2760310247730575</v>
      </c>
      <c r="R10" s="1366">
        <v>26125</v>
      </c>
      <c r="S10" s="1367">
        <v>26.557083752655707</v>
      </c>
      <c r="T10" s="1366">
        <v>8</v>
      </c>
      <c r="U10" s="1367">
        <v>8.1323127280859588E-3</v>
      </c>
      <c r="V10" s="1368">
        <v>98373</v>
      </c>
      <c r="W10" s="1367">
        <v>99.999999999999986</v>
      </c>
      <c r="X10" s="1369"/>
      <c r="Y10" s="1370">
        <v>1.3770980611744943</v>
      </c>
    </row>
    <row r="11" spans="2:30" s="633" customFormat="1" ht="18" customHeight="1" x14ac:dyDescent="0.25">
      <c r="B11" s="682" t="s">
        <v>7</v>
      </c>
      <c r="D11" s="1371">
        <v>13443</v>
      </c>
      <c r="E11" s="1365"/>
      <c r="F11" s="1372">
        <v>2225</v>
      </c>
      <c r="G11" s="1373">
        <v>12.74925509970204</v>
      </c>
      <c r="H11" s="1372">
        <v>1808</v>
      </c>
      <c r="I11" s="1373">
        <v>10.359844143937657</v>
      </c>
      <c r="J11" s="1372">
        <v>666</v>
      </c>
      <c r="K11" s="1373">
        <v>3.8161815264726107</v>
      </c>
      <c r="L11" s="1372">
        <v>501</v>
      </c>
      <c r="M11" s="1373">
        <v>2.8707311482924593</v>
      </c>
      <c r="N11" s="1372">
        <v>2822</v>
      </c>
      <c r="O11" s="1373">
        <v>16.170066468026587</v>
      </c>
      <c r="P11" s="1372">
        <v>4157</v>
      </c>
      <c r="Q11" s="1373">
        <v>23.819619527847813</v>
      </c>
      <c r="R11" s="1372">
        <v>5273</v>
      </c>
      <c r="S11" s="1373">
        <v>30.214302085720835</v>
      </c>
      <c r="T11" s="1372">
        <v>0</v>
      </c>
      <c r="U11" s="1373">
        <v>0</v>
      </c>
      <c r="V11" s="1374">
        <v>17452</v>
      </c>
      <c r="W11" s="1373">
        <v>100</v>
      </c>
      <c r="X11" s="1369"/>
      <c r="Y11" s="1375">
        <v>1.2982221230380124</v>
      </c>
    </row>
    <row r="12" spans="2:30" s="633" customFormat="1" ht="22.5" customHeight="1" x14ac:dyDescent="0.25">
      <c r="B12" s="682" t="s">
        <v>37</v>
      </c>
      <c r="D12" s="1371">
        <v>7988</v>
      </c>
      <c r="E12" s="1365"/>
      <c r="F12" s="1376">
        <v>2185</v>
      </c>
      <c r="G12" s="1373">
        <v>20.03116978364503</v>
      </c>
      <c r="H12" s="1376">
        <v>839</v>
      </c>
      <c r="I12" s="1373">
        <v>7.6916024935826917</v>
      </c>
      <c r="J12" s="1376">
        <v>961</v>
      </c>
      <c r="K12" s="1373">
        <v>8.8100476714338107</v>
      </c>
      <c r="L12" s="1376">
        <v>553</v>
      </c>
      <c r="M12" s="1373">
        <v>5.0696736340300701</v>
      </c>
      <c r="N12" s="1376">
        <v>1656</v>
      </c>
      <c r="O12" s="1373">
        <v>15.181518151815181</v>
      </c>
      <c r="P12" s="1376">
        <v>1829</v>
      </c>
      <c r="Q12" s="1373">
        <v>16.767510084341769</v>
      </c>
      <c r="R12" s="1376">
        <v>2873</v>
      </c>
      <c r="S12" s="1373">
        <v>26.338467180051339</v>
      </c>
      <c r="T12" s="1376">
        <v>12</v>
      </c>
      <c r="U12" s="1373">
        <v>0.11001100110011001</v>
      </c>
      <c r="V12" s="1374">
        <v>10908</v>
      </c>
      <c r="W12" s="1373">
        <v>100</v>
      </c>
      <c r="X12" s="1369"/>
      <c r="Y12" s="1375">
        <v>1.3655483224837255</v>
      </c>
    </row>
    <row r="13" spans="2:30" s="633" customFormat="1" ht="18" customHeight="1" x14ac:dyDescent="0.25">
      <c r="B13" s="682" t="s">
        <v>38</v>
      </c>
      <c r="D13" s="1371">
        <v>7724</v>
      </c>
      <c r="E13" s="1365"/>
      <c r="F13" s="1372">
        <v>350</v>
      </c>
      <c r="G13" s="1373">
        <v>3.2016099524332238</v>
      </c>
      <c r="H13" s="1372">
        <v>2580</v>
      </c>
      <c r="I13" s="1373">
        <v>23.600439077936333</v>
      </c>
      <c r="J13" s="1372">
        <v>577</v>
      </c>
      <c r="K13" s="1373">
        <v>5.2780826930113429</v>
      </c>
      <c r="L13" s="1372">
        <v>604</v>
      </c>
      <c r="M13" s="1373">
        <v>5.5250640321990483</v>
      </c>
      <c r="N13" s="1372">
        <v>2089</v>
      </c>
      <c r="O13" s="1373">
        <v>19.109037687522868</v>
      </c>
      <c r="P13" s="1372">
        <v>338</v>
      </c>
      <c r="Q13" s="1373">
        <v>3.0918404683497989</v>
      </c>
      <c r="R13" s="1372">
        <v>4394</v>
      </c>
      <c r="S13" s="1373">
        <v>40.193926088547386</v>
      </c>
      <c r="T13" s="1372">
        <v>0</v>
      </c>
      <c r="U13" s="1373">
        <v>0</v>
      </c>
      <c r="V13" s="1374">
        <v>10932</v>
      </c>
      <c r="W13" s="1373">
        <v>100</v>
      </c>
      <c r="X13" s="1369"/>
      <c r="Y13" s="1375">
        <v>1.4153288451579493</v>
      </c>
    </row>
    <row r="14" spans="2:30" s="633" customFormat="1" ht="18" customHeight="1" x14ac:dyDescent="0.25">
      <c r="B14" s="682" t="s">
        <v>6</v>
      </c>
      <c r="D14" s="1371">
        <v>14309</v>
      </c>
      <c r="E14" s="1365"/>
      <c r="F14" s="1372">
        <v>540</v>
      </c>
      <c r="G14" s="1373">
        <v>3.3507073715562172</v>
      </c>
      <c r="H14" s="1372">
        <v>751</v>
      </c>
      <c r="I14" s="1373">
        <v>4.6599652519235546</v>
      </c>
      <c r="J14" s="1372">
        <v>233</v>
      </c>
      <c r="K14" s="1373">
        <v>1.4457681806899976</v>
      </c>
      <c r="L14" s="1372">
        <v>1475</v>
      </c>
      <c r="M14" s="1373">
        <v>9.1523951352692983</v>
      </c>
      <c r="N14" s="1372">
        <v>2575</v>
      </c>
      <c r="O14" s="1373">
        <v>15.977910151402334</v>
      </c>
      <c r="P14" s="1372">
        <v>3022</v>
      </c>
      <c r="Q14" s="1373">
        <v>18.751551253412757</v>
      </c>
      <c r="R14" s="1372">
        <v>7520</v>
      </c>
      <c r="S14" s="1373">
        <v>46.661702655745842</v>
      </c>
      <c r="T14" s="1372">
        <v>0</v>
      </c>
      <c r="U14" s="1373">
        <v>0</v>
      </c>
      <c r="V14" s="1374">
        <v>16116</v>
      </c>
      <c r="W14" s="1373">
        <v>100</v>
      </c>
      <c r="X14" s="1369"/>
      <c r="Y14" s="1375">
        <v>1.1262841568243762</v>
      </c>
    </row>
    <row r="15" spans="2:30" s="633" customFormat="1" ht="18" customHeight="1" x14ac:dyDescent="0.25">
      <c r="B15" s="682" t="s">
        <v>5</v>
      </c>
      <c r="D15" s="1371">
        <v>5222</v>
      </c>
      <c r="E15" s="1365"/>
      <c r="F15" s="1376">
        <v>2474</v>
      </c>
      <c r="G15" s="1373">
        <v>28.740706319702603</v>
      </c>
      <c r="H15" s="1376">
        <v>647</v>
      </c>
      <c r="I15" s="1373">
        <v>7.5162639405204459</v>
      </c>
      <c r="J15" s="1376">
        <v>410</v>
      </c>
      <c r="K15" s="1373">
        <v>4.7630111524163565</v>
      </c>
      <c r="L15" s="1376">
        <v>748</v>
      </c>
      <c r="M15" s="1373">
        <v>8.6895910780669148</v>
      </c>
      <c r="N15" s="1376">
        <v>1862</v>
      </c>
      <c r="O15" s="1373">
        <v>21.631040892193308</v>
      </c>
      <c r="P15" s="1376">
        <v>181</v>
      </c>
      <c r="Q15" s="1373">
        <v>2.1026951672862455</v>
      </c>
      <c r="R15" s="1376">
        <v>2286</v>
      </c>
      <c r="S15" s="1373">
        <v>26.556691449814128</v>
      </c>
      <c r="T15" s="1376">
        <v>0</v>
      </c>
      <c r="U15" s="1373">
        <v>0</v>
      </c>
      <c r="V15" s="1374">
        <v>8608</v>
      </c>
      <c r="W15" s="1373">
        <v>100</v>
      </c>
      <c r="X15" s="1369"/>
      <c r="Y15" s="1375">
        <v>1.6484105706625813</v>
      </c>
    </row>
    <row r="16" spans="2:30" s="742" customFormat="1" ht="18" customHeight="1" x14ac:dyDescent="0.25">
      <c r="B16" s="836" t="s">
        <v>4</v>
      </c>
      <c r="D16" s="1371">
        <v>34389</v>
      </c>
      <c r="E16" s="1365"/>
      <c r="F16" s="1372">
        <v>5897</v>
      </c>
      <c r="G16" s="1373">
        <v>12.449595710093526</v>
      </c>
      <c r="H16" s="1372">
        <v>4386</v>
      </c>
      <c r="I16" s="1373">
        <v>9.2596111216669836</v>
      </c>
      <c r="J16" s="1372">
        <v>3575</v>
      </c>
      <c r="K16" s="1373">
        <v>7.5474486456815928</v>
      </c>
      <c r="L16" s="1372">
        <v>2098</v>
      </c>
      <c r="M16" s="1373">
        <v>4.4292439884307644</v>
      </c>
      <c r="N16" s="1372">
        <v>5563</v>
      </c>
      <c r="O16" s="1373">
        <v>11.744463445014462</v>
      </c>
      <c r="P16" s="1372">
        <v>15752</v>
      </c>
      <c r="Q16" s="1373">
        <v>33.255219878818586</v>
      </c>
      <c r="R16" s="1372">
        <v>9513</v>
      </c>
      <c r="S16" s="1373">
        <v>20.083602508075241</v>
      </c>
      <c r="T16" s="1372">
        <v>583</v>
      </c>
      <c r="U16" s="1373">
        <v>1.2308147022188443</v>
      </c>
      <c r="V16" s="1374">
        <v>47367</v>
      </c>
      <c r="W16" s="1373">
        <v>100</v>
      </c>
      <c r="X16" s="1369"/>
      <c r="Y16" s="1375">
        <v>1.3773881182936405</v>
      </c>
    </row>
    <row r="17" spans="2:25" s="742" customFormat="1" ht="18" customHeight="1" x14ac:dyDescent="0.25">
      <c r="B17" s="836" t="s">
        <v>40</v>
      </c>
      <c r="D17" s="1371">
        <v>23121</v>
      </c>
      <c r="E17" s="1365"/>
      <c r="F17" s="1372">
        <v>3805</v>
      </c>
      <c r="G17" s="1373">
        <v>11.670705149832838</v>
      </c>
      <c r="H17" s="1372">
        <v>5293</v>
      </c>
      <c r="I17" s="1373">
        <v>16.234702328006627</v>
      </c>
      <c r="J17" s="1372">
        <v>2818</v>
      </c>
      <c r="K17" s="1373">
        <v>8.6433763764070797</v>
      </c>
      <c r="L17" s="1372">
        <v>1381</v>
      </c>
      <c r="M17" s="1373">
        <v>4.2358065208723126</v>
      </c>
      <c r="N17" s="1372">
        <v>7105</v>
      </c>
      <c r="O17" s="1373">
        <v>21.792473085298898</v>
      </c>
      <c r="P17" s="1372">
        <v>4032</v>
      </c>
      <c r="Q17" s="1373">
        <v>12.366960095696715</v>
      </c>
      <c r="R17" s="1372">
        <v>8155</v>
      </c>
      <c r="S17" s="1373">
        <v>25.013035610219919</v>
      </c>
      <c r="T17" s="1372">
        <v>14</v>
      </c>
      <c r="U17" s="1373">
        <v>4.2940833665613597E-2</v>
      </c>
      <c r="V17" s="1374">
        <v>32603</v>
      </c>
      <c r="W17" s="1373">
        <v>99.999999999999986</v>
      </c>
      <c r="X17" s="1369"/>
      <c r="Y17" s="1375">
        <v>1.4101033692314346</v>
      </c>
    </row>
    <row r="18" spans="2:25" s="742" customFormat="1" ht="18" customHeight="1" x14ac:dyDescent="0.25">
      <c r="B18" s="836" t="s">
        <v>41</v>
      </c>
      <c r="D18" s="1371">
        <v>45841</v>
      </c>
      <c r="E18" s="1365"/>
      <c r="F18" s="1372">
        <v>9</v>
      </c>
      <c r="G18" s="1373">
        <v>1.5868817773075906E-2</v>
      </c>
      <c r="H18" s="1372">
        <v>4193</v>
      </c>
      <c r="I18" s="1373">
        <v>7.3931058802785863</v>
      </c>
      <c r="J18" s="1372">
        <v>5815</v>
      </c>
      <c r="K18" s="1373">
        <v>10.253019483381822</v>
      </c>
      <c r="L18" s="1372">
        <v>3585</v>
      </c>
      <c r="M18" s="1373">
        <v>6.3210790796085687</v>
      </c>
      <c r="N18" s="1372">
        <v>14885</v>
      </c>
      <c r="O18" s="1373">
        <v>26.245261394692761</v>
      </c>
      <c r="P18" s="1372">
        <v>6464</v>
      </c>
      <c r="Q18" s="1373">
        <v>11.397337565018073</v>
      </c>
      <c r="R18" s="1372">
        <v>21699</v>
      </c>
      <c r="S18" s="1373">
        <v>38.259719650886012</v>
      </c>
      <c r="T18" s="1372">
        <v>65</v>
      </c>
      <c r="U18" s="1373">
        <v>0.11460812836110376</v>
      </c>
      <c r="V18" s="1374">
        <v>56715</v>
      </c>
      <c r="W18" s="1373">
        <v>100</v>
      </c>
      <c r="X18" s="1369"/>
      <c r="Y18" s="1375">
        <v>1.237211230121507</v>
      </c>
    </row>
    <row r="19" spans="2:25" s="742" customFormat="1" ht="18" customHeight="1" x14ac:dyDescent="0.25">
      <c r="B19" s="836" t="s">
        <v>3</v>
      </c>
      <c r="D19" s="1371">
        <v>45722</v>
      </c>
      <c r="E19" s="1365"/>
      <c r="F19" s="1372">
        <v>20</v>
      </c>
      <c r="G19" s="1373">
        <v>2.9603315571343991E-2</v>
      </c>
      <c r="H19" s="1372">
        <v>18856</v>
      </c>
      <c r="I19" s="1373">
        <v>27.910005920663114</v>
      </c>
      <c r="J19" s="1372">
        <v>1045</v>
      </c>
      <c r="K19" s="1373">
        <v>1.5467732386027235</v>
      </c>
      <c r="L19" s="1372">
        <v>3013</v>
      </c>
      <c r="M19" s="1373">
        <v>4.4597394908229724</v>
      </c>
      <c r="N19" s="1372">
        <v>6251</v>
      </c>
      <c r="O19" s="1373">
        <v>9.2525162818235636</v>
      </c>
      <c r="P19" s="1372">
        <v>7328</v>
      </c>
      <c r="Q19" s="1373">
        <v>10.846654825340439</v>
      </c>
      <c r="R19" s="1372">
        <v>30764</v>
      </c>
      <c r="S19" s="1373">
        <v>45.535820011841324</v>
      </c>
      <c r="T19" s="1372">
        <v>283</v>
      </c>
      <c r="U19" s="1373">
        <v>0.41888691533451744</v>
      </c>
      <c r="V19" s="1374">
        <v>67560</v>
      </c>
      <c r="W19" s="1373">
        <v>99.999999999999986</v>
      </c>
      <c r="X19" s="1369"/>
      <c r="Y19" s="1375">
        <v>1.4776256506714491</v>
      </c>
    </row>
    <row r="20" spans="2:25" s="633" customFormat="1" ht="18" customHeight="1" x14ac:dyDescent="0.25">
      <c r="B20" s="836" t="s">
        <v>2</v>
      </c>
      <c r="D20" s="1371">
        <v>12171</v>
      </c>
      <c r="E20" s="1365"/>
      <c r="F20" s="1372">
        <v>408</v>
      </c>
      <c r="G20" s="1373">
        <v>2.9787544717821421</v>
      </c>
      <c r="H20" s="1372">
        <v>1008</v>
      </c>
      <c r="I20" s="1373">
        <v>7.3592757538147042</v>
      </c>
      <c r="J20" s="1372">
        <v>207</v>
      </c>
      <c r="K20" s="1373">
        <v>1.5112798423012339</v>
      </c>
      <c r="L20" s="1372">
        <v>756</v>
      </c>
      <c r="M20" s="1373">
        <v>5.5194568153610284</v>
      </c>
      <c r="N20" s="1372">
        <v>3293</v>
      </c>
      <c r="O20" s="1373">
        <v>24.041760969555376</v>
      </c>
      <c r="P20" s="1372">
        <v>6019</v>
      </c>
      <c r="Q20" s="1373">
        <v>43.943929327589984</v>
      </c>
      <c r="R20" s="1372">
        <v>2006</v>
      </c>
      <c r="S20" s="1373">
        <v>14.645542819595532</v>
      </c>
      <c r="T20" s="1372">
        <v>0</v>
      </c>
      <c r="U20" s="1373">
        <v>0</v>
      </c>
      <c r="V20" s="1374">
        <v>13697</v>
      </c>
      <c r="W20" s="1373">
        <v>100</v>
      </c>
      <c r="X20" s="1369"/>
      <c r="Y20" s="1375">
        <v>1.1253800016432502</v>
      </c>
    </row>
    <row r="21" spans="2:25" s="633" customFormat="1" ht="18" customHeight="1" x14ac:dyDescent="0.25">
      <c r="B21" s="682" t="s">
        <v>35</v>
      </c>
      <c r="D21" s="1371">
        <v>26020</v>
      </c>
      <c r="E21" s="1365"/>
      <c r="F21" s="1372">
        <v>1442</v>
      </c>
      <c r="G21" s="1373">
        <v>4.2390569421171769</v>
      </c>
      <c r="H21" s="1372">
        <v>6345</v>
      </c>
      <c r="I21" s="1373">
        <v>18.652438486639035</v>
      </c>
      <c r="J21" s="1372">
        <v>8182</v>
      </c>
      <c r="K21" s="1373">
        <v>24.05267954258165</v>
      </c>
      <c r="L21" s="1372">
        <v>1806</v>
      </c>
      <c r="M21" s="1373">
        <v>5.3091101508069496</v>
      </c>
      <c r="N21" s="1372">
        <v>3732</v>
      </c>
      <c r="O21" s="1373">
        <v>10.97098509568745</v>
      </c>
      <c r="P21" s="1372">
        <v>6068</v>
      </c>
      <c r="Q21" s="1373">
        <v>17.838139753652584</v>
      </c>
      <c r="R21" s="1372">
        <v>6353</v>
      </c>
      <c r="S21" s="1373">
        <v>18.67595613957727</v>
      </c>
      <c r="T21" s="1372">
        <v>89</v>
      </c>
      <c r="U21" s="1373">
        <v>0.26163388893788397</v>
      </c>
      <c r="V21" s="1374">
        <v>34017</v>
      </c>
      <c r="W21" s="1373">
        <v>99.999999999999986</v>
      </c>
      <c r="X21" s="1369"/>
      <c r="Y21" s="1375">
        <v>1.3073405073020754</v>
      </c>
    </row>
    <row r="22" spans="2:25" s="633" customFormat="1" ht="21" customHeight="1" x14ac:dyDescent="0.25">
      <c r="B22" s="682" t="s">
        <v>42</v>
      </c>
      <c r="D22" s="1371">
        <v>64281</v>
      </c>
      <c r="E22" s="1365"/>
      <c r="F22" s="1372">
        <v>2407</v>
      </c>
      <c r="G22" s="1373">
        <v>2.7049198750365226</v>
      </c>
      <c r="H22" s="1372">
        <v>18699</v>
      </c>
      <c r="I22" s="1373">
        <v>21.0134178410087</v>
      </c>
      <c r="J22" s="1372">
        <v>15257</v>
      </c>
      <c r="K22" s="1373">
        <v>17.14539365742926</v>
      </c>
      <c r="L22" s="1372">
        <v>6679</v>
      </c>
      <c r="M22" s="1373">
        <v>7.5056750500078664</v>
      </c>
      <c r="N22" s="1372">
        <v>15367</v>
      </c>
      <c r="O22" s="1373">
        <v>17.269008608095657</v>
      </c>
      <c r="P22" s="1372">
        <v>13782</v>
      </c>
      <c r="Q22" s="1373">
        <v>15.487829546220754</v>
      </c>
      <c r="R22" s="1372">
        <v>16731</v>
      </c>
      <c r="S22" s="1373">
        <v>18.80183399635898</v>
      </c>
      <c r="T22" s="1372">
        <v>64</v>
      </c>
      <c r="U22" s="1373">
        <v>7.1921425842267322E-2</v>
      </c>
      <c r="V22" s="1374">
        <v>88986</v>
      </c>
      <c r="W22" s="1373">
        <v>100</v>
      </c>
      <c r="X22" s="1369"/>
      <c r="Y22" s="1375">
        <v>1.3843281840668316</v>
      </c>
    </row>
    <row r="23" spans="2:25" s="633" customFormat="1" ht="18" customHeight="1" x14ac:dyDescent="0.25">
      <c r="B23" s="682" t="s">
        <v>43</v>
      </c>
      <c r="D23" s="1371">
        <v>13683</v>
      </c>
      <c r="E23" s="1365"/>
      <c r="F23" s="1372">
        <v>1218</v>
      </c>
      <c r="G23" s="1373">
        <v>7.1811803549319029</v>
      </c>
      <c r="H23" s="1372">
        <v>2468</v>
      </c>
      <c r="I23" s="1373">
        <v>14.551028830847239</v>
      </c>
      <c r="J23" s="1372">
        <v>549</v>
      </c>
      <c r="K23" s="1373">
        <v>3.2368374506220152</v>
      </c>
      <c r="L23" s="1372">
        <v>1466</v>
      </c>
      <c r="M23" s="1373">
        <v>8.643358292553506</v>
      </c>
      <c r="N23" s="1372">
        <v>2790</v>
      </c>
      <c r="O23" s="1373">
        <v>16.449501798243027</v>
      </c>
      <c r="P23" s="1372">
        <v>629</v>
      </c>
      <c r="Q23" s="1373">
        <v>3.7085077530805965</v>
      </c>
      <c r="R23" s="1372">
        <v>7841</v>
      </c>
      <c r="S23" s="1373">
        <v>46.229585519721716</v>
      </c>
      <c r="T23" s="1372">
        <v>0</v>
      </c>
      <c r="U23" s="1373">
        <v>0</v>
      </c>
      <c r="V23" s="1374">
        <v>16961</v>
      </c>
      <c r="W23" s="1373">
        <v>100</v>
      </c>
      <c r="X23" s="1369"/>
      <c r="Y23" s="1375">
        <v>1.2395673463421764</v>
      </c>
    </row>
    <row r="24" spans="2:25" s="633" customFormat="1" ht="22.5" customHeight="1" x14ac:dyDescent="0.25">
      <c r="B24" s="682" t="s">
        <v>44</v>
      </c>
      <c r="D24" s="1371">
        <v>3263</v>
      </c>
      <c r="E24" s="1365"/>
      <c r="F24" s="1376">
        <v>342</v>
      </c>
      <c r="G24" s="1377">
        <v>8.135109419600381</v>
      </c>
      <c r="H24" s="1376">
        <v>373</v>
      </c>
      <c r="I24" s="1373">
        <v>8.8725023786869652</v>
      </c>
      <c r="J24" s="1376">
        <v>183</v>
      </c>
      <c r="K24" s="1373">
        <v>4.3529971455756424</v>
      </c>
      <c r="L24" s="1376">
        <v>199</v>
      </c>
      <c r="M24" s="1373">
        <v>4.733587059942912</v>
      </c>
      <c r="N24" s="1376">
        <v>1035</v>
      </c>
      <c r="O24" s="1373">
        <v>24.61941008563273</v>
      </c>
      <c r="P24" s="1376">
        <v>733</v>
      </c>
      <c r="Q24" s="1373">
        <v>17.435775451950523</v>
      </c>
      <c r="R24" s="1376">
        <v>1328</v>
      </c>
      <c r="S24" s="1373">
        <v>31.588962892483348</v>
      </c>
      <c r="T24" s="1376">
        <v>11</v>
      </c>
      <c r="U24" s="1373">
        <v>0.26165556612749763</v>
      </c>
      <c r="V24" s="1378">
        <v>4204</v>
      </c>
      <c r="W24" s="1373">
        <v>100</v>
      </c>
      <c r="X24" s="1369"/>
      <c r="Y24" s="1375">
        <v>1.2883849218510572</v>
      </c>
    </row>
    <row r="25" spans="2:25" s="633" customFormat="1" ht="18" customHeight="1" x14ac:dyDescent="0.25">
      <c r="B25" s="682" t="s">
        <v>45</v>
      </c>
      <c r="D25" s="1371">
        <v>17214</v>
      </c>
      <c r="E25" s="1365"/>
      <c r="F25" s="1376">
        <v>274</v>
      </c>
      <c r="G25" s="1377">
        <v>1.1228587820670437</v>
      </c>
      <c r="H25" s="1376">
        <v>4689</v>
      </c>
      <c r="I25" s="1373">
        <v>19.215638062453898</v>
      </c>
      <c r="J25" s="1376">
        <v>1405</v>
      </c>
      <c r="K25" s="1373">
        <v>5.7577247766576507</v>
      </c>
      <c r="L25" s="1376">
        <v>1939</v>
      </c>
      <c r="M25" s="1373">
        <v>7.9460699942627651</v>
      </c>
      <c r="N25" s="1376">
        <v>6086</v>
      </c>
      <c r="O25" s="1373">
        <v>24.940578641094991</v>
      </c>
      <c r="P25" s="1376">
        <v>670</v>
      </c>
      <c r="Q25" s="1373">
        <v>2.7456765838865667</v>
      </c>
      <c r="R25" s="1376">
        <v>7353</v>
      </c>
      <c r="S25" s="1373">
        <v>30.132776001967052</v>
      </c>
      <c r="T25" s="1376">
        <v>1986</v>
      </c>
      <c r="U25" s="1373">
        <v>8.1386771576100312</v>
      </c>
      <c r="V25" s="1378">
        <v>24402</v>
      </c>
      <c r="W25" s="1373">
        <v>100</v>
      </c>
      <c r="X25" s="1369"/>
      <c r="Y25" s="1375">
        <v>1.4175670965493203</v>
      </c>
    </row>
    <row r="26" spans="2:25" s="633" customFormat="1" ht="18" customHeight="1" x14ac:dyDescent="0.25">
      <c r="B26" s="682" t="s">
        <v>46</v>
      </c>
      <c r="D26" s="1371">
        <v>2252</v>
      </c>
      <c r="E26" s="1365"/>
      <c r="F26" s="1376">
        <v>380</v>
      </c>
      <c r="G26" s="1377">
        <v>10.716300056401579</v>
      </c>
      <c r="H26" s="1376">
        <v>466</v>
      </c>
      <c r="I26" s="1373">
        <v>13.14156796390299</v>
      </c>
      <c r="J26" s="1376">
        <v>627</v>
      </c>
      <c r="K26" s="1373">
        <v>17.681895093062607</v>
      </c>
      <c r="L26" s="1376">
        <v>422</v>
      </c>
      <c r="M26" s="1373">
        <v>11.900733220530174</v>
      </c>
      <c r="N26" s="1376">
        <v>705</v>
      </c>
      <c r="O26" s="1373">
        <v>19.881556683587139</v>
      </c>
      <c r="P26" s="1376">
        <v>466</v>
      </c>
      <c r="Q26" s="1373">
        <v>13.14156796390299</v>
      </c>
      <c r="R26" s="1376">
        <v>480</v>
      </c>
      <c r="S26" s="1373">
        <v>13.536379018612521</v>
      </c>
      <c r="T26" s="1376">
        <v>0</v>
      </c>
      <c r="U26" s="1373">
        <v>0</v>
      </c>
      <c r="V26" s="1378">
        <v>3546</v>
      </c>
      <c r="W26" s="1373">
        <v>99.999999999999986</v>
      </c>
      <c r="X26" s="1369"/>
      <c r="Y26" s="1375">
        <v>1.5746003552397869</v>
      </c>
    </row>
    <row r="27" spans="2:25" s="633" customFormat="1" ht="18" customHeight="1" x14ac:dyDescent="0.25">
      <c r="B27" s="682" t="s">
        <v>1</v>
      </c>
      <c r="D27" s="1371">
        <v>1145</v>
      </c>
      <c r="E27" s="1365"/>
      <c r="F27" s="1376">
        <v>173</v>
      </c>
      <c r="G27" s="1377">
        <v>11.86556927297668</v>
      </c>
      <c r="H27" s="1376">
        <v>189</v>
      </c>
      <c r="I27" s="1373">
        <v>12.962962962962964</v>
      </c>
      <c r="J27" s="1376">
        <v>354</v>
      </c>
      <c r="K27" s="1373">
        <v>24.279835390946502</v>
      </c>
      <c r="L27" s="1376">
        <v>21</v>
      </c>
      <c r="M27" s="1373">
        <v>1.440329218106996</v>
      </c>
      <c r="N27" s="1376">
        <v>74</v>
      </c>
      <c r="O27" s="1373">
        <v>5.0754458161865568</v>
      </c>
      <c r="P27" s="1376">
        <v>0</v>
      </c>
      <c r="Q27" s="1373">
        <v>0</v>
      </c>
      <c r="R27" s="1376">
        <v>647</v>
      </c>
      <c r="S27" s="1373">
        <v>44.375857338820303</v>
      </c>
      <c r="T27" s="1376">
        <v>0</v>
      </c>
      <c r="U27" s="1373">
        <v>0</v>
      </c>
      <c r="V27" s="1374">
        <v>1458</v>
      </c>
      <c r="W27" s="1373">
        <v>100</v>
      </c>
      <c r="X27" s="1369"/>
      <c r="Y27" s="1375">
        <v>1.2733624454148471</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409223</v>
      </c>
      <c r="E30" s="1390"/>
      <c r="F30" s="1391">
        <f>SUM(F10:F27)</f>
        <v>24152</v>
      </c>
      <c r="G30" s="1392">
        <f>F30*100/$V30</f>
        <v>4.3603144943627514</v>
      </c>
      <c r="H30" s="1391">
        <f>SUM(H10:H27)</f>
        <v>98299</v>
      </c>
      <c r="I30" s="1392">
        <f>H30*100/$V30</f>
        <v>17.746544985150884</v>
      </c>
      <c r="J30" s="1391">
        <f>SUM(J10:J27)</f>
        <v>71216</v>
      </c>
      <c r="K30" s="1392">
        <f>J30*100/$V30</f>
        <v>12.857078379866584</v>
      </c>
      <c r="L30" s="1391">
        <f>SUM(L10:L27)</f>
        <v>32804</v>
      </c>
      <c r="M30" s="1392">
        <f>L30*100/$V30</f>
        <v>5.9223151984546085</v>
      </c>
      <c r="N30" s="1391">
        <f>SUM(N10:N27)</f>
        <v>89269</v>
      </c>
      <c r="O30" s="1392">
        <f>N30*100/$V30</f>
        <v>16.116301531851128</v>
      </c>
      <c r="P30" s="1391">
        <f>SUM(P10:P27)</f>
        <v>73709</v>
      </c>
      <c r="Q30" s="1392">
        <f>P30*100/$V30</f>
        <v>13.307155559166283</v>
      </c>
      <c r="R30" s="1391">
        <f>SUM(R10:R27)</f>
        <v>161341</v>
      </c>
      <c r="S30" s="1392">
        <f>R30*100/$V30</f>
        <v>29.127919047490092</v>
      </c>
      <c r="T30" s="1391">
        <f>SUM(T10:T28)</f>
        <v>3115</v>
      </c>
      <c r="U30" s="1392">
        <f>T30*100/$V30</f>
        <v>0.5623708036576669</v>
      </c>
      <c r="V30" s="1391">
        <f>SUM(V10:V27)</f>
        <v>553905</v>
      </c>
      <c r="W30" s="1392">
        <f>G30+I30+K30+M30+O30+Q30+S30+U30</f>
        <v>100</v>
      </c>
      <c r="X30" s="1393"/>
      <c r="Y30" s="1394">
        <f>(V30/D30)</f>
        <v>1.3535529527910211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Javier Salazar Murillo</cp:lastModifiedBy>
  <cp:lastPrinted>2025-05-07T07:19:00Z</cp:lastPrinted>
  <dcterms:created xsi:type="dcterms:W3CDTF">2023-11-02T11:23:22Z</dcterms:created>
  <dcterms:modified xsi:type="dcterms:W3CDTF">2025-05-16T11:43:21Z</dcterms:modified>
</cp:coreProperties>
</file>