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hidePivotFieldList="1"/>
  <mc:AlternateContent xmlns:mc="http://schemas.openxmlformats.org/markup-compatibility/2006">
    <mc:Choice Requires="x15">
      <x15ac:absPath xmlns:x15ac="http://schemas.microsoft.com/office/spreadsheetml/2010/11/ac" url="Z:\AREA DE ESTADÍSTICA\ESTADÍSTICA\Estadistica\2025\Informes especiales a 31 de mayo de 2025\"/>
    </mc:Choice>
  </mc:AlternateContent>
  <xr:revisionPtr revIDLastSave="0" documentId="13_ncr:1_{560B56ED-482D-4EC9-9BCB-6F46CE361881}" xr6:coauthVersionLast="47" xr6:coauthVersionMax="47" xr10:uidLastSave="{00000000-0000-0000-0000-000000000000}"/>
  <bookViews>
    <workbookView xWindow="28680" yWindow="-120" windowWidth="19440" windowHeight="1488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62" l="1"/>
  <c r="Y27" i="162"/>
  <c r="T30" i="172" l="1"/>
  <c r="J30" i="174"/>
  <c r="J30" i="175"/>
  <c r="D30" i="173"/>
  <c r="F30" i="172"/>
  <c r="R30" i="172"/>
  <c r="D30" i="172"/>
  <c r="D30" i="174"/>
  <c r="P30" i="172"/>
  <c r="L30" i="173"/>
  <c r="H30" i="172"/>
  <c r="N30" i="173"/>
  <c r="L30" i="172"/>
  <c r="J30" i="172"/>
  <c r="N30" i="172"/>
  <c r="F30" i="173"/>
  <c r="P30" i="173"/>
  <c r="T30" i="173"/>
  <c r="H30" i="173"/>
  <c r="N30" i="174"/>
  <c r="J30" i="173"/>
  <c r="F30" i="174"/>
  <c r="R30" i="175"/>
  <c r="R30" i="173"/>
  <c r="R30" i="174"/>
  <c r="H30" i="174"/>
  <c r="P30" i="174"/>
  <c r="L30" i="175"/>
  <c r="T30" i="175"/>
  <c r="D30" i="175"/>
  <c r="F30" i="175"/>
  <c r="N30" i="175"/>
  <c r="L30" i="174"/>
  <c r="T30" i="174"/>
  <c r="H30" i="175"/>
  <c r="P30" i="175"/>
  <c r="V30" i="173" l="1"/>
  <c r="Y30" i="173" s="1"/>
  <c r="V30" i="175"/>
  <c r="Y30" i="175" s="1"/>
  <c r="V30" i="172"/>
  <c r="Y30" i="172" s="1"/>
  <c r="V30" i="174"/>
  <c r="Y30" i="174" s="1"/>
  <c r="S38" i="134"/>
  <c r="S37" i="134"/>
  <c r="M30" i="174" l="1"/>
  <c r="Q30" i="175"/>
  <c r="S30" i="175"/>
  <c r="K30" i="175"/>
  <c r="I30" i="175"/>
  <c r="U30" i="175"/>
  <c r="G30" i="175"/>
  <c r="S30" i="174"/>
  <c r="O30" i="174"/>
  <c r="M30" i="173"/>
  <c r="U30" i="173"/>
  <c r="I30" i="173"/>
  <c r="Q30" i="173"/>
  <c r="G30" i="173"/>
  <c r="S30" i="172"/>
  <c r="M30" i="172"/>
  <c r="Q30" i="174"/>
  <c r="S30" i="173"/>
  <c r="K30" i="173"/>
  <c r="O30" i="175"/>
  <c r="K30" i="172"/>
  <c r="G30" i="172"/>
  <c r="O30" i="172"/>
  <c r="U30" i="174"/>
  <c r="K30" i="174"/>
  <c r="O30" i="173"/>
  <c r="M30" i="175"/>
  <c r="I30" i="174"/>
  <c r="G30" i="174"/>
  <c r="U30" i="172"/>
  <c r="I30" i="172"/>
  <c r="Q30" i="172"/>
  <c r="Q28" i="158"/>
  <c r="R28" i="158"/>
  <c r="S28" i="158"/>
  <c r="T28" i="158"/>
  <c r="U28" i="158"/>
  <c r="V28" i="158"/>
  <c r="W28" i="158"/>
  <c r="W30" i="175" l="1"/>
  <c r="Z26" i="158"/>
  <c r="W30" i="173"/>
  <c r="W30" i="172"/>
  <c r="W30" i="174"/>
  <c r="AA13" i="105" l="1"/>
  <c r="V27" i="164" l="1"/>
  <c r="W27" i="164"/>
  <c r="V27" i="163"/>
  <c r="W27" i="163"/>
  <c r="V27" i="162"/>
  <c r="W27" i="162"/>
  <c r="V27" i="161"/>
  <c r="W27" i="161"/>
  <c r="I27" i="160"/>
  <c r="V27" i="160" s="1"/>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P35" i="54"/>
  <c r="L34" i="54"/>
  <c r="G35" i="54"/>
  <c r="P34" i="54"/>
  <c r="L35" i="54"/>
  <c r="K34" i="54"/>
  <c r="G34" i="54"/>
  <c r="Q34" i="54"/>
  <c r="Q35" i="54"/>
  <c r="K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G27" i="164" l="1"/>
  <c r="G27" i="160"/>
  <c r="G27" i="161"/>
  <c r="G27" i="162"/>
  <c r="G27" i="163"/>
  <c r="S23" i="158"/>
  <c r="R23" i="158"/>
  <c r="S43" i="158"/>
  <c r="S42" i="158"/>
  <c r="R42" i="158"/>
  <c r="S41" i="158"/>
  <c r="R41" i="158"/>
  <c r="S40" i="158"/>
  <c r="R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F27" i="164" l="1"/>
  <c r="E27" i="164"/>
  <c r="D27" i="164"/>
  <c r="F27" i="163"/>
  <c r="E27" i="163"/>
  <c r="D27" i="163"/>
  <c r="F27" i="162"/>
  <c r="E27" i="162"/>
  <c r="D27" i="162"/>
  <c r="F27" i="161"/>
  <c r="E27" i="161"/>
  <c r="N27" i="161" s="1"/>
  <c r="D27" i="161"/>
  <c r="F27" i="160"/>
  <c r="E27" i="160"/>
  <c r="D27" i="160"/>
  <c r="F27" i="159"/>
  <c r="E27" i="159"/>
  <c r="D27" i="159"/>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X26" i="158"/>
  <c r="O27" i="162"/>
  <c r="P27" i="160"/>
  <c r="P27" i="161"/>
  <c r="P27" i="162"/>
  <c r="P27" i="163"/>
  <c r="O27" i="160"/>
  <c r="O27" i="161"/>
  <c r="Q27" i="159"/>
  <c r="N27" i="164"/>
  <c r="O27" i="159"/>
  <c r="O27" i="163"/>
  <c r="W31" i="167" l="1"/>
  <c r="X31" i="167" s="1"/>
  <c r="N38" i="10"/>
  <c r="G46" i="110"/>
  <c r="Q37" i="10"/>
  <c r="D36" i="48"/>
  <c r="Q38" i="10"/>
  <c r="N36" i="48"/>
  <c r="G45" i="112"/>
  <c r="N34" i="47"/>
  <c r="W38" i="10"/>
  <c r="AB37" i="134"/>
  <c r="Z38" i="134"/>
  <c r="G46" i="111"/>
  <c r="N37" i="134"/>
  <c r="D35" i="48"/>
  <c r="L38" i="134"/>
  <c r="AB38" i="134"/>
  <c r="D36" i="49"/>
  <c r="G45" i="111"/>
  <c r="X37" i="134"/>
  <c r="N35" i="49"/>
  <c r="K37" i="10"/>
  <c r="D35" i="49"/>
  <c r="D34" i="47"/>
  <c r="X38" i="134"/>
  <c r="Z37" i="134"/>
  <c r="L37" i="134"/>
  <c r="Q38" i="134"/>
  <c r="N36" i="49"/>
  <c r="N35" i="48"/>
  <c r="K38" i="10"/>
  <c r="G46" i="112"/>
  <c r="G45" i="110"/>
  <c r="W37" i="10"/>
  <c r="Q37" i="134"/>
  <c r="N35" i="47"/>
  <c r="U38" i="134"/>
  <c r="D35" i="47"/>
  <c r="N38" i="134"/>
  <c r="N37" i="10"/>
  <c r="U37" i="134"/>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Y21" i="4"/>
  <c r="V16" i="100"/>
  <c r="S14" i="101"/>
  <c r="Y14" i="101"/>
  <c r="S19" i="101"/>
  <c r="V24" i="100"/>
  <c r="V14" i="4"/>
  <c r="Y22" i="4"/>
  <c r="S15" i="4"/>
  <c r="V20" i="4"/>
  <c r="V25" i="100"/>
  <c r="V18" i="4"/>
  <c r="Y19" i="4"/>
  <c r="Y12" i="101"/>
  <c r="S25" i="4"/>
  <c r="S12" i="4"/>
  <c r="Y11" i="4"/>
  <c r="Y27" i="4"/>
  <c r="S20" i="4"/>
  <c r="Y26" i="4"/>
  <c r="S27" i="101"/>
  <c r="Y20" i="4"/>
  <c r="S23" i="101"/>
  <c r="Y23" i="101"/>
  <c r="V16" i="4"/>
  <c r="S17" i="101"/>
  <c r="S11" i="101"/>
  <c r="Y20" i="101"/>
  <c r="V13" i="101"/>
  <c r="V24" i="4"/>
  <c r="V27" i="4"/>
  <c r="Y25" i="4"/>
  <c r="Y27" i="101"/>
  <c r="V12" i="101"/>
  <c r="V28" i="4"/>
  <c r="V20" i="101"/>
  <c r="Y17" i="4"/>
  <c r="V14" i="101"/>
  <c r="S24" i="4"/>
  <c r="S16" i="4"/>
  <c r="S26" i="4"/>
  <c r="V19" i="4"/>
  <c r="V18" i="101"/>
  <c r="Y21" i="101"/>
  <c r="S22" i="100"/>
  <c r="Y14" i="4"/>
  <c r="V23" i="101"/>
  <c r="V11" i="4"/>
  <c r="Y24" i="4"/>
  <c r="S27" i="4"/>
  <c r="S24" i="101"/>
  <c r="Y19" i="101"/>
  <c r="Y18" i="101"/>
  <c r="S25" i="100"/>
  <c r="Y17" i="101"/>
  <c r="Y26" i="101"/>
  <c r="S28" i="4"/>
  <c r="S26" i="101"/>
  <c r="Y15" i="4"/>
  <c r="V21" i="100"/>
  <c r="V22" i="101"/>
  <c r="S18" i="4"/>
  <c r="Y16" i="101"/>
  <c r="S11" i="4"/>
  <c r="S13" i="101"/>
  <c r="V19" i="101"/>
  <c r="V15" i="101"/>
  <c r="V21" i="4"/>
  <c r="V21" i="101"/>
  <c r="Y19" i="100"/>
  <c r="Y13" i="101"/>
  <c r="Y17" i="100"/>
  <c r="V28" i="101"/>
  <c r="Y15" i="100"/>
  <c r="Y24" i="101"/>
  <c r="S13" i="4"/>
  <c r="V26" i="4"/>
  <c r="Y18" i="4"/>
  <c r="S16" i="101"/>
  <c r="Y15" i="101"/>
  <c r="S19" i="4"/>
  <c r="V17" i="101"/>
  <c r="Y23" i="100"/>
  <c r="S19" i="100"/>
  <c r="V11" i="101"/>
  <c r="V16" i="101"/>
  <c r="Y13" i="4"/>
  <c r="S22" i="4"/>
  <c r="Y12" i="4"/>
  <c r="V22" i="4"/>
  <c r="S22" i="101"/>
  <c r="S20" i="101"/>
  <c r="S21" i="100"/>
  <c r="S17" i="100"/>
  <c r="V23" i="4"/>
  <c r="Y23" i="4"/>
  <c r="V24" i="101"/>
  <c r="S18" i="101"/>
  <c r="V15" i="4"/>
  <c r="Y28" i="4"/>
  <c r="Y16" i="4"/>
  <c r="V13" i="4"/>
  <c r="S21" i="101"/>
  <c r="Y28" i="101"/>
  <c r="Y14" i="100"/>
  <c r="V17" i="100"/>
  <c r="S25" i="101"/>
  <c r="V27" i="101"/>
  <c r="V18" i="100"/>
  <c r="S17" i="4"/>
  <c r="V19" i="100"/>
  <c r="V20" i="100"/>
  <c r="Y22" i="100"/>
  <c r="S15" i="101"/>
  <c r="S23" i="100"/>
  <c r="Y16" i="100"/>
  <c r="S11" i="100"/>
  <c r="V26" i="100"/>
  <c r="S20" i="100"/>
  <c r="V26" i="101"/>
  <c r="Y25" i="101"/>
  <c r="S21" i="4"/>
  <c r="S12" i="101"/>
  <c r="Y21" i="100"/>
  <c r="S18" i="100"/>
  <c r="Y18" i="100"/>
  <c r="Y25" i="100"/>
  <c r="Y20" i="100"/>
  <c r="Y26" i="100"/>
  <c r="S14" i="100"/>
  <c r="Y22" i="101"/>
  <c r="Y11" i="101"/>
  <c r="S12" i="100"/>
  <c r="V22" i="100"/>
  <c r="V12" i="4"/>
  <c r="Y28" i="100"/>
  <c r="Y24" i="100"/>
  <c r="Y13" i="100"/>
  <c r="V15" i="100"/>
  <c r="S24" i="100"/>
  <c r="S16" i="100"/>
  <c r="S14" i="4"/>
  <c r="S28" i="101"/>
  <c r="S15" i="100"/>
  <c r="Y27" i="100"/>
  <c r="S26" i="100"/>
  <c r="V25" i="4"/>
  <c r="S28" i="100"/>
  <c r="V25" i="101"/>
  <c r="Y11" i="100"/>
  <c r="V17" i="4"/>
  <c r="Y12" i="100"/>
  <c r="S27" i="100"/>
  <c r="V12" i="100"/>
  <c r="V13" i="100"/>
  <c r="S23" i="4"/>
  <c r="V11" i="100"/>
  <c r="V28" i="100"/>
  <c r="V23" i="100"/>
  <c r="S13" i="100"/>
  <c r="V27" i="100"/>
  <c r="V14" i="100"/>
  <c r="C18" i="110" l="1"/>
  <c r="Q20" i="92"/>
  <c r="E12" i="137"/>
  <c r="L31" i="137"/>
  <c r="D19" i="50"/>
  <c r="F24" i="94"/>
  <c r="V24" i="34"/>
  <c r="Y24" i="34" s="1"/>
  <c r="J12" i="145"/>
  <c r="E12" i="145"/>
  <c r="L31" i="145"/>
  <c r="S22" i="103"/>
  <c r="D23" i="134"/>
  <c r="Y25" i="103"/>
  <c r="Z25" i="103" s="1"/>
  <c r="G28" i="134"/>
  <c r="C19" i="109"/>
  <c r="G22" i="147"/>
  <c r="S24" i="104"/>
  <c r="D25" i="138"/>
  <c r="E25" i="138" s="1"/>
  <c r="C15" i="110"/>
  <c r="P15" i="110" s="1"/>
  <c r="V27" i="103"/>
  <c r="W27" i="103" s="1"/>
  <c r="S28" i="103"/>
  <c r="D29" i="134"/>
  <c r="D22" i="50"/>
  <c r="E26" i="142"/>
  <c r="J26" i="142"/>
  <c r="V26" i="47"/>
  <c r="Y26" i="47" s="1"/>
  <c r="F26" i="95"/>
  <c r="G23" i="146"/>
  <c r="E27" i="143"/>
  <c r="J27" i="143"/>
  <c r="C15" i="109"/>
  <c r="P15" i="109"/>
  <c r="AC24" i="139"/>
  <c r="W14" i="100"/>
  <c r="AC19" i="134"/>
  <c r="E29" i="107"/>
  <c r="G14" i="142"/>
  <c r="J31" i="140"/>
  <c r="K31" i="140" s="1"/>
  <c r="V11" i="105"/>
  <c r="E26" i="144"/>
  <c r="J26" i="144"/>
  <c r="G23" i="142"/>
  <c r="H17" i="96"/>
  <c r="G18" i="143"/>
  <c r="J18" i="36"/>
  <c r="K18" i="36"/>
  <c r="W29" i="10"/>
  <c r="L10" i="108"/>
  <c r="E13" i="137"/>
  <c r="W27" i="100"/>
  <c r="K15" i="92"/>
  <c r="X31" i="137"/>
  <c r="T13" i="100"/>
  <c r="P13" i="100"/>
  <c r="Q13" i="100" s="1"/>
  <c r="D26" i="140"/>
  <c r="S25" i="105"/>
  <c r="W23" i="100"/>
  <c r="E19" i="45"/>
  <c r="S28" i="104"/>
  <c r="D29" i="138"/>
  <c r="E29" i="138" s="1"/>
  <c r="N28" i="138"/>
  <c r="Y27" i="104"/>
  <c r="Z27" i="104" s="1"/>
  <c r="H13" i="108"/>
  <c r="H13" i="141"/>
  <c r="S31" i="137"/>
  <c r="C13" i="109"/>
  <c r="P13" i="109"/>
  <c r="L29" i="53"/>
  <c r="V12" i="48"/>
  <c r="Y12" i="48" s="1"/>
  <c r="F12" i="96"/>
  <c r="E26" i="107"/>
  <c r="AB31" i="144"/>
  <c r="E24" i="107"/>
  <c r="E28" i="107"/>
  <c r="E21" i="142"/>
  <c r="J21" i="142"/>
  <c r="L14" i="43"/>
  <c r="K14" i="43"/>
  <c r="G25" i="144"/>
  <c r="G26" i="134"/>
  <c r="C23" i="45"/>
  <c r="E16" i="137"/>
  <c r="Y14" i="103"/>
  <c r="Z14" i="103" s="1"/>
  <c r="G17" i="143"/>
  <c r="V23" i="34"/>
  <c r="Y23" i="34" s="1"/>
  <c r="F23" i="94"/>
  <c r="T14" i="51"/>
  <c r="O13" i="152"/>
  <c r="O13" i="92"/>
  <c r="V28" i="104"/>
  <c r="W28" i="104" s="1"/>
  <c r="AC27" i="137"/>
  <c r="G25" i="134"/>
  <c r="J15" i="144"/>
  <c r="E15" i="144"/>
  <c r="E20" i="139"/>
  <c r="AC15" i="137"/>
  <c r="T23" i="53"/>
  <c r="Q29" i="51"/>
  <c r="T19" i="57"/>
  <c r="D11" i="94"/>
  <c r="D13" i="155"/>
  <c r="F24" i="108"/>
  <c r="F24" i="141"/>
  <c r="T24" i="10"/>
  <c r="E30" i="107"/>
  <c r="D21" i="97"/>
  <c r="J11" i="95"/>
  <c r="D16" i="96"/>
  <c r="D28" i="50"/>
  <c r="E22" i="107"/>
  <c r="E25" i="107"/>
  <c r="E23" i="107"/>
  <c r="C17" i="111"/>
  <c r="E18" i="107"/>
  <c r="E16" i="107"/>
  <c r="D14" i="50"/>
  <c r="O12" i="98"/>
  <c r="T15" i="79"/>
  <c r="D23" i="55"/>
  <c r="D25" i="139"/>
  <c r="C24" i="109"/>
  <c r="S22" i="105"/>
  <c r="D23" i="140"/>
  <c r="U31" i="144"/>
  <c r="G15" i="139"/>
  <c r="C14" i="84"/>
  <c r="T19" i="51"/>
  <c r="E20" i="143"/>
  <c r="J20" i="143"/>
  <c r="J11" i="108"/>
  <c r="Q29" i="10"/>
  <c r="J11" i="141"/>
  <c r="W28" i="100"/>
  <c r="D13" i="138"/>
  <c r="E13" i="138" s="1"/>
  <c r="S12" i="104"/>
  <c r="C17" i="110"/>
  <c r="P17" i="110"/>
  <c r="D28" i="55"/>
  <c r="S27" i="103"/>
  <c r="D28" i="134"/>
  <c r="J17" i="94"/>
  <c r="T13" i="57"/>
  <c r="J22" i="95"/>
  <c r="H27" i="107"/>
  <c r="W11" i="100"/>
  <c r="V30" i="100"/>
  <c r="W30" i="100" s="1"/>
  <c r="T23" i="4"/>
  <c r="P23" i="4"/>
  <c r="Q23" i="4" s="1"/>
  <c r="J22" i="108"/>
  <c r="J22" i="141"/>
  <c r="C24" i="111"/>
  <c r="P24" i="111" s="1"/>
  <c r="V14" i="47"/>
  <c r="Y14" i="47" s="1"/>
  <c r="F14" i="95"/>
  <c r="E21" i="147"/>
  <c r="J21" i="147"/>
  <c r="V16" i="103"/>
  <c r="W16" i="103" s="1"/>
  <c r="T17" i="50"/>
  <c r="E20" i="107"/>
  <c r="L16" i="43"/>
  <c r="K16" i="43"/>
  <c r="J29" i="145"/>
  <c r="E29" i="145"/>
  <c r="D19" i="58"/>
  <c r="C22" i="109"/>
  <c r="P22" i="109" s="1"/>
  <c r="G19" i="145"/>
  <c r="G19" i="146"/>
  <c r="C25" i="109"/>
  <c r="C26" i="45"/>
  <c r="C24" i="112"/>
  <c r="P24" i="112" s="1"/>
  <c r="C21" i="109"/>
  <c r="C11" i="110"/>
  <c r="P11" i="110" s="1"/>
  <c r="U31" i="147"/>
  <c r="E13" i="45"/>
  <c r="C26" i="112"/>
  <c r="G15" i="144"/>
  <c r="K29" i="10"/>
  <c r="F10" i="108"/>
  <c r="F10" i="141"/>
  <c r="T10" i="10"/>
  <c r="I30" i="45"/>
  <c r="E12" i="45"/>
  <c r="D11" i="50"/>
  <c r="G29" i="50"/>
  <c r="W13" i="100"/>
  <c r="V16" i="105"/>
  <c r="W16" i="105" s="1"/>
  <c r="C12" i="112"/>
  <c r="P12" i="112" s="1"/>
  <c r="U31" i="134"/>
  <c r="E22" i="139"/>
  <c r="J30" i="48"/>
  <c r="E31" i="107"/>
  <c r="C17" i="109"/>
  <c r="P17" i="109" s="1"/>
  <c r="E15" i="143"/>
  <c r="J15" i="143"/>
  <c r="E17" i="107"/>
  <c r="S18" i="105"/>
  <c r="D19" i="140"/>
  <c r="C15" i="112"/>
  <c r="L18" i="108"/>
  <c r="C14" i="110"/>
  <c r="P14" i="110"/>
  <c r="G24" i="137"/>
  <c r="H31" i="106"/>
  <c r="E14" i="107"/>
  <c r="E19" i="107"/>
  <c r="T21" i="50"/>
  <c r="T22" i="50"/>
  <c r="J12" i="36"/>
  <c r="K12" i="36"/>
  <c r="V16" i="47"/>
  <c r="Y16" i="47" s="1"/>
  <c r="F16" i="95"/>
  <c r="E24" i="147"/>
  <c r="J24" i="147"/>
  <c r="Q12" i="152"/>
  <c r="W16" i="68"/>
  <c r="Q12" i="92"/>
  <c r="AC27" i="145"/>
  <c r="G21" i="143"/>
  <c r="G15" i="137"/>
  <c r="J24" i="141"/>
  <c r="J24" i="108"/>
  <c r="G24" i="134"/>
  <c r="H20" i="107"/>
  <c r="D15" i="51"/>
  <c r="T15" i="125"/>
  <c r="Q14" i="92"/>
  <c r="Q14" i="152"/>
  <c r="M19" i="152"/>
  <c r="M19" i="92"/>
  <c r="H15" i="107"/>
  <c r="G27" i="142"/>
  <c r="D20" i="139"/>
  <c r="L22" i="97"/>
  <c r="C14" i="45"/>
  <c r="T26" i="10"/>
  <c r="U26" i="10" s="1"/>
  <c r="F26" i="141"/>
  <c r="F26" i="108"/>
  <c r="E21" i="107"/>
  <c r="L25" i="95"/>
  <c r="H23" i="107"/>
  <c r="G29" i="143"/>
  <c r="J28" i="145"/>
  <c r="E28" i="145"/>
  <c r="Q30" i="45"/>
  <c r="C20" i="112"/>
  <c r="P20" i="112" s="1"/>
  <c r="C14" i="109"/>
  <c r="P14" i="109" s="1"/>
  <c r="E15" i="107"/>
  <c r="E27" i="107"/>
  <c r="AC16" i="137"/>
  <c r="J19" i="36"/>
  <c r="K19" i="36"/>
  <c r="AB31" i="142"/>
  <c r="G13" i="134"/>
  <c r="D18" i="155"/>
  <c r="D16" i="94"/>
  <c r="D13" i="51"/>
  <c r="E28" i="147"/>
  <c r="J28" i="147"/>
  <c r="G12" i="139"/>
  <c r="N31" i="139"/>
  <c r="C12" i="109"/>
  <c r="P12" i="109" s="1"/>
  <c r="J18" i="145"/>
  <c r="E18" i="145"/>
  <c r="S19" i="104"/>
  <c r="D20" i="138"/>
  <c r="E20" i="138" s="1"/>
  <c r="J18" i="95"/>
  <c r="E21" i="45"/>
  <c r="G29" i="144"/>
  <c r="D15" i="97"/>
  <c r="G25" i="143"/>
  <c r="T18" i="50"/>
  <c r="D26" i="55"/>
  <c r="T30" i="48"/>
  <c r="L10" i="96"/>
  <c r="G27" i="144"/>
  <c r="G29" i="51"/>
  <c r="D11" i="51"/>
  <c r="C18" i="109"/>
  <c r="P18" i="109" s="1"/>
  <c r="W12" i="100"/>
  <c r="E23" i="139"/>
  <c r="AC18" i="143"/>
  <c r="P27" i="100"/>
  <c r="Q27" i="100" s="1"/>
  <c r="T27" i="100"/>
  <c r="G13" i="142"/>
  <c r="AC12" i="137"/>
  <c r="AB31" i="137"/>
  <c r="AC31" i="137" s="1"/>
  <c r="H26" i="107"/>
  <c r="K14" i="152"/>
  <c r="K14" i="92"/>
  <c r="D24" i="50"/>
  <c r="H11" i="95"/>
  <c r="J30" i="34"/>
  <c r="AC18" i="137"/>
  <c r="J31" i="137"/>
  <c r="D12" i="137"/>
  <c r="E21" i="143"/>
  <c r="J21" i="143"/>
  <c r="H25" i="107"/>
  <c r="L19" i="58"/>
  <c r="T12" i="54"/>
  <c r="J26" i="95"/>
  <c r="C25" i="111"/>
  <c r="J20" i="36"/>
  <c r="K20" i="36"/>
  <c r="Q29" i="56"/>
  <c r="J22" i="144"/>
  <c r="E22" i="144"/>
  <c r="D12" i="95"/>
  <c r="AC15" i="142"/>
  <c r="C16" i="45"/>
  <c r="AC18" i="145"/>
  <c r="C22" i="111"/>
  <c r="D23" i="50"/>
  <c r="O27" i="112"/>
  <c r="C9" i="112"/>
  <c r="F24" i="95"/>
  <c r="V24" i="47"/>
  <c r="Y24" i="47" s="1"/>
  <c r="T22" i="57"/>
  <c r="C16" i="111"/>
  <c r="J24" i="95"/>
  <c r="J12" i="96"/>
  <c r="V22" i="34"/>
  <c r="Y22" i="34" s="1"/>
  <c r="F22" i="94"/>
  <c r="E29" i="45"/>
  <c r="S31" i="143"/>
  <c r="C15" i="111"/>
  <c r="P15" i="111"/>
  <c r="F13" i="141"/>
  <c r="T13" i="10"/>
  <c r="F13" i="108"/>
  <c r="G19" i="142"/>
  <c r="H17" i="108"/>
  <c r="H17" i="141"/>
  <c r="E17" i="148"/>
  <c r="J17" i="148"/>
  <c r="N14" i="138"/>
  <c r="Y13" i="104"/>
  <c r="Z13" i="104" s="1"/>
  <c r="V13" i="105"/>
  <c r="W13" i="105" s="1"/>
  <c r="AC21" i="144"/>
  <c r="Y26" i="104"/>
  <c r="Z26" i="104" s="1"/>
  <c r="N27" i="138"/>
  <c r="T19" i="79"/>
  <c r="O16" i="98"/>
  <c r="G24" i="145"/>
  <c r="J19" i="58"/>
  <c r="I29" i="51"/>
  <c r="J29" i="51" s="1"/>
  <c r="D16" i="53"/>
  <c r="C23" i="109"/>
  <c r="C10" i="109"/>
  <c r="I18" i="92"/>
  <c r="I18" i="152"/>
  <c r="S29" i="50"/>
  <c r="T11" i="50"/>
  <c r="V16" i="104"/>
  <c r="W16" i="104" s="1"/>
  <c r="L21" i="96"/>
  <c r="E17" i="45"/>
  <c r="K17" i="102"/>
  <c r="L17" i="102"/>
  <c r="V24" i="103"/>
  <c r="W24" i="103" s="1"/>
  <c r="D29" i="139"/>
  <c r="J20" i="141"/>
  <c r="J20" i="108"/>
  <c r="F26" i="96"/>
  <c r="V26" i="48"/>
  <c r="Y26" i="48" s="1"/>
  <c r="V25" i="48"/>
  <c r="Y25" i="48" s="1"/>
  <c r="F25" i="96"/>
  <c r="C11" i="111"/>
  <c r="H20" i="95"/>
  <c r="D17" i="155"/>
  <c r="D15" i="94"/>
  <c r="G26" i="137"/>
  <c r="Z12" i="100"/>
  <c r="H14" i="141"/>
  <c r="H14" i="108"/>
  <c r="E26" i="147"/>
  <c r="J26" i="147"/>
  <c r="T25" i="52"/>
  <c r="D18" i="54"/>
  <c r="D20" i="95"/>
  <c r="K13" i="43"/>
  <c r="L13" i="43"/>
  <c r="D23" i="96"/>
  <c r="T24" i="51"/>
  <c r="D24" i="139"/>
  <c r="C21" i="110"/>
  <c r="P21" i="110"/>
  <c r="J16" i="148"/>
  <c r="E16" i="148"/>
  <c r="N31" i="137"/>
  <c r="G12" i="137"/>
  <c r="F20" i="97"/>
  <c r="V20" i="49"/>
  <c r="Y20" i="49" s="1"/>
  <c r="C26" i="109"/>
  <c r="W17" i="4"/>
  <c r="D16" i="139"/>
  <c r="N15" i="125"/>
  <c r="H20" i="97"/>
  <c r="Z15" i="125"/>
  <c r="O19" i="125" s="1"/>
  <c r="N29" i="138"/>
  <c r="Y28" i="104"/>
  <c r="Z28" i="104" s="1"/>
  <c r="C17" i="112"/>
  <c r="J21" i="96"/>
  <c r="Y30" i="100"/>
  <c r="Z30" i="100" s="1"/>
  <c r="Z11" i="100"/>
  <c r="D19" i="52"/>
  <c r="S27" i="104"/>
  <c r="D28" i="138"/>
  <c r="E28" i="138" s="1"/>
  <c r="D18" i="53"/>
  <c r="T15" i="53"/>
  <c r="D25" i="56"/>
  <c r="W25" i="101"/>
  <c r="T28" i="100"/>
  <c r="P28" i="100"/>
  <c r="Q28" i="100" s="1"/>
  <c r="F27" i="96"/>
  <c r="V27" i="48"/>
  <c r="Y27" i="48" s="1"/>
  <c r="J28" i="144"/>
  <c r="E28" i="144"/>
  <c r="J14" i="147"/>
  <c r="E14" i="147"/>
  <c r="V11" i="104"/>
  <c r="J31" i="138"/>
  <c r="K31" i="138" s="1"/>
  <c r="K19" i="58"/>
  <c r="D24" i="94"/>
  <c r="D26" i="155"/>
  <c r="J16" i="144"/>
  <c r="E16" i="144"/>
  <c r="Z15" i="79"/>
  <c r="S12" i="98"/>
  <c r="H26" i="108"/>
  <c r="H26" i="141"/>
  <c r="W25" i="4"/>
  <c r="V13" i="104"/>
  <c r="W13" i="104" s="1"/>
  <c r="C18" i="111"/>
  <c r="J16" i="143"/>
  <c r="E16" i="143"/>
  <c r="G18" i="144"/>
  <c r="D23" i="138"/>
  <c r="E23" i="138" s="1"/>
  <c r="S22" i="104"/>
  <c r="C10" i="111"/>
  <c r="P10" i="111" s="1"/>
  <c r="J16" i="141"/>
  <c r="J16" i="108"/>
  <c r="T26" i="100"/>
  <c r="P26" i="100"/>
  <c r="Q26" i="100" s="1"/>
  <c r="Y28" i="103"/>
  <c r="Z28" i="103" s="1"/>
  <c r="D21" i="51"/>
  <c r="C24" i="45"/>
  <c r="C20" i="45"/>
  <c r="C14" i="111"/>
  <c r="T14" i="54"/>
  <c r="Y12" i="104"/>
  <c r="Z12" i="104" s="1"/>
  <c r="N13" i="138"/>
  <c r="G24" i="139"/>
  <c r="D21" i="56"/>
  <c r="C11" i="109"/>
  <c r="P11" i="109" s="1"/>
  <c r="V25" i="103"/>
  <c r="W25" i="103" s="1"/>
  <c r="Z27" i="100"/>
  <c r="E27" i="45"/>
  <c r="Q13" i="92"/>
  <c r="Q13" i="152"/>
  <c r="V20" i="104"/>
  <c r="W20" i="104" s="1"/>
  <c r="S20" i="104"/>
  <c r="D21" i="138"/>
  <c r="E21" i="138" s="1"/>
  <c r="C26" i="110"/>
  <c r="J11" i="36"/>
  <c r="I31" i="36"/>
  <c r="K11" i="36"/>
  <c r="O15" i="92"/>
  <c r="V23" i="105"/>
  <c r="W23" i="105" s="1"/>
  <c r="AC21" i="137"/>
  <c r="D18" i="51"/>
  <c r="T14" i="10"/>
  <c r="U14" i="10" s="1"/>
  <c r="F14" i="141"/>
  <c r="F14" i="108"/>
  <c r="AC16" i="142"/>
  <c r="N19" i="138"/>
  <c r="Y18" i="104"/>
  <c r="Z18" i="104" s="1"/>
  <c r="AC28" i="137"/>
  <c r="E23" i="147"/>
  <c r="J23" i="147"/>
  <c r="G14" i="137"/>
  <c r="S13" i="103"/>
  <c r="D14" i="134"/>
  <c r="G19" i="147"/>
  <c r="T16" i="51"/>
  <c r="AC19" i="146"/>
  <c r="N12" i="140"/>
  <c r="M31" i="140"/>
  <c r="N31" i="140" s="1"/>
  <c r="Y11" i="105"/>
  <c r="D17" i="139"/>
  <c r="G15" i="142"/>
  <c r="H11" i="108"/>
  <c r="H11" i="141"/>
  <c r="C16" i="110"/>
  <c r="P16" i="110" s="1"/>
  <c r="L29" i="50"/>
  <c r="N26" i="140"/>
  <c r="Y25" i="105"/>
  <c r="Z25" i="105" s="1"/>
  <c r="N18" i="140"/>
  <c r="Y17" i="105"/>
  <c r="Z17" i="105" s="1"/>
  <c r="F17" i="108"/>
  <c r="F17" i="141"/>
  <c r="T17" i="10"/>
  <c r="Q18" i="98"/>
  <c r="D15" i="138"/>
  <c r="E15" i="138" s="1"/>
  <c r="S14" i="104"/>
  <c r="G14" i="143"/>
  <c r="T30" i="49"/>
  <c r="L10" i="97"/>
  <c r="D12" i="54"/>
  <c r="E20" i="45"/>
  <c r="C23" i="110"/>
  <c r="P23" i="110" s="1"/>
  <c r="U31" i="148"/>
  <c r="Y22" i="105"/>
  <c r="Z22" i="105" s="1"/>
  <c r="N23" i="140"/>
  <c r="Z31" i="143"/>
  <c r="L17" i="95"/>
  <c r="D14" i="96"/>
  <c r="G29" i="146"/>
  <c r="T25" i="51"/>
  <c r="C21" i="112"/>
  <c r="C9" i="109"/>
  <c r="O27" i="109"/>
  <c r="M18" i="98"/>
  <c r="E14" i="144"/>
  <c r="J14" i="144"/>
  <c r="Q15" i="92"/>
  <c r="E24" i="137"/>
  <c r="D13" i="139"/>
  <c r="C22" i="110"/>
  <c r="L16" i="96"/>
  <c r="L29" i="54"/>
  <c r="D20" i="54"/>
  <c r="C10" i="112"/>
  <c r="P10" i="112" s="1"/>
  <c r="J18" i="97"/>
  <c r="C25" i="45"/>
  <c r="D19" i="51"/>
  <c r="G18" i="146"/>
  <c r="L10" i="102"/>
  <c r="K10" i="102"/>
  <c r="J29" i="102"/>
  <c r="J18" i="148"/>
  <c r="E18" i="148"/>
  <c r="Q13" i="98"/>
  <c r="O27" i="111"/>
  <c r="C9" i="111"/>
  <c r="Y18" i="103"/>
  <c r="Z18" i="103" s="1"/>
  <c r="E25" i="45"/>
  <c r="G27" i="147"/>
  <c r="T12" i="52"/>
  <c r="T15" i="100"/>
  <c r="P15" i="100"/>
  <c r="Q15" i="100" s="1"/>
  <c r="H22" i="96"/>
  <c r="G20" i="148"/>
  <c r="H18" i="108"/>
  <c r="H18" i="141"/>
  <c r="T19" i="52"/>
  <c r="Q16" i="68"/>
  <c r="M12" i="92"/>
  <c r="M12" i="152"/>
  <c r="P28" i="101"/>
  <c r="Q28" i="101" s="1"/>
  <c r="T28" i="101"/>
  <c r="C18" i="112"/>
  <c r="P18" i="112" s="1"/>
  <c r="G24" i="144"/>
  <c r="J15" i="141"/>
  <c r="J15" i="108"/>
  <c r="J11" i="94"/>
  <c r="L29" i="51"/>
  <c r="P14" i="4"/>
  <c r="Q14" i="4" s="1"/>
  <c r="T14" i="4"/>
  <c r="H14" i="107"/>
  <c r="H31" i="84"/>
  <c r="E20" i="144"/>
  <c r="J20" i="144"/>
  <c r="J27" i="36"/>
  <c r="K27" i="36"/>
  <c r="C19" i="112"/>
  <c r="P19" i="112" s="1"/>
  <c r="L18" i="95"/>
  <c r="G12" i="152"/>
  <c r="H16" i="68"/>
  <c r="G12" i="92"/>
  <c r="E28" i="134"/>
  <c r="F28" i="134" s="1"/>
  <c r="C20" i="109"/>
  <c r="C24" i="110"/>
  <c r="P24" i="110" s="1"/>
  <c r="I29" i="54"/>
  <c r="AC22" i="137"/>
  <c r="D23" i="97"/>
  <c r="C19" i="110"/>
  <c r="D18" i="138"/>
  <c r="E18" i="138" s="1"/>
  <c r="S17" i="104"/>
  <c r="T20" i="51"/>
  <c r="C12" i="111"/>
  <c r="P12" i="111" s="1"/>
  <c r="V22" i="104"/>
  <c r="W22" i="104" s="1"/>
  <c r="H13" i="96"/>
  <c r="T16" i="56"/>
  <c r="H17" i="107"/>
  <c r="D14" i="137"/>
  <c r="D21" i="137"/>
  <c r="P16" i="100"/>
  <c r="Q16" i="100" s="1"/>
  <c r="T16" i="100"/>
  <c r="L12" i="43"/>
  <c r="K12" i="43"/>
  <c r="J31" i="136"/>
  <c r="K31" i="136" s="1"/>
  <c r="T24" i="100"/>
  <c r="P24" i="100"/>
  <c r="Q24" i="100" s="1"/>
  <c r="G16" i="137"/>
  <c r="C22" i="45"/>
  <c r="O14" i="98"/>
  <c r="AC24" i="147"/>
  <c r="AC24" i="143"/>
  <c r="K26" i="102"/>
  <c r="L26" i="102"/>
  <c r="V15" i="104"/>
  <c r="W15" i="104" s="1"/>
  <c r="D13" i="55"/>
  <c r="L31" i="139"/>
  <c r="E12" i="139"/>
  <c r="T18" i="54"/>
  <c r="G20" i="92"/>
  <c r="H25" i="108"/>
  <c r="H25" i="141"/>
  <c r="V14" i="104"/>
  <c r="W14" i="104" s="1"/>
  <c r="AC17" i="134"/>
  <c r="J26" i="108"/>
  <c r="J26" i="141"/>
  <c r="R26" i="10"/>
  <c r="G13" i="143"/>
  <c r="T27" i="51"/>
  <c r="E26" i="45"/>
  <c r="W15" i="100"/>
  <c r="T24" i="50"/>
  <c r="J27" i="95"/>
  <c r="D29" i="137"/>
  <c r="G29" i="142"/>
  <c r="T15" i="51"/>
  <c r="T11" i="55"/>
  <c r="S29" i="55"/>
  <c r="J23" i="143"/>
  <c r="E23" i="143"/>
  <c r="Z13" i="100"/>
  <c r="I12" i="92"/>
  <c r="I12" i="152"/>
  <c r="K16" i="68"/>
  <c r="E16" i="145"/>
  <c r="J16" i="145"/>
  <c r="N22" i="140"/>
  <c r="Y21" i="105"/>
  <c r="Z21" i="105" s="1"/>
  <c r="D28" i="139"/>
  <c r="G23" i="144"/>
  <c r="G20" i="134"/>
  <c r="H15" i="95"/>
  <c r="V17" i="104"/>
  <c r="W17" i="104" s="1"/>
  <c r="T23" i="50"/>
  <c r="G20" i="144"/>
  <c r="Q17" i="92"/>
  <c r="Q17" i="152"/>
  <c r="W21" i="68"/>
  <c r="D18" i="134"/>
  <c r="S17" i="103"/>
  <c r="G29" i="148"/>
  <c r="E25" i="143"/>
  <c r="J25" i="143"/>
  <c r="O30" i="45"/>
  <c r="D27" i="139"/>
  <c r="V14" i="103"/>
  <c r="W14" i="103" s="1"/>
  <c r="N24" i="138"/>
  <c r="Y23" i="104"/>
  <c r="Z23" i="104" s="1"/>
  <c r="G25" i="137"/>
  <c r="H27" i="94"/>
  <c r="G23" i="143"/>
  <c r="Z24" i="100"/>
  <c r="Y14" i="104"/>
  <c r="Z14" i="104" s="1"/>
  <c r="N15" i="138"/>
  <c r="F12" i="141"/>
  <c r="T12" i="10"/>
  <c r="U12" i="10" s="1"/>
  <c r="F12" i="108"/>
  <c r="D20" i="50"/>
  <c r="T26" i="50"/>
  <c r="J21" i="94"/>
  <c r="H22" i="95"/>
  <c r="J17" i="142"/>
  <c r="E17" i="142"/>
  <c r="D16" i="51"/>
  <c r="C18" i="45"/>
  <c r="C12" i="110"/>
  <c r="P12" i="110" s="1"/>
  <c r="I20" i="92"/>
  <c r="D18" i="55"/>
  <c r="Z28" i="100"/>
  <c r="C15" i="84"/>
  <c r="I15" i="84" s="1"/>
  <c r="E15" i="148"/>
  <c r="J15" i="148"/>
  <c r="AC25" i="145"/>
  <c r="H23" i="95"/>
  <c r="S29" i="56"/>
  <c r="T29" i="56" s="1"/>
  <c r="T11" i="56"/>
  <c r="J29" i="143"/>
  <c r="E29" i="143"/>
  <c r="X31" i="139"/>
  <c r="D24" i="53"/>
  <c r="G30" i="45"/>
  <c r="C13" i="45"/>
  <c r="AC24" i="144"/>
  <c r="S27" i="105"/>
  <c r="D28" i="140"/>
  <c r="J20" i="146"/>
  <c r="E20" i="146"/>
  <c r="V15" i="34"/>
  <c r="Y15" i="34" s="1"/>
  <c r="F15" i="94"/>
  <c r="J27" i="144"/>
  <c r="E27" i="144"/>
  <c r="W12" i="4"/>
  <c r="C16" i="109"/>
  <c r="P16" i="109" s="1"/>
  <c r="C19" i="111"/>
  <c r="V25" i="104"/>
  <c r="W25" i="104" s="1"/>
  <c r="C10" i="110"/>
  <c r="P10" i="110" s="1"/>
  <c r="C23" i="111"/>
  <c r="P23" i="111" s="1"/>
  <c r="V27" i="104"/>
  <c r="W27" i="104" s="1"/>
  <c r="G19" i="144"/>
  <c r="W22" i="100"/>
  <c r="T24" i="54"/>
  <c r="D27" i="57"/>
  <c r="H12" i="95"/>
  <c r="AC22" i="142"/>
  <c r="S14" i="105"/>
  <c r="D15" i="140"/>
  <c r="D17" i="50"/>
  <c r="H20" i="108"/>
  <c r="H20" i="141"/>
  <c r="T26" i="51"/>
  <c r="D26" i="137"/>
  <c r="G21" i="144"/>
  <c r="T12" i="100"/>
  <c r="P12" i="100"/>
  <c r="Q12" i="100" s="1"/>
  <c r="S15" i="104"/>
  <c r="D16" i="138"/>
  <c r="E16" i="138" s="1"/>
  <c r="T17" i="51"/>
  <c r="G28" i="144"/>
  <c r="G18" i="137"/>
  <c r="C20" i="110"/>
  <c r="P20" i="110" s="1"/>
  <c r="L23" i="96"/>
  <c r="J22" i="148"/>
  <c r="E22" i="148"/>
  <c r="D15" i="155"/>
  <c r="D13" i="94"/>
  <c r="G26" i="148"/>
  <c r="G27" i="134"/>
  <c r="AC28" i="139"/>
  <c r="G15" i="92"/>
  <c r="E15" i="147"/>
  <c r="J15" i="147"/>
  <c r="F37" i="77"/>
  <c r="V22" i="103"/>
  <c r="W22" i="103" s="1"/>
  <c r="Y30" i="101"/>
  <c r="Z30" i="101" s="1"/>
  <c r="Z11" i="101"/>
  <c r="T13" i="51"/>
  <c r="C21" i="111"/>
  <c r="P21" i="111" s="1"/>
  <c r="G22" i="146"/>
  <c r="AC20" i="144"/>
  <c r="Y11" i="103"/>
  <c r="X31" i="134"/>
  <c r="G17" i="142"/>
  <c r="Z22" i="101"/>
  <c r="P14" i="100"/>
  <c r="Q14" i="100" s="1"/>
  <c r="T14" i="100"/>
  <c r="L12" i="97"/>
  <c r="J23" i="94"/>
  <c r="E14" i="134"/>
  <c r="Z26" i="100"/>
  <c r="D28" i="52"/>
  <c r="K13" i="92"/>
  <c r="K13" i="152"/>
  <c r="G13" i="144"/>
  <c r="G20" i="139"/>
  <c r="H20" i="139" s="1"/>
  <c r="Z20" i="100"/>
  <c r="C21" i="84"/>
  <c r="G26" i="145"/>
  <c r="AB31" i="143"/>
  <c r="AC12" i="143"/>
  <c r="G27" i="143"/>
  <c r="G12" i="143"/>
  <c r="N31" i="143"/>
  <c r="L13" i="108"/>
  <c r="X13" i="10"/>
  <c r="E16" i="146"/>
  <c r="J16" i="146"/>
  <c r="F19" i="58"/>
  <c r="G28" i="137"/>
  <c r="J13" i="145"/>
  <c r="E13" i="145"/>
  <c r="T25" i="10"/>
  <c r="U25" i="10" s="1"/>
  <c r="F25" i="141"/>
  <c r="F25" i="108"/>
  <c r="I29" i="55"/>
  <c r="D27" i="136"/>
  <c r="E27" i="136" s="1"/>
  <c r="Q15" i="125"/>
  <c r="M30" i="45"/>
  <c r="N18" i="138"/>
  <c r="Y17" i="104"/>
  <c r="Z17" i="104" s="1"/>
  <c r="D13" i="137"/>
  <c r="J17" i="144"/>
  <c r="E17" i="144"/>
  <c r="J23" i="97"/>
  <c r="E14" i="137"/>
  <c r="S14" i="152"/>
  <c r="S14" i="92"/>
  <c r="L16" i="108"/>
  <c r="C19" i="58"/>
  <c r="L19" i="43"/>
  <c r="K19" i="43"/>
  <c r="T11" i="10"/>
  <c r="U11" i="10" s="1"/>
  <c r="F11" i="141"/>
  <c r="F11" i="108"/>
  <c r="J23" i="145"/>
  <c r="E23" i="145"/>
  <c r="G22" i="142"/>
  <c r="Y19" i="105"/>
  <c r="Z19" i="105" s="1"/>
  <c r="N20" i="140"/>
  <c r="N29" i="140"/>
  <c r="Y28" i="105"/>
  <c r="Z28" i="105" s="1"/>
  <c r="S29" i="51"/>
  <c r="T29" i="51" s="1"/>
  <c r="T11" i="51"/>
  <c r="J14" i="95"/>
  <c r="F24" i="96"/>
  <c r="V24" i="48"/>
  <c r="Y24" i="48" s="1"/>
  <c r="V12" i="103"/>
  <c r="W12" i="103" s="1"/>
  <c r="T12" i="51"/>
  <c r="Z25" i="100"/>
  <c r="AC20" i="137"/>
  <c r="E22" i="134"/>
  <c r="C13" i="110"/>
  <c r="P13" i="110" s="1"/>
  <c r="E22" i="137"/>
  <c r="G25" i="148"/>
  <c r="G28" i="147"/>
  <c r="S26" i="104"/>
  <c r="D27" i="138"/>
  <c r="E27" i="138" s="1"/>
  <c r="G15" i="145"/>
  <c r="F31" i="84"/>
  <c r="H13" i="95"/>
  <c r="N12" i="138"/>
  <c r="M31" i="138"/>
  <c r="N31" i="138" s="1"/>
  <c r="Y11" i="104"/>
  <c r="E27" i="137"/>
  <c r="T28" i="57"/>
  <c r="L11" i="108"/>
  <c r="X11" i="10"/>
  <c r="J23" i="144"/>
  <c r="E23" i="144"/>
  <c r="G14" i="134"/>
  <c r="Z18" i="100"/>
  <c r="L16" i="97"/>
  <c r="G13" i="145"/>
  <c r="C15" i="45"/>
  <c r="E22" i="142"/>
  <c r="J22" i="142"/>
  <c r="P18" i="100"/>
  <c r="Q18" i="100" s="1"/>
  <c r="T18" i="100"/>
  <c r="D20" i="52"/>
  <c r="H16" i="108"/>
  <c r="H16" i="141"/>
  <c r="Z21" i="100"/>
  <c r="V11" i="34"/>
  <c r="U11" i="34" s="1"/>
  <c r="F11" i="94"/>
  <c r="J18" i="143"/>
  <c r="E18" i="143"/>
  <c r="F25" i="94"/>
  <c r="V25" i="34"/>
  <c r="Y25" i="34" s="1"/>
  <c r="G27" i="137"/>
  <c r="D22" i="54"/>
  <c r="T12" i="101"/>
  <c r="P12" i="101"/>
  <c r="Q12" i="101" s="1"/>
  <c r="Z31" i="139"/>
  <c r="AA31" i="139" s="1"/>
  <c r="T26" i="55"/>
  <c r="C31" i="36"/>
  <c r="G21" i="139"/>
  <c r="AC20" i="142"/>
  <c r="H16" i="97"/>
  <c r="D21" i="50"/>
  <c r="C25" i="110"/>
  <c r="AC24" i="142"/>
  <c r="V12" i="34"/>
  <c r="F12" i="94"/>
  <c r="G29" i="145"/>
  <c r="U31" i="142"/>
  <c r="G21" i="137"/>
  <c r="H21" i="137" s="1"/>
  <c r="AC26" i="137"/>
  <c r="E16" i="68"/>
  <c r="AC12" i="68"/>
  <c r="E12" i="152"/>
  <c r="E12" i="92"/>
  <c r="T23" i="57"/>
  <c r="G13" i="148"/>
  <c r="D22" i="134"/>
  <c r="S21" i="103"/>
  <c r="AC19" i="68"/>
  <c r="E19" i="152"/>
  <c r="E19" i="92"/>
  <c r="F11" i="96"/>
  <c r="V11" i="48"/>
  <c r="Y11" i="48" s="1"/>
  <c r="D18" i="137"/>
  <c r="E26" i="137"/>
  <c r="C23" i="112"/>
  <c r="P23" i="112" s="1"/>
  <c r="D18" i="57"/>
  <c r="P21" i="4"/>
  <c r="Q21" i="4" s="1"/>
  <c r="T21" i="4"/>
  <c r="H12" i="97"/>
  <c r="N25" i="136"/>
  <c r="G17" i="139"/>
  <c r="H17" i="139" s="1"/>
  <c r="C25" i="112"/>
  <c r="P25" i="112" s="1"/>
  <c r="L31" i="142"/>
  <c r="E12" i="142"/>
  <c r="J12" i="142"/>
  <c r="H30" i="49"/>
  <c r="D15" i="137"/>
  <c r="M17" i="152"/>
  <c r="Q21" i="68"/>
  <c r="M17" i="92"/>
  <c r="D22" i="137"/>
  <c r="E16" i="139"/>
  <c r="F16" i="139" s="1"/>
  <c r="E14" i="45"/>
  <c r="D21" i="55"/>
  <c r="U31" i="139"/>
  <c r="D37" i="77"/>
  <c r="Q19" i="58"/>
  <c r="D27" i="137"/>
  <c r="E23" i="137"/>
  <c r="G22" i="144"/>
  <c r="E21" i="145"/>
  <c r="J21" i="145"/>
  <c r="C20" i="84"/>
  <c r="G29" i="147"/>
  <c r="V23" i="49"/>
  <c r="Y23" i="49" s="1"/>
  <c r="F23" i="97"/>
  <c r="J28" i="143"/>
  <c r="E28" i="143"/>
  <c r="Z25" i="101"/>
  <c r="L10" i="94"/>
  <c r="T30" i="34"/>
  <c r="C28" i="45"/>
  <c r="G18" i="139"/>
  <c r="D19" i="137"/>
  <c r="D20" i="97"/>
  <c r="K18" i="92"/>
  <c r="K18" i="152"/>
  <c r="N14" i="136"/>
  <c r="D17" i="96"/>
  <c r="H17" i="97"/>
  <c r="S31" i="145"/>
  <c r="E18" i="45"/>
  <c r="W26" i="101"/>
  <c r="L21" i="43"/>
  <c r="K21" i="43"/>
  <c r="G17" i="152"/>
  <c r="H21" i="68"/>
  <c r="G17" i="92"/>
  <c r="AC28" i="134"/>
  <c r="T14" i="50"/>
  <c r="N31" i="147"/>
  <c r="G12" i="147"/>
  <c r="H25" i="95"/>
  <c r="S31" i="148"/>
  <c r="C16" i="112"/>
  <c r="P16" i="112" s="1"/>
  <c r="L11" i="96"/>
  <c r="D12" i="56"/>
  <c r="C14" i="112"/>
  <c r="V26" i="104"/>
  <c r="W26" i="104" s="1"/>
  <c r="J12" i="141"/>
  <c r="J12" i="108"/>
  <c r="R12" i="10"/>
  <c r="G25" i="147"/>
  <c r="S31" i="134"/>
  <c r="D25" i="140"/>
  <c r="S24" i="105"/>
  <c r="T20" i="100"/>
  <c r="P20" i="100"/>
  <c r="Q20" i="100" s="1"/>
  <c r="E19" i="137"/>
  <c r="Q19" i="92"/>
  <c r="Q19" i="152"/>
  <c r="D20" i="51"/>
  <c r="H30" i="107"/>
  <c r="AB31" i="148"/>
  <c r="L30" i="49"/>
  <c r="W26" i="100"/>
  <c r="G23" i="148"/>
  <c r="E15" i="137"/>
  <c r="G26" i="147"/>
  <c r="C26" i="111"/>
  <c r="P26" i="111" s="1"/>
  <c r="T24" i="57"/>
  <c r="L17" i="108"/>
  <c r="X17" i="10"/>
  <c r="G24" i="146"/>
  <c r="E15" i="146"/>
  <c r="J15" i="146"/>
  <c r="V19" i="103"/>
  <c r="W19" i="103" s="1"/>
  <c r="F16" i="96"/>
  <c r="V16" i="48"/>
  <c r="Y16" i="48" s="1"/>
  <c r="G28" i="143"/>
  <c r="D25" i="94"/>
  <c r="D27" i="155"/>
  <c r="H15" i="96"/>
  <c r="AC26" i="139"/>
  <c r="O18" i="92"/>
  <c r="O18" i="152"/>
  <c r="S18" i="98"/>
  <c r="H16" i="107"/>
  <c r="L30" i="34"/>
  <c r="T11" i="100"/>
  <c r="S30" i="100"/>
  <c r="T30" i="100" s="1"/>
  <c r="P11" i="100"/>
  <c r="J13" i="141"/>
  <c r="J13" i="108"/>
  <c r="R13" i="10"/>
  <c r="I14" i="92"/>
  <c r="I14" i="152"/>
  <c r="H16" i="94"/>
  <c r="T19" i="56"/>
  <c r="Z16" i="100"/>
  <c r="AC23" i="137"/>
  <c r="T20" i="52"/>
  <c r="D25" i="95"/>
  <c r="K27" i="102"/>
  <c r="J28" i="142"/>
  <c r="E28" i="142"/>
  <c r="P23" i="100"/>
  <c r="Q23" i="100" s="1"/>
  <c r="T23" i="100"/>
  <c r="C22" i="112"/>
  <c r="P22" i="112" s="1"/>
  <c r="T15" i="101"/>
  <c r="P15" i="101"/>
  <c r="Q15" i="101" s="1"/>
  <c r="L18" i="96"/>
  <c r="L12" i="96"/>
  <c r="H27" i="97"/>
  <c r="D12" i="51"/>
  <c r="T22" i="56"/>
  <c r="L20" i="108"/>
  <c r="N24" i="140"/>
  <c r="Y23" i="105"/>
  <c r="Z23" i="105" s="1"/>
  <c r="I19" i="152"/>
  <c r="I19" i="92"/>
  <c r="D28" i="51"/>
  <c r="E17" i="92"/>
  <c r="AC17" i="68"/>
  <c r="AA17" i="68" s="1"/>
  <c r="E21" i="68"/>
  <c r="E17" i="152"/>
  <c r="D18" i="97"/>
  <c r="E23" i="45"/>
  <c r="AC26" i="134"/>
  <c r="F18" i="95"/>
  <c r="V18" i="47"/>
  <c r="Y18" i="47" s="1"/>
  <c r="D25" i="54"/>
  <c r="D25" i="51"/>
  <c r="E13" i="139"/>
  <c r="F13" i="139" s="1"/>
  <c r="E27" i="147"/>
  <c r="J27" i="147"/>
  <c r="J13" i="144"/>
  <c r="E13" i="144"/>
  <c r="J23" i="141"/>
  <c r="J23" i="108"/>
  <c r="T16" i="52"/>
  <c r="E18" i="146"/>
  <c r="J18" i="146"/>
  <c r="J16" i="95"/>
  <c r="Y24" i="104"/>
  <c r="Z24" i="104" s="1"/>
  <c r="N25" i="138"/>
  <c r="D20" i="137"/>
  <c r="C9" i="110"/>
  <c r="P9" i="110" s="1"/>
  <c r="O27" i="110"/>
  <c r="T23" i="56"/>
  <c r="N26" i="138"/>
  <c r="Y25" i="104"/>
  <c r="Z25" i="104" s="1"/>
  <c r="D17" i="51"/>
  <c r="AC29" i="139"/>
  <c r="E28" i="45"/>
  <c r="L26" i="108"/>
  <c r="X26" i="10"/>
  <c r="L26" i="96"/>
  <c r="Y14" i="105"/>
  <c r="Z14" i="105" s="1"/>
  <c r="N15" i="140"/>
  <c r="E23" i="148"/>
  <c r="J23" i="148"/>
  <c r="S20" i="92"/>
  <c r="R30" i="47"/>
  <c r="J10" i="95"/>
  <c r="C13" i="111"/>
  <c r="P13" i="111" s="1"/>
  <c r="F21" i="97"/>
  <c r="V21" i="49"/>
  <c r="Y21" i="49" s="1"/>
  <c r="V21" i="104"/>
  <c r="W21" i="104" s="1"/>
  <c r="H27" i="96"/>
  <c r="V24" i="49"/>
  <c r="Y24" i="49" s="1"/>
  <c r="F24" i="97"/>
  <c r="E24" i="45"/>
  <c r="O17" i="98"/>
  <c r="F18" i="96"/>
  <c r="V18" i="48"/>
  <c r="Y18" i="48" s="1"/>
  <c r="G25" i="145"/>
  <c r="D25" i="57"/>
  <c r="G17" i="137"/>
  <c r="E28" i="137"/>
  <c r="Z22" i="100"/>
  <c r="O20" i="92"/>
  <c r="V18" i="105"/>
  <c r="W18" i="105" s="1"/>
  <c r="V19" i="105"/>
  <c r="W19" i="105" s="1"/>
  <c r="T27" i="56"/>
  <c r="J24" i="144"/>
  <c r="E24" i="144"/>
  <c r="D23" i="51"/>
  <c r="D17" i="52"/>
  <c r="E20" i="137"/>
  <c r="E13" i="146"/>
  <c r="J13" i="146"/>
  <c r="W20" i="100"/>
  <c r="D26" i="96"/>
  <c r="J20" i="97"/>
  <c r="J24" i="97"/>
  <c r="T27" i="52"/>
  <c r="V18" i="104"/>
  <c r="W18" i="104" s="1"/>
  <c r="M14" i="98"/>
  <c r="D29" i="136"/>
  <c r="E29" i="136" s="1"/>
  <c r="T15" i="50"/>
  <c r="T21" i="51"/>
  <c r="H21" i="141"/>
  <c r="H21" i="108"/>
  <c r="V18" i="103"/>
  <c r="W18" i="103" s="1"/>
  <c r="T27" i="53"/>
  <c r="V17" i="105"/>
  <c r="W17" i="105" s="1"/>
  <c r="M20" i="92"/>
  <c r="N30" i="47"/>
  <c r="G21" i="134"/>
  <c r="AC17" i="137"/>
  <c r="C21" i="45"/>
  <c r="J13" i="97"/>
  <c r="E27" i="145"/>
  <c r="J27" i="145"/>
  <c r="D27" i="145" s="1"/>
  <c r="K27" i="145" s="1"/>
  <c r="K14" i="36"/>
  <c r="J14" i="36"/>
  <c r="E23" i="134"/>
  <c r="F23" i="134" s="1"/>
  <c r="C11" i="112"/>
  <c r="P11" i="112" s="1"/>
  <c r="AC15" i="147"/>
  <c r="W19" i="100"/>
  <c r="D14" i="139"/>
  <c r="T25" i="50"/>
  <c r="G22" i="145"/>
  <c r="AC28" i="142"/>
  <c r="K28" i="36"/>
  <c r="J28" i="36"/>
  <c r="D27" i="50"/>
  <c r="H28" i="107"/>
  <c r="P17" i="4"/>
  <c r="Q17" i="4" s="1"/>
  <c r="T17" i="4"/>
  <c r="AC20" i="147"/>
  <c r="AC19" i="144"/>
  <c r="N28" i="136"/>
  <c r="D15" i="139"/>
  <c r="G14" i="144"/>
  <c r="V21" i="103"/>
  <c r="W21" i="103" s="1"/>
  <c r="G29" i="137"/>
  <c r="H29" i="137" s="1"/>
  <c r="L25" i="108"/>
  <c r="X25" i="10"/>
  <c r="G27" i="145"/>
  <c r="D14" i="56"/>
  <c r="Y16" i="103"/>
  <c r="Z16" i="103" s="1"/>
  <c r="G18" i="147"/>
  <c r="N26" i="136"/>
  <c r="D16" i="55"/>
  <c r="C27" i="84"/>
  <c r="I27" i="84" s="1"/>
  <c r="Y22" i="103"/>
  <c r="Z22" i="103" s="1"/>
  <c r="G16" i="148"/>
  <c r="K23" i="102"/>
  <c r="L23" i="102"/>
  <c r="H23" i="141"/>
  <c r="H23" i="108"/>
  <c r="W18" i="100"/>
  <c r="K17" i="36"/>
  <c r="J17" i="36"/>
  <c r="D24" i="137"/>
  <c r="D24" i="55"/>
  <c r="G16" i="144"/>
  <c r="H21" i="107"/>
  <c r="I20" i="84"/>
  <c r="H17" i="94"/>
  <c r="D27" i="51"/>
  <c r="G14" i="98"/>
  <c r="AC20" i="68"/>
  <c r="E20" i="92"/>
  <c r="L14" i="108"/>
  <c r="X14" i="10"/>
  <c r="E23" i="146"/>
  <c r="J23" i="146"/>
  <c r="L16" i="102"/>
  <c r="K16" i="102"/>
  <c r="E13" i="152"/>
  <c r="AC13" i="68"/>
  <c r="E13" i="92"/>
  <c r="C20" i="111"/>
  <c r="D22" i="53"/>
  <c r="E14" i="143"/>
  <c r="J14" i="143"/>
  <c r="W27" i="101"/>
  <c r="K18" i="102"/>
  <c r="L18" i="102"/>
  <c r="G16" i="146"/>
  <c r="Y26" i="105"/>
  <c r="Z26" i="105" s="1"/>
  <c r="N27" i="140"/>
  <c r="J29" i="142"/>
  <c r="E29" i="142"/>
  <c r="J23" i="36"/>
  <c r="K23" i="36"/>
  <c r="G15" i="143"/>
  <c r="P25" i="101"/>
  <c r="Q25" i="101" s="1"/>
  <c r="T25" i="101"/>
  <c r="D15" i="50"/>
  <c r="G26" i="146"/>
  <c r="H14" i="96"/>
  <c r="W17" i="100"/>
  <c r="Y13" i="105"/>
  <c r="Z13" i="105" s="1"/>
  <c r="N14" i="140"/>
  <c r="V15" i="103"/>
  <c r="W15" i="103" s="1"/>
  <c r="X20" i="10"/>
  <c r="F20" i="141"/>
  <c r="T20" i="10"/>
  <c r="F20" i="108"/>
  <c r="N20" i="108" s="1"/>
  <c r="G20" i="108" s="1"/>
  <c r="H22" i="108"/>
  <c r="H22" i="141"/>
  <c r="G13" i="146"/>
  <c r="L23" i="108"/>
  <c r="V15" i="105"/>
  <c r="W15" i="105" s="1"/>
  <c r="K17" i="43"/>
  <c r="L17" i="43"/>
  <c r="G26" i="143"/>
  <c r="G18" i="148"/>
  <c r="J14" i="94"/>
  <c r="R19" i="58"/>
  <c r="E12" i="146"/>
  <c r="L31" i="146"/>
  <c r="J12" i="146"/>
  <c r="J15" i="145"/>
  <c r="E15" i="145"/>
  <c r="AC27" i="134"/>
  <c r="E18" i="144"/>
  <c r="J18" i="144"/>
  <c r="T15" i="10"/>
  <c r="F15" i="108"/>
  <c r="F15" i="141"/>
  <c r="J10" i="97"/>
  <c r="R30" i="49"/>
  <c r="L14" i="102"/>
  <c r="K14" i="102"/>
  <c r="T19" i="53"/>
  <c r="G14" i="139"/>
  <c r="R30" i="34"/>
  <c r="J10" i="94"/>
  <c r="Z14" i="100"/>
  <c r="D27" i="53"/>
  <c r="T20" i="56"/>
  <c r="F12" i="97"/>
  <c r="V12" i="49"/>
  <c r="Y12" i="49" s="1"/>
  <c r="G27" i="148"/>
  <c r="AB31" i="134"/>
  <c r="AC12" i="134"/>
  <c r="C16" i="84"/>
  <c r="H26" i="97"/>
  <c r="E12" i="148"/>
  <c r="J12" i="148"/>
  <c r="L31" i="148"/>
  <c r="H27" i="108"/>
  <c r="H27" i="141"/>
  <c r="T12" i="53"/>
  <c r="G15" i="148"/>
  <c r="AC25" i="137"/>
  <c r="D30" i="47"/>
  <c r="D10" i="95"/>
  <c r="Z31" i="145"/>
  <c r="Z28" i="101"/>
  <c r="N21" i="140"/>
  <c r="Y20" i="105"/>
  <c r="Z20" i="105" s="1"/>
  <c r="F21" i="95"/>
  <c r="V21" i="47"/>
  <c r="Y21" i="47" s="1"/>
  <c r="G19" i="137"/>
  <c r="H19" i="137" s="1"/>
  <c r="E25" i="137"/>
  <c r="T14" i="55"/>
  <c r="C17" i="3"/>
  <c r="D21" i="107"/>
  <c r="G23" i="137"/>
  <c r="L27" i="94"/>
  <c r="G28" i="145"/>
  <c r="T21" i="101"/>
  <c r="P21" i="101"/>
  <c r="Q21" i="101" s="1"/>
  <c r="D15" i="95"/>
  <c r="W13" i="4"/>
  <c r="G28" i="146"/>
  <c r="J19" i="147"/>
  <c r="E19" i="147"/>
  <c r="E26" i="146"/>
  <c r="J26" i="146"/>
  <c r="L29" i="52"/>
  <c r="J22" i="97"/>
  <c r="T18" i="51"/>
  <c r="D22" i="56"/>
  <c r="J14" i="142"/>
  <c r="E14" i="142"/>
  <c r="V10" i="49"/>
  <c r="F30" i="49"/>
  <c r="F10" i="97"/>
  <c r="T17" i="53"/>
  <c r="V19" i="104"/>
  <c r="W19" i="104" s="1"/>
  <c r="D12" i="97"/>
  <c r="S12" i="152"/>
  <c r="Z16" i="68"/>
  <c r="S12" i="92"/>
  <c r="AA12" i="68"/>
  <c r="D18" i="56"/>
  <c r="Z16" i="4"/>
  <c r="H19" i="108"/>
  <c r="H19" i="141"/>
  <c r="I19" i="58"/>
  <c r="E18" i="142"/>
  <c r="J18" i="142"/>
  <c r="T13" i="56"/>
  <c r="N24" i="136"/>
  <c r="H20" i="96"/>
  <c r="N17" i="136"/>
  <c r="Z31" i="134"/>
  <c r="V23" i="104"/>
  <c r="W23" i="104" s="1"/>
  <c r="L11" i="102"/>
  <c r="K11" i="102"/>
  <c r="T12" i="50"/>
  <c r="G16" i="143"/>
  <c r="G19" i="92"/>
  <c r="G19" i="152"/>
  <c r="AC22" i="139"/>
  <c r="D13" i="56"/>
  <c r="AC18" i="79"/>
  <c r="E18" i="98"/>
  <c r="C23" i="3"/>
  <c r="D27" i="107"/>
  <c r="K30" i="45"/>
  <c r="C12" i="45"/>
  <c r="G26" i="144"/>
  <c r="E37" i="77"/>
  <c r="AC12" i="139"/>
  <c r="AB31" i="139"/>
  <c r="AC31" i="139" s="1"/>
  <c r="AC14" i="139"/>
  <c r="D21" i="53"/>
  <c r="AB31" i="145"/>
  <c r="G17" i="145"/>
  <c r="Z28" i="4"/>
  <c r="D15" i="52"/>
  <c r="J15" i="97"/>
  <c r="G31" i="140"/>
  <c r="S11" i="105"/>
  <c r="D12" i="140"/>
  <c r="W15" i="4"/>
  <c r="E26" i="148"/>
  <c r="J26" i="148"/>
  <c r="T18" i="101"/>
  <c r="P18" i="101"/>
  <c r="Q18" i="101" s="1"/>
  <c r="T11" i="57"/>
  <c r="S29" i="57"/>
  <c r="L31" i="134"/>
  <c r="E12" i="134"/>
  <c r="H19" i="97"/>
  <c r="V19" i="48"/>
  <c r="Y19" i="48" s="1"/>
  <c r="F19" i="96"/>
  <c r="W24" i="101"/>
  <c r="L20" i="96"/>
  <c r="C22" i="3"/>
  <c r="D26" i="107"/>
  <c r="C30" i="84"/>
  <c r="T22" i="51"/>
  <c r="J29" i="144"/>
  <c r="E29" i="144"/>
  <c r="AC16" i="148"/>
  <c r="N21" i="68"/>
  <c r="K17" i="92"/>
  <c r="K17" i="152"/>
  <c r="T13" i="55"/>
  <c r="N29" i="52"/>
  <c r="O29" i="52" s="1"/>
  <c r="F18" i="94"/>
  <c r="V18" i="34"/>
  <c r="Y18" i="34" s="1"/>
  <c r="J29" i="148"/>
  <c r="E29" i="148"/>
  <c r="F18" i="108"/>
  <c r="F18" i="141"/>
  <c r="T18" i="10"/>
  <c r="J26" i="145"/>
  <c r="E26" i="145"/>
  <c r="H18" i="96"/>
  <c r="L17" i="96"/>
  <c r="H21" i="94"/>
  <c r="Z31" i="144"/>
  <c r="J25" i="144"/>
  <c r="E25" i="144"/>
  <c r="D20" i="55"/>
  <c r="G15" i="146"/>
  <c r="T14" i="57"/>
  <c r="AC13" i="139"/>
  <c r="Z23" i="4"/>
  <c r="E24" i="145"/>
  <c r="J24" i="145"/>
  <c r="G28" i="148"/>
  <c r="G18" i="145"/>
  <c r="V17" i="48"/>
  <c r="Y17" i="48" s="1"/>
  <c r="F17" i="96"/>
  <c r="H24" i="141"/>
  <c r="H24" i="108"/>
  <c r="D14" i="52"/>
  <c r="T15" i="52"/>
  <c r="J12" i="147"/>
  <c r="L31" i="147"/>
  <c r="E12" i="147"/>
  <c r="K16" i="36"/>
  <c r="J16" i="36"/>
  <c r="E19" i="146"/>
  <c r="J19" i="146"/>
  <c r="V27" i="105"/>
  <c r="W27" i="105" s="1"/>
  <c r="T23" i="52"/>
  <c r="E27" i="148"/>
  <c r="J27" i="148"/>
  <c r="E19" i="58"/>
  <c r="Z31" i="142"/>
  <c r="E24" i="143"/>
  <c r="J24" i="143"/>
  <c r="G22" i="139"/>
  <c r="C19" i="3"/>
  <c r="D23" i="107"/>
  <c r="J16" i="96"/>
  <c r="D21" i="134"/>
  <c r="S20" i="103"/>
  <c r="J20" i="95"/>
  <c r="D12" i="57"/>
  <c r="F13" i="94"/>
  <c r="V13" i="34"/>
  <c r="U13" i="34" s="1"/>
  <c r="I13" i="92"/>
  <c r="I13" i="152"/>
  <c r="D23" i="56"/>
  <c r="J26" i="96"/>
  <c r="J13" i="143"/>
  <c r="E13" i="143"/>
  <c r="E18" i="134"/>
  <c r="F18" i="134" s="1"/>
  <c r="J19" i="145"/>
  <c r="E19" i="145"/>
  <c r="E26" i="143"/>
  <c r="J26" i="143"/>
  <c r="D17" i="95"/>
  <c r="J15" i="95"/>
  <c r="E26" i="139"/>
  <c r="W23" i="4"/>
  <c r="AC25" i="146"/>
  <c r="N25" i="140"/>
  <c r="Y24" i="105"/>
  <c r="Z24" i="105" s="1"/>
  <c r="D18" i="95"/>
  <c r="P17" i="100"/>
  <c r="Q17" i="100" s="1"/>
  <c r="T17" i="100"/>
  <c r="Q31" i="134"/>
  <c r="V11" i="103"/>
  <c r="D29" i="10"/>
  <c r="C13" i="106"/>
  <c r="E21" i="148"/>
  <c r="J21" i="148"/>
  <c r="D23" i="95"/>
  <c r="S31" i="146"/>
  <c r="V21" i="48"/>
  <c r="Y21" i="48" s="1"/>
  <c r="F21" i="96"/>
  <c r="S17" i="105"/>
  <c r="D18" i="140"/>
  <c r="T21" i="100"/>
  <c r="P21" i="100"/>
  <c r="Q21" i="100" s="1"/>
  <c r="AC18" i="146"/>
  <c r="D24" i="134"/>
  <c r="S23" i="103"/>
  <c r="E24" i="134"/>
  <c r="F24" i="134" s="1"/>
  <c r="F19" i="108"/>
  <c r="T19" i="10"/>
  <c r="F19" i="141"/>
  <c r="T20" i="101"/>
  <c r="P20" i="101"/>
  <c r="Q20" i="101" s="1"/>
  <c r="J23" i="95"/>
  <c r="L30" i="47"/>
  <c r="D25" i="52"/>
  <c r="G29" i="134"/>
  <c r="H29" i="134" s="1"/>
  <c r="M18" i="92"/>
  <c r="M18" i="152"/>
  <c r="N13" i="136"/>
  <c r="L13" i="95"/>
  <c r="D28" i="57"/>
  <c r="G12" i="146"/>
  <c r="N31" i="146"/>
  <c r="G28" i="142"/>
  <c r="T19" i="50"/>
  <c r="Y19" i="103"/>
  <c r="Z19" i="103" s="1"/>
  <c r="AC13" i="144"/>
  <c r="G19" i="139"/>
  <c r="J24" i="142"/>
  <c r="E24" i="142"/>
  <c r="S31" i="142"/>
  <c r="D28" i="155"/>
  <c r="D26" i="94"/>
  <c r="G21" i="148"/>
  <c r="V27" i="47"/>
  <c r="Y27" i="47" s="1"/>
  <c r="F27" i="95"/>
  <c r="T20" i="53"/>
  <c r="AC29" i="148"/>
  <c r="K17" i="98"/>
  <c r="E17" i="143"/>
  <c r="J17" i="143"/>
  <c r="L25" i="97"/>
  <c r="P22" i="101"/>
  <c r="Q22" i="101" s="1"/>
  <c r="T22" i="101"/>
  <c r="D16" i="50"/>
  <c r="J25" i="148"/>
  <c r="E25" i="148"/>
  <c r="N21" i="138"/>
  <c r="Y20" i="104"/>
  <c r="Z20" i="104" s="1"/>
  <c r="AC20" i="143"/>
  <c r="L14" i="95"/>
  <c r="G16" i="142"/>
  <c r="D11" i="54"/>
  <c r="G29" i="54"/>
  <c r="Y24" i="103"/>
  <c r="Z24" i="103" s="1"/>
  <c r="D16" i="97"/>
  <c r="H22" i="97"/>
  <c r="N31" i="142"/>
  <c r="G12" i="142"/>
  <c r="E14" i="145"/>
  <c r="J14" i="145"/>
  <c r="J30" i="49"/>
  <c r="C15" i="3"/>
  <c r="D19" i="107"/>
  <c r="AC17" i="147"/>
  <c r="K21" i="36"/>
  <c r="J21" i="36"/>
  <c r="S21" i="104"/>
  <c r="D22" i="138"/>
  <c r="E22" i="138" s="1"/>
  <c r="L18" i="97"/>
  <c r="T18" i="52"/>
  <c r="L28" i="43"/>
  <c r="K28" i="43"/>
  <c r="AC13" i="134"/>
  <c r="C27" i="45"/>
  <c r="J19" i="97"/>
  <c r="L15" i="43"/>
  <c r="K15" i="43"/>
  <c r="AC24" i="137"/>
  <c r="D11" i="57"/>
  <c r="G29" i="57"/>
  <c r="H25" i="96"/>
  <c r="T22" i="55"/>
  <c r="O12" i="92"/>
  <c r="O12" i="152"/>
  <c r="T16" i="68"/>
  <c r="N16" i="140"/>
  <c r="Y15" i="105"/>
  <c r="Z15" i="105" s="1"/>
  <c r="G14" i="145"/>
  <c r="D26" i="52"/>
  <c r="D25" i="134"/>
  <c r="S24" i="103"/>
  <c r="W22" i="4"/>
  <c r="E21" i="137"/>
  <c r="F21" i="137" s="1"/>
  <c r="G16" i="134"/>
  <c r="T20" i="57"/>
  <c r="J16" i="142"/>
  <c r="E16" i="142"/>
  <c r="F21" i="108"/>
  <c r="F21" i="141"/>
  <c r="T21" i="10"/>
  <c r="J25" i="95"/>
  <c r="S17" i="98"/>
  <c r="V13" i="103"/>
  <c r="W13" i="103" s="1"/>
  <c r="F25" i="95"/>
  <c r="V25" i="47"/>
  <c r="Y25" i="47" s="1"/>
  <c r="G25" i="139"/>
  <c r="H25" i="139" s="1"/>
  <c r="N29" i="50"/>
  <c r="O29" i="50" s="1"/>
  <c r="D16" i="134"/>
  <c r="S15" i="103"/>
  <c r="Z12" i="4"/>
  <c r="AC13" i="125"/>
  <c r="AC26" i="145"/>
  <c r="S25" i="104"/>
  <c r="D26" i="138"/>
  <c r="E26" i="138" s="1"/>
  <c r="T22" i="4"/>
  <c r="P22" i="4"/>
  <c r="Q22" i="4" s="1"/>
  <c r="AC13" i="142"/>
  <c r="Y16" i="104"/>
  <c r="Z16" i="104" s="1"/>
  <c r="N17" i="138"/>
  <c r="K20" i="92"/>
  <c r="G15" i="147"/>
  <c r="AC26" i="147"/>
  <c r="Z13" i="4"/>
  <c r="E20" i="148"/>
  <c r="J20" i="148"/>
  <c r="W16" i="101"/>
  <c r="K15" i="79"/>
  <c r="I12" i="98"/>
  <c r="J12" i="94"/>
  <c r="F13" i="95"/>
  <c r="V13" i="47"/>
  <c r="Y13" i="47" s="1"/>
  <c r="W11" i="101"/>
  <c r="V30" i="101"/>
  <c r="W30" i="101" s="1"/>
  <c r="T13" i="54"/>
  <c r="D21" i="139"/>
  <c r="P19" i="100"/>
  <c r="Q19" i="100" s="1"/>
  <c r="T19" i="100"/>
  <c r="D28" i="137"/>
  <c r="AC17" i="145"/>
  <c r="O13" i="98"/>
  <c r="D17" i="140"/>
  <c r="S16" i="105"/>
  <c r="D28" i="53"/>
  <c r="N31" i="144"/>
  <c r="G12" i="144"/>
  <c r="Q15" i="79"/>
  <c r="M12" i="98"/>
  <c r="R14" i="10"/>
  <c r="J14" i="108"/>
  <c r="J14" i="141"/>
  <c r="Z23" i="100"/>
  <c r="E20" i="134"/>
  <c r="S31" i="144"/>
  <c r="AC22" i="134"/>
  <c r="J24" i="94"/>
  <c r="V12" i="47"/>
  <c r="Y12" i="47" s="1"/>
  <c r="F12" i="95"/>
  <c r="J27" i="97"/>
  <c r="J25" i="145"/>
  <c r="E25" i="145"/>
  <c r="D12" i="50"/>
  <c r="F17" i="95"/>
  <c r="V17" i="47"/>
  <c r="Y17" i="47" s="1"/>
  <c r="L22" i="95"/>
  <c r="Q31" i="137"/>
  <c r="AC13" i="137"/>
  <c r="M15" i="92"/>
  <c r="W17" i="101"/>
  <c r="E20" i="145"/>
  <c r="J20" i="145"/>
  <c r="F10" i="95"/>
  <c r="F30" i="47"/>
  <c r="V10" i="47"/>
  <c r="N16" i="138"/>
  <c r="Y15" i="104"/>
  <c r="Z15" i="104" s="1"/>
  <c r="S23" i="104"/>
  <c r="D24" i="138"/>
  <c r="E24" i="138" s="1"/>
  <c r="I29" i="56"/>
  <c r="H19" i="107"/>
  <c r="T19" i="4"/>
  <c r="P19" i="4"/>
  <c r="Q19" i="4" s="1"/>
  <c r="H24" i="107"/>
  <c r="D26" i="51"/>
  <c r="J24" i="148"/>
  <c r="E24" i="148"/>
  <c r="T25" i="57"/>
  <c r="E15" i="142"/>
  <c r="J15" i="142"/>
  <c r="AC21" i="134"/>
  <c r="Z31" i="147"/>
  <c r="D25" i="97"/>
  <c r="G29" i="139"/>
  <c r="H29" i="139" s="1"/>
  <c r="T20" i="50"/>
  <c r="L15" i="96"/>
  <c r="D11" i="96"/>
  <c r="G13" i="139"/>
  <c r="H13" i="139" s="1"/>
  <c r="H24" i="95"/>
  <c r="T13" i="52"/>
  <c r="V14" i="34"/>
  <c r="F14" i="94"/>
  <c r="N20" i="138"/>
  <c r="Y19" i="104"/>
  <c r="Z19" i="104" s="1"/>
  <c r="E17" i="147"/>
  <c r="J17" i="147"/>
  <c r="Q12" i="98"/>
  <c r="W15" i="79"/>
  <c r="S31" i="139"/>
  <c r="U15" i="34"/>
  <c r="L15" i="94"/>
  <c r="E15" i="45"/>
  <c r="N19" i="140"/>
  <c r="Y18" i="105"/>
  <c r="Z18" i="105" s="1"/>
  <c r="G28" i="139"/>
  <c r="H28" i="139" s="1"/>
  <c r="S18" i="104"/>
  <c r="D19" i="138"/>
  <c r="E19" i="138" s="1"/>
  <c r="D15" i="55"/>
  <c r="S12" i="103"/>
  <c r="D13" i="134"/>
  <c r="Z15" i="101"/>
  <c r="H22" i="107"/>
  <c r="J13" i="96"/>
  <c r="D27" i="134"/>
  <c r="S26" i="103"/>
  <c r="E27" i="146"/>
  <c r="J27" i="146"/>
  <c r="D13" i="52"/>
  <c r="D22" i="95"/>
  <c r="K23" i="43"/>
  <c r="L23" i="43"/>
  <c r="D22" i="97"/>
  <c r="T21" i="56"/>
  <c r="U31" i="137"/>
  <c r="V31" i="137" s="1"/>
  <c r="AC23" i="148"/>
  <c r="F23" i="141"/>
  <c r="T23" i="10"/>
  <c r="F23" i="108"/>
  <c r="N23" i="108" s="1"/>
  <c r="G23" i="108" s="1"/>
  <c r="D12" i="55"/>
  <c r="L16" i="95"/>
  <c r="D18" i="96"/>
  <c r="L27" i="95"/>
  <c r="E22" i="143"/>
  <c r="J22" i="143"/>
  <c r="C18" i="84"/>
  <c r="I18" i="84" s="1"/>
  <c r="D16" i="57"/>
  <c r="J27" i="108"/>
  <c r="J27" i="141"/>
  <c r="AC29" i="137"/>
  <c r="Y20" i="103"/>
  <c r="Z20" i="103" s="1"/>
  <c r="K15" i="36"/>
  <c r="J15" i="36"/>
  <c r="T16" i="101"/>
  <c r="P16" i="101"/>
  <c r="Q16" i="101" s="1"/>
  <c r="Z18" i="4"/>
  <c r="J14" i="96"/>
  <c r="T27" i="50"/>
  <c r="W26" i="4"/>
  <c r="Z21" i="68"/>
  <c r="S17" i="92"/>
  <c r="S17" i="152"/>
  <c r="Z31" i="137"/>
  <c r="AA31" i="137" s="1"/>
  <c r="AC14" i="137"/>
  <c r="G24" i="143"/>
  <c r="C13" i="112"/>
  <c r="P13" i="112" s="1"/>
  <c r="AB31" i="147"/>
  <c r="D23" i="139"/>
  <c r="S15" i="105"/>
  <c r="D16" i="140"/>
  <c r="D29" i="3"/>
  <c r="E19" i="3" s="1"/>
  <c r="C10" i="3"/>
  <c r="D14" i="107"/>
  <c r="G13" i="152"/>
  <c r="G13" i="92"/>
  <c r="AC20" i="148"/>
  <c r="J18" i="96"/>
  <c r="T16" i="57"/>
  <c r="T21" i="55"/>
  <c r="T14" i="53"/>
  <c r="Y23" i="103"/>
  <c r="Z23" i="103" s="1"/>
  <c r="D25" i="50"/>
  <c r="L27" i="43"/>
  <c r="K27" i="43"/>
  <c r="AC15" i="143"/>
  <c r="D17" i="57"/>
  <c r="F19" i="97"/>
  <c r="V19" i="49"/>
  <c r="Y19" i="49" s="1"/>
  <c r="D26" i="57"/>
  <c r="J12" i="95"/>
  <c r="F22" i="96"/>
  <c r="V22" i="48"/>
  <c r="Y22" i="48" s="1"/>
  <c r="L14" i="94"/>
  <c r="U14" i="34"/>
  <c r="I29" i="57"/>
  <c r="AC14" i="134"/>
  <c r="J19" i="144"/>
  <c r="E19" i="144"/>
  <c r="R25" i="10"/>
  <c r="J25" i="141"/>
  <c r="J25" i="108"/>
  <c r="AC23" i="142"/>
  <c r="K13" i="98"/>
  <c r="D25" i="136"/>
  <c r="E25" i="136" s="1"/>
  <c r="D19" i="96"/>
  <c r="L25" i="102"/>
  <c r="K25" i="102"/>
  <c r="J24" i="146"/>
  <c r="E24" i="146"/>
  <c r="C19" i="84"/>
  <c r="G17" i="144"/>
  <c r="L26" i="97"/>
  <c r="G25" i="142"/>
  <c r="G21" i="142"/>
  <c r="K14" i="98"/>
  <c r="J26" i="97"/>
  <c r="D23" i="155"/>
  <c r="D21" i="94"/>
  <c r="T21" i="53"/>
  <c r="S16" i="98"/>
  <c r="Z19" i="79"/>
  <c r="E18" i="152"/>
  <c r="AC18" i="68"/>
  <c r="AA18" i="68" s="1"/>
  <c r="E18" i="92"/>
  <c r="D16" i="56"/>
  <c r="T18" i="55"/>
  <c r="C17" i="45"/>
  <c r="T13" i="50"/>
  <c r="M14" i="152"/>
  <c r="M14" i="92"/>
  <c r="AC20" i="139"/>
  <c r="D25" i="137"/>
  <c r="G20" i="143"/>
  <c r="L12" i="108"/>
  <c r="X12" i="10"/>
  <c r="D16" i="95"/>
  <c r="E25" i="146"/>
  <c r="J25" i="146"/>
  <c r="H18" i="95"/>
  <c r="G12" i="145"/>
  <c r="N31" i="145"/>
  <c r="S19" i="103"/>
  <c r="D20" i="134"/>
  <c r="H18" i="94"/>
  <c r="E21" i="144"/>
  <c r="J21" i="144"/>
  <c r="V24" i="104"/>
  <c r="W24" i="104" s="1"/>
  <c r="J18" i="141"/>
  <c r="J18" i="108"/>
  <c r="R18" i="10"/>
  <c r="D15" i="136"/>
  <c r="E15" i="136" s="1"/>
  <c r="D22" i="51"/>
  <c r="I13" i="98"/>
  <c r="D21" i="52"/>
  <c r="T28" i="55"/>
  <c r="G22" i="148"/>
  <c r="D23" i="53"/>
  <c r="Y21" i="104"/>
  <c r="Z21" i="104" s="1"/>
  <c r="N22" i="138"/>
  <c r="D24" i="51"/>
  <c r="L13" i="96"/>
  <c r="G13" i="137"/>
  <c r="H13" i="137" s="1"/>
  <c r="J15" i="96"/>
  <c r="D23" i="136"/>
  <c r="E23" i="136" s="1"/>
  <c r="D27" i="55"/>
  <c r="T28" i="51"/>
  <c r="J19" i="142"/>
  <c r="E19" i="142"/>
  <c r="V11" i="49"/>
  <c r="Y11" i="49" s="1"/>
  <c r="F11" i="97"/>
  <c r="I14" i="98"/>
  <c r="P13" i="4"/>
  <c r="Q13" i="4" s="1"/>
  <c r="T13" i="4"/>
  <c r="D13" i="97"/>
  <c r="H30" i="48"/>
  <c r="AC14" i="145"/>
  <c r="D14" i="54"/>
  <c r="Z24" i="101"/>
  <c r="Z15" i="100"/>
  <c r="H13" i="97"/>
  <c r="J19" i="108"/>
  <c r="J19" i="141"/>
  <c r="L24" i="108"/>
  <c r="X24" i="10"/>
  <c r="E29" i="147"/>
  <c r="J29" i="147"/>
  <c r="S15" i="92"/>
  <c r="M17" i="98"/>
  <c r="G23" i="139"/>
  <c r="S23" i="105"/>
  <c r="D24" i="140"/>
  <c r="K18" i="98"/>
  <c r="N30" i="34"/>
  <c r="N19" i="79"/>
  <c r="K16" i="98"/>
  <c r="Q29" i="50"/>
  <c r="W28" i="101"/>
  <c r="J14" i="97"/>
  <c r="H23" i="94"/>
  <c r="V17" i="34"/>
  <c r="F17" i="94"/>
  <c r="AC23" i="139"/>
  <c r="T11" i="54"/>
  <c r="S29" i="54"/>
  <c r="D27" i="56"/>
  <c r="V15" i="48"/>
  <c r="Y15" i="48" s="1"/>
  <c r="F15" i="96"/>
  <c r="Z17" i="100"/>
  <c r="J17" i="141"/>
  <c r="J17" i="108"/>
  <c r="R17" i="10"/>
  <c r="H15" i="125"/>
  <c r="E17" i="98"/>
  <c r="AC17" i="79"/>
  <c r="AA17" i="79" s="1"/>
  <c r="G23" i="147"/>
  <c r="G17" i="134"/>
  <c r="AC28" i="147"/>
  <c r="D17" i="137"/>
  <c r="J12" i="97"/>
  <c r="S19" i="105"/>
  <c r="D20" i="140"/>
  <c r="Z13" i="101"/>
  <c r="T26" i="54"/>
  <c r="Q19" i="79"/>
  <c r="M16" i="98"/>
  <c r="P30" i="48"/>
  <c r="H10" i="96"/>
  <c r="G23" i="145"/>
  <c r="N30" i="49"/>
  <c r="Z19" i="100"/>
  <c r="AC25" i="147"/>
  <c r="G13" i="98"/>
  <c r="H24" i="94"/>
  <c r="AC20" i="146"/>
  <c r="E16" i="45"/>
  <c r="D14" i="97"/>
  <c r="T18" i="57"/>
  <c r="H30" i="47"/>
  <c r="J17" i="96"/>
  <c r="G24" i="147"/>
  <c r="AB31" i="146"/>
  <c r="J24" i="36"/>
  <c r="K24" i="36"/>
  <c r="AC26" i="148"/>
  <c r="C16" i="106"/>
  <c r="D19" i="54"/>
  <c r="D23" i="52"/>
  <c r="C22" i="106"/>
  <c r="V28" i="103"/>
  <c r="W28" i="103" s="1"/>
  <c r="W21" i="101"/>
  <c r="K22" i="36"/>
  <c r="J22" i="36"/>
  <c r="J13" i="148"/>
  <c r="E13" i="148"/>
  <c r="W21" i="4"/>
  <c r="C23" i="106"/>
  <c r="J11" i="96"/>
  <c r="AC16" i="134"/>
  <c r="H19" i="96"/>
  <c r="K25" i="36"/>
  <c r="J25" i="36"/>
  <c r="H26" i="96"/>
  <c r="L11" i="97"/>
  <c r="V16" i="34"/>
  <c r="F16" i="94"/>
  <c r="V25" i="105"/>
  <c r="W25" i="105" s="1"/>
  <c r="E29" i="134"/>
  <c r="F29" i="134" s="1"/>
  <c r="L15" i="108"/>
  <c r="J31" i="43"/>
  <c r="L11" i="43"/>
  <c r="K11" i="43"/>
  <c r="V20" i="103"/>
  <c r="W20" i="103" s="1"/>
  <c r="N29" i="54"/>
  <c r="O29" i="54" s="1"/>
  <c r="L20" i="43"/>
  <c r="K20" i="43"/>
  <c r="W15" i="101"/>
  <c r="T25" i="56"/>
  <c r="H24" i="97"/>
  <c r="G26" i="142"/>
  <c r="D20" i="94"/>
  <c r="D22" i="155"/>
  <c r="N27" i="136"/>
  <c r="Q18" i="92"/>
  <c r="Q18" i="152"/>
  <c r="G23" i="134"/>
  <c r="H23" i="134" s="1"/>
  <c r="T23" i="55"/>
  <c r="D28" i="136"/>
  <c r="E28" i="136" s="1"/>
  <c r="D15" i="107"/>
  <c r="F15" i="107" s="1"/>
  <c r="C11" i="3"/>
  <c r="W19" i="101"/>
  <c r="D13" i="136"/>
  <c r="E13" i="136" s="1"/>
  <c r="C29" i="84"/>
  <c r="V19" i="47"/>
  <c r="Y19" i="47" s="1"/>
  <c r="F19" i="95"/>
  <c r="D31" i="84"/>
  <c r="C13" i="84"/>
  <c r="T17" i="52"/>
  <c r="T17" i="57"/>
  <c r="H12" i="96"/>
  <c r="D13" i="50"/>
  <c r="D22" i="139"/>
  <c r="T13" i="101"/>
  <c r="P13" i="101"/>
  <c r="Q13" i="101" s="1"/>
  <c r="D19" i="57"/>
  <c r="T28" i="54"/>
  <c r="J23" i="96"/>
  <c r="G12" i="148"/>
  <c r="N31" i="148"/>
  <c r="P11" i="4"/>
  <c r="Q11" i="4" s="1"/>
  <c r="T11" i="4"/>
  <c r="S30" i="4"/>
  <c r="T16" i="50"/>
  <c r="K19" i="152"/>
  <c r="K19" i="92"/>
  <c r="L18" i="43"/>
  <c r="K18" i="43"/>
  <c r="Z16" i="101"/>
  <c r="E15" i="125"/>
  <c r="AC12" i="125"/>
  <c r="AC16" i="139"/>
  <c r="I15" i="92"/>
  <c r="N29" i="136"/>
  <c r="T17" i="54"/>
  <c r="H24" i="96"/>
  <c r="T22" i="52"/>
  <c r="J21" i="108"/>
  <c r="R21" i="10"/>
  <c r="J21" i="141"/>
  <c r="V17" i="49"/>
  <c r="Y17" i="49" s="1"/>
  <c r="F17" i="97"/>
  <c r="D25" i="53"/>
  <c r="G24" i="148"/>
  <c r="G24" i="142"/>
  <c r="D22" i="96"/>
  <c r="F14" i="96"/>
  <c r="V14" i="48"/>
  <c r="Y14" i="48" s="1"/>
  <c r="G18" i="142"/>
  <c r="T27" i="54"/>
  <c r="AC15" i="134"/>
  <c r="H23" i="97"/>
  <c r="N12" i="136"/>
  <c r="M31" i="136"/>
  <c r="N31" i="136" s="1"/>
  <c r="I18" i="98"/>
  <c r="D21" i="95"/>
  <c r="D28" i="54"/>
  <c r="Y26" i="103"/>
  <c r="Z26" i="103" s="1"/>
  <c r="J12" i="143"/>
  <c r="E12" i="143"/>
  <c r="L31" i="143"/>
  <c r="D15" i="54"/>
  <c r="J22" i="96"/>
  <c r="E17" i="145"/>
  <c r="J17" i="145"/>
  <c r="L19" i="96"/>
  <c r="C26" i="84"/>
  <c r="T21" i="52"/>
  <c r="C14" i="3"/>
  <c r="D18" i="107"/>
  <c r="D20" i="155"/>
  <c r="D18" i="94"/>
  <c r="S12" i="105"/>
  <c r="D13" i="140"/>
  <c r="G27" i="139"/>
  <c r="H27" i="139" s="1"/>
  <c r="S20" i="105"/>
  <c r="D21" i="140"/>
  <c r="K13" i="36"/>
  <c r="J13" i="36"/>
  <c r="L22" i="43"/>
  <c r="K22" i="43"/>
  <c r="K24" i="43"/>
  <c r="L24" i="43"/>
  <c r="D26" i="136"/>
  <c r="E26" i="136" s="1"/>
  <c r="AC29" i="134"/>
  <c r="D15" i="53"/>
  <c r="H19" i="79"/>
  <c r="G16" i="98"/>
  <c r="T16" i="10"/>
  <c r="F16" i="108"/>
  <c r="N16" i="108" s="1"/>
  <c r="G16" i="108" s="1"/>
  <c r="F16" i="141"/>
  <c r="D24" i="95"/>
  <c r="D25" i="96"/>
  <c r="G13" i="147"/>
  <c r="AC25" i="134"/>
  <c r="AC13" i="145"/>
  <c r="AC15" i="146"/>
  <c r="L22" i="108"/>
  <c r="L29" i="55"/>
  <c r="D15" i="56"/>
  <c r="L29" i="56"/>
  <c r="Z31" i="146"/>
  <c r="AC12" i="146"/>
  <c r="AC19" i="139"/>
  <c r="H15" i="108"/>
  <c r="H15" i="141"/>
  <c r="W15" i="125"/>
  <c r="G21" i="146"/>
  <c r="D18" i="136"/>
  <c r="E18" i="136" s="1"/>
  <c r="V22" i="49"/>
  <c r="Y22" i="49" s="1"/>
  <c r="F22" i="97"/>
  <c r="D26" i="54"/>
  <c r="D23" i="137"/>
  <c r="N23" i="136"/>
  <c r="H14" i="94"/>
  <c r="V20" i="105"/>
  <c r="W20" i="105" s="1"/>
  <c r="E17" i="134"/>
  <c r="T16" i="54"/>
  <c r="D24" i="52"/>
  <c r="P18" i="4"/>
  <c r="Q18" i="4" s="1"/>
  <c r="T18" i="4"/>
  <c r="H21" i="96"/>
  <c r="L12" i="95"/>
  <c r="J22" i="94"/>
  <c r="D26" i="50"/>
  <c r="C18" i="3"/>
  <c r="D22" i="107"/>
  <c r="G22" i="137"/>
  <c r="H22" i="137" s="1"/>
  <c r="AC15" i="139"/>
  <c r="T17" i="55"/>
  <c r="U31" i="143"/>
  <c r="N15" i="79"/>
  <c r="K12" i="98"/>
  <c r="T24" i="55"/>
  <c r="J19" i="143"/>
  <c r="E19" i="143"/>
  <c r="E16" i="147"/>
  <c r="J16" i="147"/>
  <c r="D10" i="97"/>
  <c r="D30" i="49"/>
  <c r="I17" i="92"/>
  <c r="I17" i="152"/>
  <c r="K21" i="68"/>
  <c r="J14" i="146"/>
  <c r="E14" i="146"/>
  <c r="W22" i="101"/>
  <c r="W21" i="100"/>
  <c r="V19" i="34"/>
  <c r="F19" i="94"/>
  <c r="O14" i="92"/>
  <c r="O14" i="152"/>
  <c r="F23" i="96"/>
  <c r="V23" i="48"/>
  <c r="Y23" i="48" s="1"/>
  <c r="Z15" i="4"/>
  <c r="E25" i="134"/>
  <c r="F25" i="134" s="1"/>
  <c r="T22" i="54"/>
  <c r="G15" i="134"/>
  <c r="H11" i="96"/>
  <c r="N29" i="51"/>
  <c r="D23" i="57"/>
  <c r="D31" i="43"/>
  <c r="H25" i="97"/>
  <c r="J13" i="142"/>
  <c r="E13" i="142"/>
  <c r="D28" i="56"/>
  <c r="G18" i="92"/>
  <c r="G18" i="152"/>
  <c r="F20" i="96"/>
  <c r="V20" i="48"/>
  <c r="Y20" i="48" s="1"/>
  <c r="P30" i="49"/>
  <c r="H10" i="97"/>
  <c r="J13" i="94"/>
  <c r="T26" i="101"/>
  <c r="P26" i="101"/>
  <c r="Q26" i="101" s="1"/>
  <c r="C18" i="106"/>
  <c r="H25" i="94"/>
  <c r="AC13" i="146"/>
  <c r="D17" i="138"/>
  <c r="E17" i="138" s="1"/>
  <c r="S16" i="104"/>
  <c r="T15" i="57"/>
  <c r="P28" i="4"/>
  <c r="Q28" i="4" s="1"/>
  <c r="T28" i="4"/>
  <c r="Z26" i="101"/>
  <c r="E27" i="3"/>
  <c r="D31" i="107"/>
  <c r="C27" i="3"/>
  <c r="E20" i="142"/>
  <c r="J20" i="142"/>
  <c r="J18" i="94"/>
  <c r="K26" i="43"/>
  <c r="L26" i="43"/>
  <c r="J26" i="36"/>
  <c r="K26" i="36"/>
  <c r="K21" i="102"/>
  <c r="L21" i="102"/>
  <c r="C21" i="106"/>
  <c r="Y15" i="103"/>
  <c r="Z15" i="103" s="1"/>
  <c r="E27" i="139"/>
  <c r="F27" i="139" s="1"/>
  <c r="D14" i="138"/>
  <c r="E14" i="138" s="1"/>
  <c r="S13" i="104"/>
  <c r="D25" i="55"/>
  <c r="H30" i="34"/>
  <c r="Z17" i="101"/>
  <c r="D21" i="96"/>
  <c r="T25" i="100"/>
  <c r="P25" i="100"/>
  <c r="Q25" i="100" s="1"/>
  <c r="L21" i="95"/>
  <c r="E17" i="139"/>
  <c r="F17" i="139" s="1"/>
  <c r="N29" i="55"/>
  <c r="V22" i="105"/>
  <c r="W22" i="105" s="1"/>
  <c r="E17" i="146"/>
  <c r="J17" i="146"/>
  <c r="T20" i="54"/>
  <c r="S29" i="52"/>
  <c r="T11" i="52"/>
  <c r="Z18" i="101"/>
  <c r="C14" i="106"/>
  <c r="E26" i="134"/>
  <c r="E16" i="98"/>
  <c r="E19" i="79"/>
  <c r="AC16" i="79"/>
  <c r="G18" i="98"/>
  <c r="D27" i="54"/>
  <c r="Y13" i="103"/>
  <c r="Z13" i="103" s="1"/>
  <c r="Z19" i="101"/>
  <c r="T24" i="101"/>
  <c r="P24" i="101"/>
  <c r="Q24" i="101" s="1"/>
  <c r="G14" i="146"/>
  <c r="T27" i="4"/>
  <c r="P27" i="4"/>
  <c r="Q27" i="4" s="1"/>
  <c r="G22" i="134"/>
  <c r="H22" i="134" s="1"/>
  <c r="G20" i="137"/>
  <c r="H20" i="137" s="1"/>
  <c r="G17" i="98"/>
  <c r="T26" i="53"/>
  <c r="E21" i="139"/>
  <c r="F21" i="139" s="1"/>
  <c r="H26" i="95"/>
  <c r="E25" i="142"/>
  <c r="J25" i="142"/>
  <c r="G19" i="143"/>
  <c r="H18" i="107"/>
  <c r="H27" i="95"/>
  <c r="U31" i="145"/>
  <c r="T28" i="50"/>
  <c r="S18" i="92"/>
  <c r="S18" i="152"/>
  <c r="E14" i="139"/>
  <c r="F14" i="139" s="1"/>
  <c r="L22" i="96"/>
  <c r="E21" i="134"/>
  <c r="F21" i="134" s="1"/>
  <c r="T28" i="52"/>
  <c r="AC18" i="142"/>
  <c r="T12" i="55"/>
  <c r="C27" i="106"/>
  <c r="T25" i="55"/>
  <c r="G19" i="148"/>
  <c r="T18" i="53"/>
  <c r="L14" i="97"/>
  <c r="G27" i="146"/>
  <c r="D13" i="54"/>
  <c r="T28" i="56"/>
  <c r="H13" i="94"/>
  <c r="I29" i="53"/>
  <c r="AC22" i="148"/>
  <c r="N23" i="138"/>
  <c r="Y22" i="104"/>
  <c r="Z22" i="104" s="1"/>
  <c r="D17" i="56"/>
  <c r="Y27" i="103"/>
  <c r="Z27" i="103" s="1"/>
  <c r="AC13" i="148"/>
  <c r="N22" i="136"/>
  <c r="Z24" i="4"/>
  <c r="AC27" i="147"/>
  <c r="V30" i="4"/>
  <c r="W30" i="4" s="1"/>
  <c r="W11" i="4"/>
  <c r="Q31" i="139"/>
  <c r="D15" i="57"/>
  <c r="V20" i="34"/>
  <c r="F20" i="94"/>
  <c r="J17" i="95"/>
  <c r="W23" i="101"/>
  <c r="L15" i="95"/>
  <c r="J11" i="97"/>
  <c r="E28" i="139"/>
  <c r="F28" i="139" s="1"/>
  <c r="D29" i="140"/>
  <c r="S28" i="105"/>
  <c r="E16" i="134"/>
  <c r="F16" i="134" s="1"/>
  <c r="Z14" i="4"/>
  <c r="G16" i="139"/>
  <c r="H16" i="139" s="1"/>
  <c r="E18" i="137"/>
  <c r="F18" i="137" s="1"/>
  <c r="AC29" i="145"/>
  <c r="L24" i="96"/>
  <c r="G25" i="146"/>
  <c r="V14" i="49"/>
  <c r="Y14" i="49" s="1"/>
  <c r="F14" i="97"/>
  <c r="D24" i="107"/>
  <c r="C20" i="3"/>
  <c r="D20" i="136"/>
  <c r="E20" i="136" s="1"/>
  <c r="C19" i="106"/>
  <c r="G16" i="145"/>
  <c r="AC20" i="134"/>
  <c r="D12" i="94"/>
  <c r="D14" i="155"/>
  <c r="U31" i="146"/>
  <c r="V21" i="34"/>
  <c r="F21" i="94"/>
  <c r="H15" i="97"/>
  <c r="L11" i="94"/>
  <c r="E20" i="147"/>
  <c r="J20" i="147"/>
  <c r="O19" i="92"/>
  <c r="O19" i="152"/>
  <c r="D24" i="54"/>
  <c r="L10" i="95"/>
  <c r="T30" i="47"/>
  <c r="L16" i="94"/>
  <c r="U16" i="34"/>
  <c r="K19" i="79"/>
  <c r="I16" i="98"/>
  <c r="E22" i="146"/>
  <c r="J22" i="146"/>
  <c r="T20" i="55"/>
  <c r="D12" i="136"/>
  <c r="E12" i="136" s="1"/>
  <c r="G31" i="136"/>
  <c r="D16" i="137"/>
  <c r="T22" i="100"/>
  <c r="P22" i="100"/>
  <c r="Q22" i="100" s="1"/>
  <c r="C19" i="45"/>
  <c r="D17" i="55"/>
  <c r="Z21" i="101"/>
  <c r="AC13" i="147"/>
  <c r="V15" i="49"/>
  <c r="Y15" i="49" s="1"/>
  <c r="F15" i="97"/>
  <c r="T15" i="55"/>
  <c r="G22" i="143"/>
  <c r="D13" i="95"/>
  <c r="T16" i="53"/>
  <c r="H22" i="94"/>
  <c r="T26" i="57"/>
  <c r="J27" i="96"/>
  <c r="U12" i="34"/>
  <c r="L12" i="94"/>
  <c r="Y17" i="103"/>
  <c r="Z17" i="103" s="1"/>
  <c r="W18" i="101"/>
  <c r="N30" i="48"/>
  <c r="D29" i="102"/>
  <c r="G21" i="147"/>
  <c r="D19" i="56"/>
  <c r="AC18" i="139"/>
  <c r="D13" i="53"/>
  <c r="N29" i="57"/>
  <c r="E19" i="139"/>
  <c r="O19" i="58"/>
  <c r="J25" i="147"/>
  <c r="E25" i="147"/>
  <c r="I29" i="52"/>
  <c r="E15" i="92"/>
  <c r="AC15" i="68"/>
  <c r="G20" i="146"/>
  <c r="T17" i="56"/>
  <c r="W19" i="4"/>
  <c r="V23" i="103"/>
  <c r="W23" i="103" s="1"/>
  <c r="U25" i="34"/>
  <c r="L25" i="94"/>
  <c r="F11" i="95"/>
  <c r="V11" i="47"/>
  <c r="Y11" i="47" s="1"/>
  <c r="L14" i="96"/>
  <c r="K15" i="102"/>
  <c r="L15" i="102"/>
  <c r="L23" i="97"/>
  <c r="F18" i="97"/>
  <c r="V18" i="49"/>
  <c r="Y18" i="49" s="1"/>
  <c r="D14" i="53"/>
  <c r="C25" i="84"/>
  <c r="D18" i="139"/>
  <c r="D26" i="56"/>
  <c r="D22" i="55"/>
  <c r="D20" i="96"/>
  <c r="F13" i="96"/>
  <c r="V13" i="48"/>
  <c r="Y13" i="48" s="1"/>
  <c r="AC23" i="134"/>
  <c r="L27" i="96"/>
  <c r="P26" i="4"/>
  <c r="Q26" i="4" s="1"/>
  <c r="T26" i="4"/>
  <c r="T15" i="54"/>
  <c r="D22" i="52"/>
  <c r="J13" i="147"/>
  <c r="E13" i="147"/>
  <c r="E19" i="148"/>
  <c r="J19" i="148"/>
  <c r="T16" i="4"/>
  <c r="P16" i="4"/>
  <c r="Q16" i="4" s="1"/>
  <c r="D12" i="52"/>
  <c r="D12" i="96"/>
  <c r="P24" i="4"/>
  <c r="Q24" i="4" s="1"/>
  <c r="T24" i="4"/>
  <c r="D14" i="51"/>
  <c r="H12" i="141"/>
  <c r="H12" i="108"/>
  <c r="G17" i="147"/>
  <c r="L24" i="102"/>
  <c r="K24" i="102"/>
  <c r="G29" i="56"/>
  <c r="D11" i="56"/>
  <c r="C22" i="84"/>
  <c r="W14" i="101"/>
  <c r="Z17" i="4"/>
  <c r="T28" i="53"/>
  <c r="D11" i="52"/>
  <c r="G29" i="52"/>
  <c r="W20" i="101"/>
  <c r="G16" i="147"/>
  <c r="W28" i="4"/>
  <c r="C37" i="77"/>
  <c r="AC25" i="142"/>
  <c r="F30" i="34"/>
  <c r="V10" i="34"/>
  <c r="F10" i="94"/>
  <c r="D19" i="139"/>
  <c r="F13" i="97"/>
  <c r="V13" i="49"/>
  <c r="Y13" i="49" s="1"/>
  <c r="G31" i="138"/>
  <c r="D12" i="138"/>
  <c r="E12" i="138" s="1"/>
  <c r="S11" i="104"/>
  <c r="L12" i="102"/>
  <c r="K12" i="102"/>
  <c r="D11" i="95"/>
  <c r="O17" i="152"/>
  <c r="T21" i="68"/>
  <c r="O17" i="92"/>
  <c r="T27" i="55"/>
  <c r="E29" i="137"/>
  <c r="F29" i="137" s="1"/>
  <c r="AC26" i="143"/>
  <c r="E19" i="134"/>
  <c r="D26" i="97"/>
  <c r="N16" i="136"/>
  <c r="T12" i="57"/>
  <c r="F22" i="95"/>
  <c r="V22" i="47"/>
  <c r="Y22" i="47" s="1"/>
  <c r="F16" i="97"/>
  <c r="V16" i="49"/>
  <c r="Y16" i="49" s="1"/>
  <c r="W12" i="101"/>
  <c r="G21" i="145"/>
  <c r="D14" i="55"/>
  <c r="C23" i="84"/>
  <c r="D11" i="55"/>
  <c r="G29" i="55"/>
  <c r="L25" i="96"/>
  <c r="F27" i="97"/>
  <c r="V27" i="49"/>
  <c r="Y27" i="49" s="1"/>
  <c r="Q29" i="53"/>
  <c r="D19" i="94"/>
  <c r="D21" i="155"/>
  <c r="H10" i="95"/>
  <c r="P30" i="47"/>
  <c r="J16" i="97"/>
  <c r="I29" i="50"/>
  <c r="J29" i="50" s="1"/>
  <c r="T25" i="54"/>
  <c r="D17" i="107"/>
  <c r="C13" i="3"/>
  <c r="E13" i="3"/>
  <c r="L19" i="95"/>
  <c r="J19" i="95"/>
  <c r="M13" i="152"/>
  <c r="M13" i="92"/>
  <c r="L21" i="97"/>
  <c r="D19" i="136"/>
  <c r="E19" i="136" s="1"/>
  <c r="AC21" i="147"/>
  <c r="D22" i="94"/>
  <c r="D24" i="155"/>
  <c r="S13" i="98"/>
  <c r="C28" i="84"/>
  <c r="Z27" i="101"/>
  <c r="D18" i="50"/>
  <c r="T26" i="56"/>
  <c r="S29" i="53"/>
  <c r="T29" i="53" s="1"/>
  <c r="T11" i="53"/>
  <c r="L24" i="97"/>
  <c r="S13" i="152"/>
  <c r="S13" i="92"/>
  <c r="AA13" i="68"/>
  <c r="L23" i="94"/>
  <c r="E21" i="146"/>
  <c r="J21" i="146"/>
  <c r="D21" i="146" s="1"/>
  <c r="K21" i="146" s="1"/>
  <c r="E22" i="45"/>
  <c r="D12" i="155"/>
  <c r="D10" i="94"/>
  <c r="D30" i="34"/>
  <c r="J25" i="94"/>
  <c r="E26" i="3"/>
  <c r="C26" i="3"/>
  <c r="D30" i="107"/>
  <c r="Z25" i="4"/>
  <c r="V15" i="47"/>
  <c r="Y15" i="47" s="1"/>
  <c r="F15" i="95"/>
  <c r="T24" i="53"/>
  <c r="W27" i="4"/>
  <c r="AC23" i="144"/>
  <c r="D24" i="96"/>
  <c r="C24" i="3"/>
  <c r="D28" i="107"/>
  <c r="H15" i="79"/>
  <c r="G12" i="98"/>
  <c r="Y12" i="103"/>
  <c r="Z12" i="103" s="1"/>
  <c r="D24" i="56"/>
  <c r="H10" i="94"/>
  <c r="P30" i="34"/>
  <c r="W24" i="4"/>
  <c r="G20" i="147"/>
  <c r="Y16" i="105"/>
  <c r="Z16" i="105" s="1"/>
  <c r="N17" i="140"/>
  <c r="D23" i="54"/>
  <c r="E17" i="137"/>
  <c r="F17" i="137" s="1"/>
  <c r="AC14" i="79"/>
  <c r="E14" i="98"/>
  <c r="S14" i="103"/>
  <c r="D15" i="134"/>
  <c r="D16" i="52"/>
  <c r="Q29" i="57"/>
  <c r="E24" i="139"/>
  <c r="F24" i="139" s="1"/>
  <c r="T27" i="57"/>
  <c r="N18" i="136"/>
  <c r="K13" i="102"/>
  <c r="L13" i="102"/>
  <c r="D17" i="97"/>
  <c r="D14" i="95"/>
  <c r="V27" i="34"/>
  <c r="F27" i="94"/>
  <c r="D19" i="55"/>
  <c r="J16" i="94"/>
  <c r="W13" i="101"/>
  <c r="V23" i="47"/>
  <c r="Y23" i="47" s="1"/>
  <c r="F23" i="95"/>
  <c r="G19" i="134"/>
  <c r="D15" i="96"/>
  <c r="D11" i="97"/>
  <c r="V14" i="105"/>
  <c r="W14" i="105" s="1"/>
  <c r="C24" i="84"/>
  <c r="H23" i="96"/>
  <c r="G14" i="148"/>
  <c r="J22" i="147"/>
  <c r="E22" i="147"/>
  <c r="AC19" i="137"/>
  <c r="J21" i="97"/>
  <c r="AC17" i="146"/>
  <c r="L13" i="97"/>
  <c r="D27" i="52"/>
  <c r="N21" i="136"/>
  <c r="N19" i="136"/>
  <c r="Z20" i="101"/>
  <c r="D17" i="54"/>
  <c r="L30" i="48"/>
  <c r="L19" i="102"/>
  <c r="K19" i="102"/>
  <c r="J17" i="97"/>
  <c r="AC24" i="134"/>
  <c r="C20" i="106"/>
  <c r="T18" i="56"/>
  <c r="L19" i="94"/>
  <c r="U19" i="34"/>
  <c r="T13" i="53"/>
  <c r="R27" i="10"/>
  <c r="T27" i="10"/>
  <c r="F27" i="141"/>
  <c r="F27" i="108"/>
  <c r="Y21" i="103"/>
  <c r="Z21" i="103" s="1"/>
  <c r="J25" i="97"/>
  <c r="F26" i="94"/>
  <c r="V26" i="34"/>
  <c r="H16" i="95"/>
  <c r="E15" i="139"/>
  <c r="F15" i="139" s="1"/>
  <c r="L31" i="144"/>
  <c r="E12" i="144"/>
  <c r="J12" i="144"/>
  <c r="L22" i="94"/>
  <c r="U22" i="34"/>
  <c r="J25" i="96"/>
  <c r="J23" i="142"/>
  <c r="E23" i="142"/>
  <c r="D14" i="94"/>
  <c r="D16" i="155"/>
  <c r="T12" i="56"/>
  <c r="J28" i="146"/>
  <c r="E28" i="146"/>
  <c r="H15" i="94"/>
  <c r="D13" i="96"/>
  <c r="S30" i="101"/>
  <c r="T30" i="101" s="1"/>
  <c r="P11" i="101"/>
  <c r="T11" i="101"/>
  <c r="J21" i="95"/>
  <c r="G17" i="146"/>
  <c r="H19" i="94"/>
  <c r="D30" i="48"/>
  <c r="D10" i="96"/>
  <c r="V26" i="105"/>
  <c r="W26" i="105" s="1"/>
  <c r="X21" i="10"/>
  <c r="L21" i="108"/>
  <c r="L24" i="95"/>
  <c r="D22" i="136"/>
  <c r="E22" i="136" s="1"/>
  <c r="T17" i="101"/>
  <c r="P17" i="101"/>
  <c r="Q17" i="101" s="1"/>
  <c r="AC29" i="147"/>
  <c r="D21" i="136"/>
  <c r="E21" i="136" s="1"/>
  <c r="M13" i="98"/>
  <c r="T16" i="55"/>
  <c r="V12" i="105"/>
  <c r="W12" i="105" s="1"/>
  <c r="W16" i="4"/>
  <c r="Z23" i="101"/>
  <c r="D24" i="136"/>
  <c r="E24" i="136" s="1"/>
  <c r="H31" i="107"/>
  <c r="I30" i="84"/>
  <c r="N20" i="136"/>
  <c r="P23" i="101"/>
  <c r="Q23" i="101" s="1"/>
  <c r="T23" i="101"/>
  <c r="D23" i="94"/>
  <c r="D25" i="155"/>
  <c r="D19" i="134"/>
  <c r="S18" i="103"/>
  <c r="K12" i="152"/>
  <c r="N16" i="68"/>
  <c r="K12" i="92"/>
  <c r="L20" i="95"/>
  <c r="AC27" i="139"/>
  <c r="AC18" i="134"/>
  <c r="D14" i="57"/>
  <c r="H17" i="95"/>
  <c r="J19" i="96"/>
  <c r="D26" i="134"/>
  <c r="S25" i="103"/>
  <c r="J14" i="148"/>
  <c r="E14" i="148"/>
  <c r="R30" i="48"/>
  <c r="J10" i="96"/>
  <c r="Z20" i="4"/>
  <c r="P19" i="58"/>
  <c r="H11" i="94"/>
  <c r="J15" i="94"/>
  <c r="S26" i="105"/>
  <c r="D27" i="140"/>
  <c r="L19" i="97"/>
  <c r="L27" i="108"/>
  <c r="D24" i="57"/>
  <c r="D12" i="139"/>
  <c r="J31" i="139"/>
  <c r="D31" i="139" s="1"/>
  <c r="K31" i="139" s="1"/>
  <c r="F30" i="48"/>
  <c r="F10" i="96"/>
  <c r="V10" i="48"/>
  <c r="T24" i="52"/>
  <c r="T27" i="101"/>
  <c r="P27" i="101"/>
  <c r="Q27" i="101" s="1"/>
  <c r="Q29" i="54"/>
  <c r="AC16" i="144"/>
  <c r="T19" i="55"/>
  <c r="Z31" i="148"/>
  <c r="Z26" i="4"/>
  <c r="D13" i="57"/>
  <c r="D26" i="53"/>
  <c r="T20" i="4"/>
  <c r="P20" i="4"/>
  <c r="Q20" i="4" s="1"/>
  <c r="Q29" i="55"/>
  <c r="J26" i="94"/>
  <c r="L27" i="97"/>
  <c r="T19" i="54"/>
  <c r="E25" i="139"/>
  <c r="F25" i="139" s="1"/>
  <c r="Z27" i="4"/>
  <c r="E13" i="134"/>
  <c r="F13" i="134" s="1"/>
  <c r="L21" i="94"/>
  <c r="U21" i="34"/>
  <c r="D20" i="56"/>
  <c r="H29" i="107"/>
  <c r="D20" i="57"/>
  <c r="J20" i="94"/>
  <c r="L19" i="108"/>
  <c r="X19" i="10"/>
  <c r="V21" i="105"/>
  <c r="W21" i="105" s="1"/>
  <c r="L29" i="57"/>
  <c r="J20" i="96"/>
  <c r="J29" i="146"/>
  <c r="E29" i="146"/>
  <c r="Z11" i="4"/>
  <c r="Y30" i="4"/>
  <c r="Z30" i="4" s="1"/>
  <c r="T14" i="56"/>
  <c r="G20" i="142"/>
  <c r="C17" i="106"/>
  <c r="D19" i="95"/>
  <c r="K15" i="125"/>
  <c r="C29" i="106"/>
  <c r="J24" i="96"/>
  <c r="J13" i="95"/>
  <c r="Q29" i="52"/>
  <c r="T14" i="52"/>
  <c r="V26" i="103"/>
  <c r="W26" i="103" s="1"/>
  <c r="L17" i="97"/>
  <c r="Y12" i="105"/>
  <c r="Z12" i="105" s="1"/>
  <c r="N13" i="140"/>
  <c r="N29" i="53"/>
  <c r="O29" i="53" s="1"/>
  <c r="E28" i="148"/>
  <c r="J28" i="148"/>
  <c r="L20" i="94"/>
  <c r="U20" i="34"/>
  <c r="D17" i="53"/>
  <c r="S16" i="103"/>
  <c r="D17" i="134"/>
  <c r="L23" i="95"/>
  <c r="T12" i="4"/>
  <c r="P12" i="4"/>
  <c r="Q12" i="4" s="1"/>
  <c r="AC23" i="143"/>
  <c r="D20" i="53"/>
  <c r="J30" i="47"/>
  <c r="H16" i="96"/>
  <c r="T25" i="4"/>
  <c r="P25" i="4"/>
  <c r="Q25" i="4" s="1"/>
  <c r="Z12" i="101"/>
  <c r="D14" i="140"/>
  <c r="S13" i="105"/>
  <c r="W19" i="79"/>
  <c r="Q16" i="98"/>
  <c r="N29" i="56"/>
  <c r="O29" i="56" s="1"/>
  <c r="T23" i="51"/>
  <c r="E18" i="139"/>
  <c r="Z19" i="4"/>
  <c r="G20" i="145"/>
  <c r="AC29" i="143"/>
  <c r="U18" i="34"/>
  <c r="L18" i="94"/>
  <c r="AC25" i="139"/>
  <c r="W18" i="4"/>
  <c r="S14" i="98"/>
  <c r="F25" i="97"/>
  <c r="V25" i="49"/>
  <c r="Y25" i="49" s="1"/>
  <c r="W25" i="100"/>
  <c r="W20" i="4"/>
  <c r="L17" i="94"/>
  <c r="U17" i="34"/>
  <c r="I17" i="98"/>
  <c r="D16" i="136"/>
  <c r="E16" i="136" s="1"/>
  <c r="D19" i="53"/>
  <c r="D19" i="155"/>
  <c r="D17" i="94"/>
  <c r="D12" i="53"/>
  <c r="T25" i="53"/>
  <c r="Q14" i="98"/>
  <c r="D25" i="107"/>
  <c r="F25" i="107" s="1"/>
  <c r="C21" i="3"/>
  <c r="D17" i="136"/>
  <c r="E17" i="136" s="1"/>
  <c r="P15" i="4"/>
  <c r="Q15" i="4" s="1"/>
  <c r="T15" i="4"/>
  <c r="G14" i="147"/>
  <c r="AA19" i="68"/>
  <c r="S19" i="152"/>
  <c r="S19" i="92"/>
  <c r="D26" i="95"/>
  <c r="H12" i="94"/>
  <c r="T21" i="57"/>
  <c r="E27" i="142"/>
  <c r="J27" i="142"/>
  <c r="N15" i="136"/>
  <c r="O18" i="98"/>
  <c r="Q17" i="98"/>
  <c r="D22" i="140"/>
  <c r="S21" i="105"/>
  <c r="E25" i="3"/>
  <c r="C25" i="3"/>
  <c r="D29" i="107"/>
  <c r="L22" i="102"/>
  <c r="K22" i="102"/>
  <c r="D22" i="57"/>
  <c r="C15" i="106"/>
  <c r="D20" i="107"/>
  <c r="C16" i="3"/>
  <c r="E16" i="3"/>
  <c r="Z22" i="4"/>
  <c r="H19" i="95"/>
  <c r="T23" i="54"/>
  <c r="W14" i="4"/>
  <c r="D24" i="97"/>
  <c r="T21" i="54"/>
  <c r="AC12" i="79"/>
  <c r="E15" i="79"/>
  <c r="E12" i="98"/>
  <c r="L26" i="94"/>
  <c r="U26" i="34"/>
  <c r="D16" i="54"/>
  <c r="H21" i="95"/>
  <c r="E29" i="139"/>
  <c r="F29" i="139" s="1"/>
  <c r="G12" i="134"/>
  <c r="N31" i="134"/>
  <c r="D12" i="134"/>
  <c r="J31" i="134"/>
  <c r="S11" i="103"/>
  <c r="D26" i="139"/>
  <c r="T26" i="52"/>
  <c r="H21" i="97"/>
  <c r="D14" i="136"/>
  <c r="E14" i="136" s="1"/>
  <c r="L24" i="94"/>
  <c r="U24" i="34"/>
  <c r="H14" i="95"/>
  <c r="H10" i="141"/>
  <c r="N29" i="10"/>
  <c r="H10" i="108"/>
  <c r="V28" i="105"/>
  <c r="W28" i="105" s="1"/>
  <c r="L20" i="97"/>
  <c r="T22" i="53"/>
  <c r="D19" i="97"/>
  <c r="AC21" i="139"/>
  <c r="T15" i="56"/>
  <c r="E14" i="152"/>
  <c r="AC14" i="68"/>
  <c r="E14" i="92"/>
  <c r="S31" i="147"/>
  <c r="K25" i="43"/>
  <c r="L25" i="43"/>
  <c r="D21" i="57"/>
  <c r="G26" i="139"/>
  <c r="H26" i="139" s="1"/>
  <c r="W24" i="100"/>
  <c r="J18" i="147"/>
  <c r="E18" i="147"/>
  <c r="Y27" i="105"/>
  <c r="Z27" i="105" s="1"/>
  <c r="N28" i="140"/>
  <c r="J19" i="94"/>
  <c r="T19" i="101"/>
  <c r="P19" i="101"/>
  <c r="Q19" i="101" s="1"/>
  <c r="H14" i="97"/>
  <c r="V17" i="103"/>
  <c r="W17" i="103" s="1"/>
  <c r="F22" i="141"/>
  <c r="T22" i="10"/>
  <c r="F22" i="108"/>
  <c r="E27" i="134"/>
  <c r="F27" i="134" s="1"/>
  <c r="F26" i="97"/>
  <c r="V26" i="49"/>
  <c r="Y26" i="49" s="1"/>
  <c r="D18" i="52"/>
  <c r="V24" i="105"/>
  <c r="W24" i="105" s="1"/>
  <c r="J27" i="94"/>
  <c r="H11" i="97"/>
  <c r="C17" i="84"/>
  <c r="J22" i="145"/>
  <c r="E22" i="145"/>
  <c r="D21" i="54"/>
  <c r="H18" i="97"/>
  <c r="C12" i="3"/>
  <c r="D16" i="107"/>
  <c r="F16" i="107" s="1"/>
  <c r="E12" i="3"/>
  <c r="K20" i="102"/>
  <c r="L20" i="102"/>
  <c r="Z14" i="101"/>
  <c r="G14" i="92"/>
  <c r="G14" i="152"/>
  <c r="L13" i="94"/>
  <c r="AC14" i="142"/>
  <c r="L26" i="95"/>
  <c r="H26" i="94"/>
  <c r="P14" i="101"/>
  <c r="Q14" i="101" s="1"/>
  <c r="T14" i="101"/>
  <c r="L15" i="97"/>
  <c r="G18" i="134"/>
  <c r="H18" i="134" s="1"/>
  <c r="C29" i="45"/>
  <c r="V12" i="104"/>
  <c r="W12" i="104" s="1"/>
  <c r="D11" i="53"/>
  <c r="G29" i="53"/>
  <c r="AC17" i="139"/>
  <c r="E15" i="134"/>
  <c r="E13" i="98"/>
  <c r="AC13" i="79"/>
  <c r="W16" i="100"/>
  <c r="T24" i="56"/>
  <c r="L11" i="95"/>
  <c r="Z21" i="4"/>
  <c r="F20" i="95"/>
  <c r="V20" i="47"/>
  <c r="Y20" i="47" s="1"/>
  <c r="G17" i="148"/>
  <c r="J29" i="57" l="1"/>
  <c r="O29" i="51"/>
  <c r="K15" i="107"/>
  <c r="U23" i="34"/>
  <c r="N13" i="94"/>
  <c r="I13" i="94" s="1"/>
  <c r="AC31" i="134"/>
  <c r="AA31" i="134"/>
  <c r="H19" i="134"/>
  <c r="U23" i="10"/>
  <c r="F14" i="134"/>
  <c r="U20" i="10"/>
  <c r="F19" i="137"/>
  <c r="F26" i="137"/>
  <c r="E21" i="3"/>
  <c r="D30" i="96"/>
  <c r="F19" i="134"/>
  <c r="E14" i="3"/>
  <c r="E11" i="3"/>
  <c r="I21" i="84"/>
  <c r="H21" i="134"/>
  <c r="F15" i="137"/>
  <c r="D22" i="142"/>
  <c r="K22" i="142" s="1"/>
  <c r="N11" i="141"/>
  <c r="G11" i="141" s="1"/>
  <c r="U21" i="10"/>
  <c r="N13" i="96"/>
  <c r="K13" i="96" s="1"/>
  <c r="F19" i="139"/>
  <c r="O29" i="55"/>
  <c r="N25" i="95"/>
  <c r="H14" i="134"/>
  <c r="I14" i="84"/>
  <c r="U24" i="10"/>
  <c r="N15" i="95"/>
  <c r="F15" i="134"/>
  <c r="C26" i="106"/>
  <c r="E24" i="3"/>
  <c r="E20" i="3"/>
  <c r="C24" i="106"/>
  <c r="E18" i="3"/>
  <c r="X15" i="10"/>
  <c r="H23" i="139"/>
  <c r="U19" i="10"/>
  <c r="E22" i="3"/>
  <c r="H24" i="139"/>
  <c r="U13" i="10"/>
  <c r="R24" i="10"/>
  <c r="E15" i="3"/>
  <c r="D22" i="145"/>
  <c r="K22" i="145"/>
  <c r="N20" i="94"/>
  <c r="K20" i="94" s="1"/>
  <c r="N22" i="108"/>
  <c r="K22" i="108" s="1"/>
  <c r="AC28" i="145"/>
  <c r="H12" i="134"/>
  <c r="AC24" i="148"/>
  <c r="Q19" i="98"/>
  <c r="AB16" i="98" s="1"/>
  <c r="I28" i="84"/>
  <c r="K16" i="92"/>
  <c r="Y12" i="92" s="1"/>
  <c r="N25" i="97"/>
  <c r="Q25" i="97" s="1"/>
  <c r="AA13" i="79"/>
  <c r="N22" i="95"/>
  <c r="G22" i="95" s="1"/>
  <c r="O21" i="92"/>
  <c r="AA17" i="92" s="1"/>
  <c r="V30" i="34"/>
  <c r="Y30" i="34" s="1"/>
  <c r="Y10" i="34"/>
  <c r="U10" i="34"/>
  <c r="AA15" i="68"/>
  <c r="I19" i="98"/>
  <c r="X16" i="98" s="1"/>
  <c r="N21" i="94"/>
  <c r="Q21" i="94" s="1"/>
  <c r="M15" i="95"/>
  <c r="AC29" i="146"/>
  <c r="AC18" i="144"/>
  <c r="D25" i="142"/>
  <c r="F25" i="142" s="1"/>
  <c r="AC19" i="79"/>
  <c r="F19" i="79" s="1"/>
  <c r="D17" i="146"/>
  <c r="N19" i="94"/>
  <c r="Q19" i="94" s="1"/>
  <c r="I21" i="152"/>
  <c r="X17" i="152" s="1"/>
  <c r="R16" i="10"/>
  <c r="X16" i="10"/>
  <c r="D17" i="145"/>
  <c r="K17" i="145" s="1"/>
  <c r="I23" i="106"/>
  <c r="E20" i="140"/>
  <c r="F19" i="125"/>
  <c r="D25" i="146"/>
  <c r="F25" i="146" s="1"/>
  <c r="K25" i="146"/>
  <c r="D19" i="144"/>
  <c r="K19" i="144" s="1"/>
  <c r="D25" i="145"/>
  <c r="K25" i="145" s="1"/>
  <c r="K21" i="79"/>
  <c r="X18" i="10"/>
  <c r="N15" i="141"/>
  <c r="I15" i="141" s="1"/>
  <c r="D27" i="142"/>
  <c r="F27" i="142" s="1"/>
  <c r="F25" i="155"/>
  <c r="G25" i="155" s="1"/>
  <c r="J25" i="155"/>
  <c r="U22" i="10"/>
  <c r="N14" i="95"/>
  <c r="I14" i="95"/>
  <c r="P21" i="105"/>
  <c r="Q21" i="105" s="1"/>
  <c r="T21" i="105"/>
  <c r="J30" i="96"/>
  <c r="N19" i="96"/>
  <c r="Q19" i="96" s="1"/>
  <c r="N23" i="68"/>
  <c r="Q16" i="70"/>
  <c r="Q25" i="70"/>
  <c r="Q15" i="70"/>
  <c r="Q26" i="70"/>
  <c r="Q30" i="70"/>
  <c r="Q13" i="70"/>
  <c r="Q29" i="70"/>
  <c r="Q23" i="70"/>
  <c r="Q18" i="70"/>
  <c r="Q20" i="70"/>
  <c r="Q22" i="70"/>
  <c r="Q24" i="70"/>
  <c r="Q31" i="70"/>
  <c r="Q17" i="70"/>
  <c r="Q32" i="70"/>
  <c r="Q14" i="70"/>
  <c r="Q28" i="70"/>
  <c r="Q21" i="70"/>
  <c r="Q19" i="70"/>
  <c r="Q27" i="70"/>
  <c r="N23" i="95"/>
  <c r="J24" i="155"/>
  <c r="F24" i="155"/>
  <c r="G24" i="155" s="1"/>
  <c r="N27" i="97"/>
  <c r="AC20" i="145"/>
  <c r="Y21" i="34"/>
  <c r="F14" i="155"/>
  <c r="G14" i="155" s="1"/>
  <c r="J14" i="155"/>
  <c r="I19" i="106"/>
  <c r="H25" i="146"/>
  <c r="I24" i="106"/>
  <c r="I27" i="106"/>
  <c r="E19" i="98"/>
  <c r="V17" i="98" s="1"/>
  <c r="F17" i="146"/>
  <c r="AC22" i="143"/>
  <c r="Y19" i="34"/>
  <c r="K15" i="98"/>
  <c r="Y14" i="98" s="1"/>
  <c r="E13" i="140"/>
  <c r="E31" i="143"/>
  <c r="G31" i="148"/>
  <c r="I16" i="106"/>
  <c r="H17" i="134"/>
  <c r="G31" i="145"/>
  <c r="AC14" i="147"/>
  <c r="N19" i="97"/>
  <c r="Q19" i="97" s="1"/>
  <c r="N27" i="95"/>
  <c r="I27" i="95" s="1"/>
  <c r="Z23" i="68"/>
  <c r="N22" i="141"/>
  <c r="I22" i="141" s="1"/>
  <c r="N20" i="95"/>
  <c r="G20" i="95"/>
  <c r="AD13" i="79"/>
  <c r="D29" i="53"/>
  <c r="E29" i="53" s="1"/>
  <c r="M13" i="94"/>
  <c r="I17" i="84"/>
  <c r="X22" i="10"/>
  <c r="R22" i="10"/>
  <c r="AA14" i="68"/>
  <c r="AC27" i="144"/>
  <c r="E21" i="79"/>
  <c r="E15" i="98"/>
  <c r="V12" i="98" s="1"/>
  <c r="P13" i="105"/>
  <c r="Q13" i="105" s="1"/>
  <c r="T13" i="105"/>
  <c r="M27" i="97"/>
  <c r="Y10" i="48"/>
  <c r="V30" i="48"/>
  <c r="Y30" i="48" s="1"/>
  <c r="S30" i="48"/>
  <c r="K16" i="152"/>
  <c r="Y12" i="152" s="1"/>
  <c r="K31" i="107"/>
  <c r="L31" i="107" s="1"/>
  <c r="H17" i="146"/>
  <c r="D12" i="144"/>
  <c r="K12" i="144" s="1"/>
  <c r="J31" i="144"/>
  <c r="M31" i="144" s="1"/>
  <c r="Y27" i="34"/>
  <c r="P14" i="103"/>
  <c r="Q14" i="103" s="1"/>
  <c r="T14" i="103"/>
  <c r="AC28" i="148"/>
  <c r="O21" i="152"/>
  <c r="AA17" i="152" s="1"/>
  <c r="S30" i="104"/>
  <c r="T30" i="104" s="1"/>
  <c r="P11" i="104"/>
  <c r="T11" i="104"/>
  <c r="C30" i="106"/>
  <c r="D13" i="147"/>
  <c r="F13" i="147" s="1"/>
  <c r="L19" i="79"/>
  <c r="D20" i="147"/>
  <c r="K20" i="147" s="1"/>
  <c r="Y20" i="34"/>
  <c r="J29" i="53"/>
  <c r="T13" i="104"/>
  <c r="P13" i="104"/>
  <c r="Q13" i="104" s="1"/>
  <c r="I21" i="106"/>
  <c r="T16" i="104"/>
  <c r="P16" i="104"/>
  <c r="Q16" i="104" s="1"/>
  <c r="H30" i="97"/>
  <c r="H15" i="134"/>
  <c r="I21" i="92"/>
  <c r="X17" i="92" s="1"/>
  <c r="D19" i="143"/>
  <c r="F19" i="143" s="1"/>
  <c r="K19" i="143"/>
  <c r="N21" i="79"/>
  <c r="H21" i="146"/>
  <c r="AC19" i="142"/>
  <c r="U16" i="10"/>
  <c r="T12" i="105"/>
  <c r="P12" i="105"/>
  <c r="Q12" i="105" s="1"/>
  <c r="T30" i="4"/>
  <c r="P30" i="4"/>
  <c r="Q30" i="4" s="1"/>
  <c r="I24" i="94"/>
  <c r="R19" i="79"/>
  <c r="F23" i="155"/>
  <c r="G23" i="155" s="1"/>
  <c r="J23" i="155"/>
  <c r="H25" i="142"/>
  <c r="D32" i="107"/>
  <c r="X31" i="147"/>
  <c r="AC12" i="147"/>
  <c r="D16" i="142"/>
  <c r="H16" i="142" s="1"/>
  <c r="D25" i="144"/>
  <c r="K25" i="144" s="1"/>
  <c r="U27" i="34"/>
  <c r="N17" i="95"/>
  <c r="I17" i="95" s="1"/>
  <c r="AC29" i="144"/>
  <c r="D23" i="142"/>
  <c r="K23" i="142" s="1"/>
  <c r="Y26" i="34"/>
  <c r="M19" i="94"/>
  <c r="N17" i="97"/>
  <c r="M17" i="97" s="1"/>
  <c r="N18" i="97"/>
  <c r="Q18" i="97" s="1"/>
  <c r="N27" i="96"/>
  <c r="Q27" i="96" s="1"/>
  <c r="D22" i="146"/>
  <c r="F22" i="146" s="1"/>
  <c r="K22" i="146"/>
  <c r="F20" i="147"/>
  <c r="I18" i="106"/>
  <c r="N23" i="96"/>
  <c r="Q23" i="96" s="1"/>
  <c r="F17" i="134"/>
  <c r="N22" i="97"/>
  <c r="Q22" i="97" s="1"/>
  <c r="AC14" i="143"/>
  <c r="J31" i="143"/>
  <c r="D12" i="143"/>
  <c r="F12" i="143" s="1"/>
  <c r="K12" i="143"/>
  <c r="AA12" i="125"/>
  <c r="N19" i="95"/>
  <c r="Q19" i="95" s="1"/>
  <c r="N16" i="94"/>
  <c r="Q16" i="94" s="1"/>
  <c r="I19" i="96"/>
  <c r="K12" i="97"/>
  <c r="N17" i="94"/>
  <c r="Q17" i="94" s="1"/>
  <c r="AA13" i="125"/>
  <c r="D25" i="148"/>
  <c r="K25" i="148" s="1"/>
  <c r="D17" i="143"/>
  <c r="AC28" i="146"/>
  <c r="D14" i="143"/>
  <c r="K14" i="143" s="1"/>
  <c r="N24" i="94"/>
  <c r="Q24" i="94" s="1"/>
  <c r="AC15" i="148"/>
  <c r="AC15" i="79"/>
  <c r="O15" i="79" s="1"/>
  <c r="AA12" i="79"/>
  <c r="E22" i="140"/>
  <c r="E14" i="140"/>
  <c r="H19" i="125"/>
  <c r="F30" i="96"/>
  <c r="N10" i="96"/>
  <c r="Q10" i="96" s="1"/>
  <c r="F22" i="145"/>
  <c r="N26" i="97"/>
  <c r="G26" i="97" s="1"/>
  <c r="D18" i="147"/>
  <c r="K18" i="147" s="1"/>
  <c r="T11" i="103"/>
  <c r="S30" i="103"/>
  <c r="T30" i="103" s="1"/>
  <c r="P11" i="103"/>
  <c r="N21" i="95"/>
  <c r="Q21" i="95" s="1"/>
  <c r="N12" i="94"/>
  <c r="Q12" i="94" s="1"/>
  <c r="Q15" i="98"/>
  <c r="Q21" i="98" s="1"/>
  <c r="P16" i="103"/>
  <c r="Q16" i="103" s="1"/>
  <c r="T16" i="103"/>
  <c r="D28" i="148"/>
  <c r="M21" i="94"/>
  <c r="AC12" i="148"/>
  <c r="X31" i="148"/>
  <c r="G30" i="48"/>
  <c r="L30" i="97"/>
  <c r="N15" i="94"/>
  <c r="K15" i="94" s="1"/>
  <c r="P18" i="103"/>
  <c r="Q18" i="103" s="1"/>
  <c r="T18" i="103"/>
  <c r="E31" i="144"/>
  <c r="N26" i="94"/>
  <c r="Q26" i="94" s="1"/>
  <c r="F29" i="108"/>
  <c r="N27" i="108"/>
  <c r="K27" i="108" s="1"/>
  <c r="D30" i="95"/>
  <c r="V14" i="98"/>
  <c r="F21" i="146"/>
  <c r="J30" i="97"/>
  <c r="R29" i="53"/>
  <c r="D29" i="52"/>
  <c r="H29" i="52" s="1"/>
  <c r="I22" i="84"/>
  <c r="J29" i="52"/>
  <c r="M16" i="94"/>
  <c r="D13" i="142"/>
  <c r="H13" i="142" s="1"/>
  <c r="W20" i="34"/>
  <c r="N19" i="125"/>
  <c r="G19" i="98"/>
  <c r="W17" i="98" s="1"/>
  <c r="E19" i="125"/>
  <c r="AC15" i="125"/>
  <c r="AA15" i="125" s="1"/>
  <c r="K23" i="96"/>
  <c r="C31" i="84"/>
  <c r="G31" i="84" s="1"/>
  <c r="I13" i="84"/>
  <c r="Y16" i="34"/>
  <c r="D19" i="142"/>
  <c r="K19" i="142" s="1"/>
  <c r="AA16" i="79"/>
  <c r="AC31" i="147"/>
  <c r="D27" i="146"/>
  <c r="H27" i="146" s="1"/>
  <c r="T31" i="139"/>
  <c r="D15" i="142"/>
  <c r="K15" i="142" s="1"/>
  <c r="I23" i="84"/>
  <c r="T16" i="105"/>
  <c r="P16" i="105"/>
  <c r="Q16" i="105" s="1"/>
  <c r="T23" i="68"/>
  <c r="D29" i="54"/>
  <c r="E23" i="54" s="1"/>
  <c r="F17" i="143"/>
  <c r="AC23" i="145"/>
  <c r="Y13" i="34"/>
  <c r="H31" i="140"/>
  <c r="D31" i="140"/>
  <c r="E31" i="140" s="1"/>
  <c r="K19" i="94"/>
  <c r="H29" i="108"/>
  <c r="H30" i="108"/>
  <c r="D31" i="134"/>
  <c r="K31" i="134"/>
  <c r="I15" i="106"/>
  <c r="X17" i="98"/>
  <c r="D29" i="146"/>
  <c r="F29" i="146" s="1"/>
  <c r="K29" i="146"/>
  <c r="D14" i="148"/>
  <c r="F14" i="148" s="1"/>
  <c r="D28" i="146"/>
  <c r="N27" i="141"/>
  <c r="G27" i="141" s="1"/>
  <c r="I24" i="84"/>
  <c r="AA14" i="79"/>
  <c r="H20" i="147"/>
  <c r="Q30" i="34"/>
  <c r="G15" i="98"/>
  <c r="W12" i="98" s="1"/>
  <c r="H31" i="138"/>
  <c r="D31" i="138"/>
  <c r="E31" i="138" s="1"/>
  <c r="F18" i="139"/>
  <c r="O30" i="48"/>
  <c r="U30" i="47"/>
  <c r="E13" i="54"/>
  <c r="H19" i="143"/>
  <c r="F26" i="134"/>
  <c r="I25" i="97"/>
  <c r="I19" i="79"/>
  <c r="E21" i="140"/>
  <c r="F20" i="155"/>
  <c r="G20" i="155" s="1"/>
  <c r="J20" i="155"/>
  <c r="I26" i="84"/>
  <c r="X18" i="98"/>
  <c r="N15" i="108"/>
  <c r="I15" i="108" s="1"/>
  <c r="D13" i="148"/>
  <c r="K13" i="148" s="1"/>
  <c r="AC22" i="145"/>
  <c r="H30" i="96"/>
  <c r="I10" i="96"/>
  <c r="T23" i="105"/>
  <c r="P23" i="105"/>
  <c r="Q23" i="105" s="1"/>
  <c r="AA19" i="79"/>
  <c r="E16" i="140"/>
  <c r="AC19" i="145"/>
  <c r="Y10" i="47"/>
  <c r="V30" i="47"/>
  <c r="I30" i="47" s="1"/>
  <c r="O16" i="152"/>
  <c r="AA14" i="152" s="1"/>
  <c r="E14" i="52"/>
  <c r="E31" i="134"/>
  <c r="M31" i="134"/>
  <c r="N12" i="97"/>
  <c r="Q12" i="97" s="1"/>
  <c r="E27" i="140"/>
  <c r="Q11" i="101"/>
  <c r="P30" i="101"/>
  <c r="Q30" i="101" s="1"/>
  <c r="T29" i="10"/>
  <c r="U27" i="10"/>
  <c r="I20" i="106"/>
  <c r="D22" i="147"/>
  <c r="K22" i="147" s="1"/>
  <c r="K16" i="94"/>
  <c r="H30" i="94"/>
  <c r="H21" i="79"/>
  <c r="I15" i="79"/>
  <c r="D30" i="94"/>
  <c r="M16" i="92"/>
  <c r="Z13" i="92" s="1"/>
  <c r="H30" i="95"/>
  <c r="D29" i="55"/>
  <c r="E29" i="55" s="1"/>
  <c r="N16" i="97"/>
  <c r="G16" i="97" s="1"/>
  <c r="D29" i="56"/>
  <c r="E14" i="56" s="1"/>
  <c r="AC16" i="146"/>
  <c r="D19" i="148"/>
  <c r="K19" i="148" s="1"/>
  <c r="M27" i="96"/>
  <c r="G13" i="96"/>
  <c r="Q13" i="96"/>
  <c r="AC14" i="146"/>
  <c r="O29" i="57"/>
  <c r="L30" i="95"/>
  <c r="N14" i="97"/>
  <c r="Q14" i="97" s="1"/>
  <c r="G14" i="97"/>
  <c r="T28" i="105"/>
  <c r="P28" i="105"/>
  <c r="Q28" i="105" s="1"/>
  <c r="R31" i="139"/>
  <c r="H19" i="148"/>
  <c r="W10" i="34"/>
  <c r="K13" i="94"/>
  <c r="N20" i="96"/>
  <c r="G20" i="96" s="1"/>
  <c r="D14" i="146"/>
  <c r="H14" i="146" s="1"/>
  <c r="D30" i="97"/>
  <c r="E15" i="53"/>
  <c r="T20" i="105"/>
  <c r="P20" i="105"/>
  <c r="Q20" i="105" s="1"/>
  <c r="M19" i="96"/>
  <c r="E15" i="54"/>
  <c r="E25" i="53"/>
  <c r="AC19" i="143"/>
  <c r="Q30" i="48"/>
  <c r="K19" i="98"/>
  <c r="Y18" i="98" s="1"/>
  <c r="I30" i="48"/>
  <c r="N11" i="97"/>
  <c r="G11" i="97" s="1"/>
  <c r="AC18" i="148"/>
  <c r="AC14" i="148"/>
  <c r="D17" i="147"/>
  <c r="K17" i="147" s="1"/>
  <c r="AC23" i="146"/>
  <c r="H12" i="144"/>
  <c r="Q31" i="142"/>
  <c r="T31" i="142" s="1"/>
  <c r="T23" i="103"/>
  <c r="P23" i="103"/>
  <c r="Q23" i="103" s="1"/>
  <c r="N27" i="94"/>
  <c r="K27" i="94" s="1"/>
  <c r="E26" i="53"/>
  <c r="Q31" i="147"/>
  <c r="T31" i="147" s="1"/>
  <c r="H29" i="141"/>
  <c r="H30" i="141"/>
  <c r="G31" i="134"/>
  <c r="H31" i="134" s="1"/>
  <c r="O31" i="134"/>
  <c r="AB17" i="98"/>
  <c r="S21" i="152"/>
  <c r="AC18" i="152" s="1"/>
  <c r="AC19" i="152"/>
  <c r="F19" i="155"/>
  <c r="G19" i="155" s="1"/>
  <c r="J19" i="155"/>
  <c r="M17" i="94"/>
  <c r="G25" i="97"/>
  <c r="K30" i="47"/>
  <c r="E17" i="53"/>
  <c r="T29" i="52"/>
  <c r="I29" i="106"/>
  <c r="I17" i="106"/>
  <c r="T29" i="55"/>
  <c r="T26" i="105"/>
  <c r="P26" i="105"/>
  <c r="Q26" i="105" s="1"/>
  <c r="T25" i="103"/>
  <c r="P25" i="103"/>
  <c r="Q25" i="103" s="1"/>
  <c r="M15" i="98"/>
  <c r="Z13" i="98" s="1"/>
  <c r="F16" i="155"/>
  <c r="G16" i="155" s="1"/>
  <c r="J16" i="155"/>
  <c r="X27" i="10"/>
  <c r="E27" i="52"/>
  <c r="G15" i="95"/>
  <c r="Q15" i="95"/>
  <c r="J12" i="155"/>
  <c r="F12" i="155"/>
  <c r="D31" i="155"/>
  <c r="J31" i="155" s="1"/>
  <c r="F21" i="155"/>
  <c r="G21" i="155" s="1"/>
  <c r="J21" i="155"/>
  <c r="N13" i="97"/>
  <c r="Q13" i="97" s="1"/>
  <c r="F30" i="94"/>
  <c r="N10" i="94"/>
  <c r="Q10" i="94" s="1"/>
  <c r="F19" i="148"/>
  <c r="I25" i="84"/>
  <c r="F30" i="95"/>
  <c r="N11" i="95"/>
  <c r="Q11" i="95" s="1"/>
  <c r="D25" i="147"/>
  <c r="E19" i="56"/>
  <c r="N15" i="97"/>
  <c r="I15" i="97" s="1"/>
  <c r="H31" i="136"/>
  <c r="D31" i="136"/>
  <c r="E31" i="136" s="1"/>
  <c r="E24" i="54"/>
  <c r="C25" i="106"/>
  <c r="C31" i="106" s="1"/>
  <c r="E29" i="140"/>
  <c r="I14" i="106"/>
  <c r="I30" i="34"/>
  <c r="D20" i="142"/>
  <c r="K23" i="68"/>
  <c r="D16" i="147"/>
  <c r="F16" i="147" s="1"/>
  <c r="X31" i="146"/>
  <c r="N16" i="141"/>
  <c r="I16" i="141" s="1"/>
  <c r="G16" i="141"/>
  <c r="N14" i="96"/>
  <c r="K14" i="96" s="1"/>
  <c r="AC28" i="144"/>
  <c r="I29" i="84"/>
  <c r="F22" i="155"/>
  <c r="G22" i="155" s="1"/>
  <c r="J22" i="155"/>
  <c r="E19" i="54"/>
  <c r="AD12" i="125"/>
  <c r="O19" i="79"/>
  <c r="T19" i="103"/>
  <c r="P19" i="103"/>
  <c r="Q19" i="103" s="1"/>
  <c r="I19" i="84"/>
  <c r="D22" i="143"/>
  <c r="H22" i="143" s="1"/>
  <c r="N23" i="141"/>
  <c r="G23" i="141" s="1"/>
  <c r="T12" i="103"/>
  <c r="P12" i="103"/>
  <c r="Q12" i="103" s="1"/>
  <c r="F25" i="145"/>
  <c r="E26" i="52"/>
  <c r="D14" i="145"/>
  <c r="K14" i="145" s="1"/>
  <c r="N18" i="94"/>
  <c r="Q18" i="94" s="1"/>
  <c r="E23" i="52"/>
  <c r="M19" i="98"/>
  <c r="Z17" i="98" s="1"/>
  <c r="Z16" i="98"/>
  <c r="T19" i="105"/>
  <c r="P19" i="105"/>
  <c r="Q19" i="105" s="1"/>
  <c r="Y17" i="34"/>
  <c r="D24" i="146"/>
  <c r="H24" i="146" s="1"/>
  <c r="T18" i="104"/>
  <c r="P18" i="104"/>
  <c r="Q18" i="104" s="1"/>
  <c r="F17" i="147"/>
  <c r="T23" i="104"/>
  <c r="P23" i="104"/>
  <c r="Q23" i="104" s="1"/>
  <c r="M22" i="95"/>
  <c r="I15" i="98"/>
  <c r="I21" i="98" s="1"/>
  <c r="D20" i="148"/>
  <c r="K20" i="148" s="1"/>
  <c r="H16" i="134"/>
  <c r="T24" i="103"/>
  <c r="P24" i="103"/>
  <c r="Q24" i="103" s="1"/>
  <c r="D29" i="57"/>
  <c r="E11" i="57" s="1"/>
  <c r="F25" i="148"/>
  <c r="E18" i="140"/>
  <c r="R31" i="134"/>
  <c r="D26" i="143"/>
  <c r="K26" i="143" s="1"/>
  <c r="D24" i="143"/>
  <c r="F24" i="143" s="1"/>
  <c r="D24" i="145"/>
  <c r="K24" i="145" s="1"/>
  <c r="I21" i="94"/>
  <c r="K21" i="152"/>
  <c r="Y19" i="152" s="1"/>
  <c r="Y17" i="152"/>
  <c r="E12" i="140"/>
  <c r="Y10" i="49"/>
  <c r="V30" i="49"/>
  <c r="O30" i="49" s="1"/>
  <c r="J31" i="148"/>
  <c r="O31" i="148" s="1"/>
  <c r="D12" i="148"/>
  <c r="H12" i="148" s="1"/>
  <c r="H14" i="139"/>
  <c r="E31" i="146"/>
  <c r="AD13" i="68"/>
  <c r="F20" i="137"/>
  <c r="N21" i="97"/>
  <c r="Q21" i="97" s="1"/>
  <c r="D18" i="146"/>
  <c r="F18" i="146" s="1"/>
  <c r="N18" i="95"/>
  <c r="Q18" i="95" s="1"/>
  <c r="X19" i="92"/>
  <c r="AC17" i="148"/>
  <c r="D22" i="112"/>
  <c r="T31" i="134"/>
  <c r="AC14" i="144"/>
  <c r="D16" i="112"/>
  <c r="G21" i="152"/>
  <c r="W19" i="152" s="1"/>
  <c r="E16" i="92"/>
  <c r="V15" i="92" s="1"/>
  <c r="D18" i="143"/>
  <c r="K18" i="143" s="1"/>
  <c r="I16" i="108"/>
  <c r="F22" i="137"/>
  <c r="D17" i="144"/>
  <c r="F17" i="144" s="1"/>
  <c r="H28" i="137"/>
  <c r="Z11" i="103"/>
  <c r="AT12" i="103" s="1"/>
  <c r="Y30" i="103"/>
  <c r="Z30" i="103" s="1"/>
  <c r="D27" i="144"/>
  <c r="I22" i="95"/>
  <c r="N12" i="108"/>
  <c r="I12" i="108" s="1"/>
  <c r="AC21" i="143"/>
  <c r="D16" i="145"/>
  <c r="K16" i="145" s="1"/>
  <c r="I13" i="96"/>
  <c r="T17" i="104"/>
  <c r="P17" i="104"/>
  <c r="Q17" i="104" s="1"/>
  <c r="Q23" i="68"/>
  <c r="K16" i="108"/>
  <c r="R20" i="10"/>
  <c r="P17" i="105"/>
  <c r="Q17" i="105" s="1"/>
  <c r="T17" i="105"/>
  <c r="D21" i="148"/>
  <c r="F21" i="148" s="1"/>
  <c r="D13" i="143"/>
  <c r="H13" i="143" s="1"/>
  <c r="K13" i="143"/>
  <c r="AC16" i="147"/>
  <c r="F24" i="145"/>
  <c r="F25" i="144"/>
  <c r="U18" i="10"/>
  <c r="K21" i="92"/>
  <c r="Y19" i="92" s="1"/>
  <c r="F12" i="134"/>
  <c r="T11" i="105"/>
  <c r="P11" i="105"/>
  <c r="S30" i="105"/>
  <c r="T30" i="105" s="1"/>
  <c r="H17" i="145"/>
  <c r="C30" i="45"/>
  <c r="D30" i="45" s="1"/>
  <c r="D18" i="142"/>
  <c r="F18" i="142" s="1"/>
  <c r="S16" i="92"/>
  <c r="AC12" i="92" s="1"/>
  <c r="AC16" i="145"/>
  <c r="E27" i="53"/>
  <c r="AC23" i="147"/>
  <c r="W14" i="98"/>
  <c r="H17" i="137"/>
  <c r="H25" i="145"/>
  <c r="N24" i="97"/>
  <c r="Q24" i="97" s="1"/>
  <c r="E21" i="152"/>
  <c r="V19" i="152" s="1"/>
  <c r="I16" i="94"/>
  <c r="M30" i="34"/>
  <c r="D21" i="145"/>
  <c r="K21" i="145" s="1"/>
  <c r="AC22" i="146"/>
  <c r="E16" i="152"/>
  <c r="V12" i="152" s="1"/>
  <c r="E22" i="54"/>
  <c r="E20" i="52"/>
  <c r="F27" i="137"/>
  <c r="H22" i="142"/>
  <c r="K19" i="125"/>
  <c r="N25" i="108"/>
  <c r="G25" i="108" s="1"/>
  <c r="G31" i="143"/>
  <c r="F15" i="155"/>
  <c r="G15" i="155" s="1"/>
  <c r="J15" i="155"/>
  <c r="P14" i="105"/>
  <c r="Q14" i="105" s="1"/>
  <c r="T14" i="105"/>
  <c r="H19" i="144"/>
  <c r="D16" i="109"/>
  <c r="W15" i="34"/>
  <c r="D20" i="146"/>
  <c r="D29" i="143"/>
  <c r="K29" i="143" s="1"/>
  <c r="F16" i="145"/>
  <c r="D22" i="110"/>
  <c r="P22" i="110"/>
  <c r="Z18" i="98"/>
  <c r="H14" i="137"/>
  <c r="D14" i="111"/>
  <c r="P14" i="111"/>
  <c r="F26" i="155"/>
  <c r="G26" i="155" s="1"/>
  <c r="J26" i="155"/>
  <c r="D14" i="147"/>
  <c r="F14" i="147" s="1"/>
  <c r="T27" i="104"/>
  <c r="P27" i="104"/>
  <c r="Q27" i="104" s="1"/>
  <c r="H13" i="134"/>
  <c r="E16" i="55"/>
  <c r="E17" i="52"/>
  <c r="Q11" i="100"/>
  <c r="P30" i="100"/>
  <c r="Q30" i="100" s="1"/>
  <c r="F27" i="155"/>
  <c r="G27" i="155" s="1"/>
  <c r="J27" i="155"/>
  <c r="AC26" i="142"/>
  <c r="G31" i="147"/>
  <c r="H18" i="139"/>
  <c r="E21" i="55"/>
  <c r="M21" i="92"/>
  <c r="Z19" i="92" s="1"/>
  <c r="D12" i="142"/>
  <c r="J31" i="142"/>
  <c r="D23" i="112"/>
  <c r="P21" i="103"/>
  <c r="Q21" i="103" s="1"/>
  <c r="T21" i="103"/>
  <c r="AC16" i="68"/>
  <c r="AC15" i="145"/>
  <c r="P25" i="110"/>
  <c r="D25" i="110"/>
  <c r="H21" i="139"/>
  <c r="N11" i="94"/>
  <c r="Q11" i="94" s="1"/>
  <c r="D23" i="144"/>
  <c r="H23" i="144" s="1"/>
  <c r="Z11" i="104"/>
  <c r="Y30" i="104"/>
  <c r="Z30" i="104" s="1"/>
  <c r="AT18" i="104" s="1"/>
  <c r="D13" i="110"/>
  <c r="AC14" i="92"/>
  <c r="N25" i="141"/>
  <c r="K25" i="141" s="1"/>
  <c r="H12" i="143"/>
  <c r="AC27" i="143"/>
  <c r="D15" i="148"/>
  <c r="N12" i="141"/>
  <c r="I12" i="141" s="1"/>
  <c r="H25" i="137"/>
  <c r="AC17" i="143"/>
  <c r="D18" i="112"/>
  <c r="Z11" i="105"/>
  <c r="AT11" i="105" s="1"/>
  <c r="Y30" i="105"/>
  <c r="Z30" i="105" s="1"/>
  <c r="AC21" i="146"/>
  <c r="AT28" i="103"/>
  <c r="D23" i="109"/>
  <c r="P23" i="109"/>
  <c r="L31" i="43"/>
  <c r="N31" i="43" s="1"/>
  <c r="K31" i="43"/>
  <c r="AC27" i="146"/>
  <c r="T29" i="54"/>
  <c r="E24" i="140"/>
  <c r="M13" i="96"/>
  <c r="D21" i="144"/>
  <c r="K21" i="144" s="1"/>
  <c r="F19" i="144"/>
  <c r="E10" i="3"/>
  <c r="E29" i="3"/>
  <c r="F22" i="143"/>
  <c r="T26" i="103"/>
  <c r="P26" i="103"/>
  <c r="Q26" i="103" s="1"/>
  <c r="J29" i="56"/>
  <c r="K27" i="97"/>
  <c r="G31" i="144"/>
  <c r="O31" i="144"/>
  <c r="E17" i="140"/>
  <c r="N13" i="95"/>
  <c r="Q13" i="95" s="1"/>
  <c r="K25" i="95"/>
  <c r="O16" i="92"/>
  <c r="AA15" i="92" s="1"/>
  <c r="AC28" i="143"/>
  <c r="AD17" i="79"/>
  <c r="M30" i="47"/>
  <c r="N19" i="141"/>
  <c r="I19" i="141" s="1"/>
  <c r="N21" i="96"/>
  <c r="G21" i="96" s="1"/>
  <c r="E29" i="10"/>
  <c r="K15" i="95"/>
  <c r="G13" i="94"/>
  <c r="D27" i="148"/>
  <c r="D19" i="146"/>
  <c r="F19" i="146" s="1"/>
  <c r="K19" i="146"/>
  <c r="N18" i="141"/>
  <c r="G18" i="141" s="1"/>
  <c r="G19" i="96"/>
  <c r="T29" i="57"/>
  <c r="D26" i="148"/>
  <c r="F26" i="148" s="1"/>
  <c r="K26" i="148"/>
  <c r="S16" i="152"/>
  <c r="AC12" i="152" s="1"/>
  <c r="M27" i="94"/>
  <c r="F25" i="137"/>
  <c r="I27" i="108"/>
  <c r="X23" i="10"/>
  <c r="F14" i="143"/>
  <c r="I23" i="108"/>
  <c r="F27" i="145"/>
  <c r="D23" i="148"/>
  <c r="K23" i="148" s="1"/>
  <c r="D13" i="144"/>
  <c r="AC21" i="68"/>
  <c r="F21" i="68" s="1"/>
  <c r="AA18" i="79"/>
  <c r="AD18" i="79" s="1"/>
  <c r="M30" i="49"/>
  <c r="H25" i="147"/>
  <c r="N21" i="43"/>
  <c r="R21" i="68"/>
  <c r="I12" i="97"/>
  <c r="E23" i="68"/>
  <c r="F16" i="68"/>
  <c r="V31" i="142"/>
  <c r="G12" i="94"/>
  <c r="H27" i="137"/>
  <c r="W11" i="34"/>
  <c r="Y11" i="34"/>
  <c r="F22" i="134"/>
  <c r="N19" i="43"/>
  <c r="AC14" i="152"/>
  <c r="C28" i="106"/>
  <c r="D16" i="146"/>
  <c r="AC22" i="144"/>
  <c r="K21" i="94"/>
  <c r="AC21" i="145"/>
  <c r="D23" i="143"/>
  <c r="H23" i="143" s="1"/>
  <c r="N12" i="43"/>
  <c r="I16" i="84"/>
  <c r="E20" i="54"/>
  <c r="N17" i="108"/>
  <c r="I17" i="108" s="1"/>
  <c r="D26" i="109"/>
  <c r="P26" i="109"/>
  <c r="N13" i="141"/>
  <c r="G13" i="141" s="1"/>
  <c r="N12" i="95"/>
  <c r="G12" i="95" s="1"/>
  <c r="Q31" i="144"/>
  <c r="V31" i="144" s="1"/>
  <c r="K12" i="94"/>
  <c r="T15" i="103"/>
  <c r="P15" i="103"/>
  <c r="Q15" i="103" s="1"/>
  <c r="T21" i="104"/>
  <c r="P21" i="104"/>
  <c r="Q21" i="104" s="1"/>
  <c r="AT24" i="103"/>
  <c r="M14" i="95"/>
  <c r="Y17" i="98"/>
  <c r="I13" i="106"/>
  <c r="H22" i="139"/>
  <c r="AC12" i="142"/>
  <c r="X31" i="142"/>
  <c r="AA31" i="142" s="1"/>
  <c r="N18" i="108"/>
  <c r="K18" i="108" s="1"/>
  <c r="D14" i="142"/>
  <c r="K14" i="142" s="1"/>
  <c r="AC22" i="147"/>
  <c r="J30" i="94"/>
  <c r="K10" i="94"/>
  <c r="U15" i="10"/>
  <c r="D15" i="145"/>
  <c r="K15" i="145" s="1"/>
  <c r="H26" i="143"/>
  <c r="M23" i="108"/>
  <c r="D29" i="142"/>
  <c r="F29" i="142" s="1"/>
  <c r="H22" i="145"/>
  <c r="AC26" i="146"/>
  <c r="D13" i="146"/>
  <c r="K13" i="146" s="1"/>
  <c r="N18" i="96"/>
  <c r="Q18" i="96" s="1"/>
  <c r="I27" i="96"/>
  <c r="D13" i="111"/>
  <c r="D27" i="147"/>
  <c r="K27" i="147" s="1"/>
  <c r="E21" i="92"/>
  <c r="V18" i="92" s="1"/>
  <c r="D28" i="142"/>
  <c r="F28" i="142" s="1"/>
  <c r="T24" i="105"/>
  <c r="P24" i="105"/>
  <c r="Q24" i="105" s="1"/>
  <c r="Q31" i="148"/>
  <c r="V31" i="148" s="1"/>
  <c r="M21" i="152"/>
  <c r="Z17" i="152" s="1"/>
  <c r="E31" i="142"/>
  <c r="M31" i="142"/>
  <c r="Y12" i="34"/>
  <c r="M16" i="97"/>
  <c r="AT19" i="105"/>
  <c r="F14" i="137"/>
  <c r="H22" i="146"/>
  <c r="D15" i="147"/>
  <c r="M23" i="96"/>
  <c r="I20" i="108"/>
  <c r="E28" i="140"/>
  <c r="X20" i="92"/>
  <c r="Q21" i="152"/>
  <c r="AB18" i="152" s="1"/>
  <c r="I16" i="152"/>
  <c r="I23" i="152" s="1"/>
  <c r="F12" i="139"/>
  <c r="H16" i="137"/>
  <c r="D19" i="110"/>
  <c r="P19" i="110"/>
  <c r="J29" i="54"/>
  <c r="F24" i="137"/>
  <c r="AT17" i="105"/>
  <c r="D16" i="110"/>
  <c r="P18" i="111"/>
  <c r="D18" i="111"/>
  <c r="E15" i="55"/>
  <c r="AT18" i="105"/>
  <c r="N14" i="94"/>
  <c r="Q14" i="94" s="1"/>
  <c r="G14" i="94"/>
  <c r="G30" i="47"/>
  <c r="Q21" i="79"/>
  <c r="R15" i="79"/>
  <c r="T25" i="104"/>
  <c r="P25" i="104"/>
  <c r="Q25" i="104" s="1"/>
  <c r="G25" i="95"/>
  <c r="Q25" i="95"/>
  <c r="N21" i="141"/>
  <c r="K21" i="141" s="1"/>
  <c r="H14" i="145"/>
  <c r="D24" i="142"/>
  <c r="K24" i="142" s="1"/>
  <c r="G31" i="146"/>
  <c r="N19" i="108"/>
  <c r="M19" i="108" s="1"/>
  <c r="D19" i="145"/>
  <c r="F19" i="145" s="1"/>
  <c r="E23" i="56"/>
  <c r="P20" i="103"/>
  <c r="Q20" i="103" s="1"/>
  <c r="T20" i="103"/>
  <c r="H28" i="148"/>
  <c r="D29" i="144"/>
  <c r="H29" i="144" s="1"/>
  <c r="E21" i="53"/>
  <c r="E22" i="56"/>
  <c r="D19" i="147"/>
  <c r="F19" i="147" s="1"/>
  <c r="H23" i="137"/>
  <c r="H15" i="148"/>
  <c r="S30" i="34"/>
  <c r="W17" i="34"/>
  <c r="D18" i="144"/>
  <c r="N17" i="43"/>
  <c r="N20" i="141"/>
  <c r="K20" i="141" s="1"/>
  <c r="AT13" i="105"/>
  <c r="E22" i="53"/>
  <c r="I17" i="94"/>
  <c r="K13" i="97"/>
  <c r="F28" i="137"/>
  <c r="J30" i="95"/>
  <c r="R23" i="10"/>
  <c r="E25" i="54"/>
  <c r="M20" i="108"/>
  <c r="I27" i="97"/>
  <c r="AC31" i="148"/>
  <c r="AD17" i="68"/>
  <c r="U30" i="34"/>
  <c r="V31" i="139"/>
  <c r="AC17" i="144"/>
  <c r="N11" i="96"/>
  <c r="Q11" i="96" s="1"/>
  <c r="H25" i="148"/>
  <c r="D23" i="145"/>
  <c r="F23" i="145" s="1"/>
  <c r="H27" i="134"/>
  <c r="H21" i="144"/>
  <c r="P27" i="105"/>
  <c r="Q27" i="105" s="1"/>
  <c r="T27" i="105"/>
  <c r="D25" i="143"/>
  <c r="F25" i="143" s="1"/>
  <c r="Q21" i="92"/>
  <c r="AB18" i="92" s="1"/>
  <c r="AT21" i="105"/>
  <c r="I16" i="92"/>
  <c r="I23" i="92" s="1"/>
  <c r="G16" i="92"/>
  <c r="W12" i="92" s="1"/>
  <c r="R15" i="10"/>
  <c r="L29" i="102"/>
  <c r="N29" i="102" s="1"/>
  <c r="K29" i="102"/>
  <c r="M29" i="54"/>
  <c r="AB18" i="98"/>
  <c r="I22" i="106"/>
  <c r="AC31" i="146"/>
  <c r="AC17" i="142"/>
  <c r="N15" i="96"/>
  <c r="Q15" i="96" s="1"/>
  <c r="K14" i="97"/>
  <c r="D29" i="147"/>
  <c r="S19" i="98"/>
  <c r="AC17" i="98" s="1"/>
  <c r="AC19" i="147"/>
  <c r="K25" i="108"/>
  <c r="AC15" i="144"/>
  <c r="N22" i="96"/>
  <c r="T15" i="105"/>
  <c r="P15" i="105"/>
  <c r="Q15" i="105" s="1"/>
  <c r="D13" i="112"/>
  <c r="S21" i="92"/>
  <c r="AC18" i="92" s="1"/>
  <c r="W21" i="79"/>
  <c r="X15" i="79"/>
  <c r="W14" i="34"/>
  <c r="Y14" i="34"/>
  <c r="AA31" i="147"/>
  <c r="D24" i="148"/>
  <c r="K24" i="148" s="1"/>
  <c r="N10" i="95"/>
  <c r="Q10" i="95" s="1"/>
  <c r="F20" i="134"/>
  <c r="N21" i="108"/>
  <c r="M21" i="108" s="1"/>
  <c r="AT15" i="105"/>
  <c r="H29" i="57"/>
  <c r="G31" i="142"/>
  <c r="O31" i="142"/>
  <c r="J28" i="155"/>
  <c r="F28" i="155"/>
  <c r="G28" i="155" s="1"/>
  <c r="K23" i="95"/>
  <c r="R19" i="10"/>
  <c r="Q31" i="146"/>
  <c r="T31" i="146" s="1"/>
  <c r="AC21" i="148"/>
  <c r="E31" i="147"/>
  <c r="AC12" i="144"/>
  <c r="X31" i="144"/>
  <c r="E23" i="3"/>
  <c r="AC25" i="148"/>
  <c r="F30" i="97"/>
  <c r="N10" i="97"/>
  <c r="D26" i="146"/>
  <c r="K26" i="146" s="1"/>
  <c r="E17" i="3"/>
  <c r="S30" i="49"/>
  <c r="P20" i="111"/>
  <c r="D20" i="111"/>
  <c r="D11" i="112"/>
  <c r="D24" i="144"/>
  <c r="F24" i="144" s="1"/>
  <c r="E25" i="57"/>
  <c r="S30" i="47"/>
  <c r="AT14" i="105"/>
  <c r="D9" i="110"/>
  <c r="C27" i="110"/>
  <c r="P27" i="110" s="1"/>
  <c r="K23" i="108"/>
  <c r="D26" i="111"/>
  <c r="AC26" i="144"/>
  <c r="E25" i="140"/>
  <c r="K12" i="108"/>
  <c r="P14" i="112"/>
  <c r="D14" i="112"/>
  <c r="M11" i="96"/>
  <c r="G21" i="92"/>
  <c r="W17" i="92" s="1"/>
  <c r="L30" i="94"/>
  <c r="M10" i="94"/>
  <c r="D28" i="143"/>
  <c r="H28" i="143" s="1"/>
  <c r="D25" i="112"/>
  <c r="AD19" i="68"/>
  <c r="N25" i="94"/>
  <c r="Q25" i="94" s="1"/>
  <c r="F22" i="142"/>
  <c r="N11" i="108"/>
  <c r="M11" i="108" s="1"/>
  <c r="J29" i="55"/>
  <c r="D21" i="111"/>
  <c r="D20" i="110"/>
  <c r="D23" i="111"/>
  <c r="E31" i="139"/>
  <c r="F31" i="139" s="1"/>
  <c r="M31" i="139"/>
  <c r="AC19" i="148"/>
  <c r="D24" i="110"/>
  <c r="H23" i="68"/>
  <c r="D19" i="112"/>
  <c r="M16" i="152"/>
  <c r="M23" i="152" s="1"/>
  <c r="I22" i="96"/>
  <c r="D14" i="144"/>
  <c r="H14" i="143"/>
  <c r="I11" i="141"/>
  <c r="AC13" i="143"/>
  <c r="D20" i="145"/>
  <c r="K20" i="145" s="1"/>
  <c r="K24" i="94"/>
  <c r="E28" i="53"/>
  <c r="K19" i="97"/>
  <c r="I22" i="97"/>
  <c r="M25" i="97"/>
  <c r="H19" i="139"/>
  <c r="W11" i="103"/>
  <c r="AN28" i="103" s="1"/>
  <c r="V30" i="103"/>
  <c r="W30" i="103" s="1"/>
  <c r="F26" i="139"/>
  <c r="K20" i="95"/>
  <c r="D12" i="147"/>
  <c r="K12" i="147" s="1"/>
  <c r="J31" i="147"/>
  <c r="O31" i="147" s="1"/>
  <c r="N17" i="96"/>
  <c r="Q17" i="96" s="1"/>
  <c r="D26" i="145"/>
  <c r="F26" i="145" s="1"/>
  <c r="D29" i="148"/>
  <c r="F29" i="148" s="1"/>
  <c r="E15" i="52"/>
  <c r="E13" i="56"/>
  <c r="I19" i="108"/>
  <c r="AC18" i="147"/>
  <c r="G30" i="49"/>
  <c r="K22" i="97"/>
  <c r="H28" i="146"/>
  <c r="AC12" i="145"/>
  <c r="X31" i="145"/>
  <c r="E31" i="148"/>
  <c r="M31" i="148"/>
  <c r="D12" i="146"/>
  <c r="K12" i="146" s="1"/>
  <c r="J31" i="146"/>
  <c r="V13" i="92"/>
  <c r="D23" i="146"/>
  <c r="F23" i="146" s="1"/>
  <c r="K23" i="146"/>
  <c r="H18" i="147"/>
  <c r="H27" i="145"/>
  <c r="AA20" i="68"/>
  <c r="AA18" i="92"/>
  <c r="N16" i="96"/>
  <c r="I16" i="96" s="1"/>
  <c r="D15" i="146"/>
  <c r="K15" i="146" s="1"/>
  <c r="I25" i="95"/>
  <c r="Q31" i="145"/>
  <c r="V31" i="145" s="1"/>
  <c r="AC16" i="143"/>
  <c r="N23" i="97"/>
  <c r="Q23" i="97" s="1"/>
  <c r="F23" i="137"/>
  <c r="I30" i="49"/>
  <c r="V19" i="92"/>
  <c r="AC27" i="148"/>
  <c r="F18" i="143"/>
  <c r="T26" i="104"/>
  <c r="P26" i="104"/>
  <c r="Q26" i="104" s="1"/>
  <c r="N24" i="96"/>
  <c r="Q24" i="96" s="1"/>
  <c r="R11" i="10"/>
  <c r="M16" i="108"/>
  <c r="D13" i="145"/>
  <c r="H13" i="145" s="1"/>
  <c r="Y13" i="92"/>
  <c r="M12" i="97"/>
  <c r="Y31" i="134"/>
  <c r="H18" i="137"/>
  <c r="T15" i="104"/>
  <c r="P15" i="104"/>
  <c r="Q15" i="104" s="1"/>
  <c r="E15" i="140"/>
  <c r="P19" i="111"/>
  <c r="D19" i="111"/>
  <c r="F27" i="144"/>
  <c r="K27" i="95"/>
  <c r="P20" i="109"/>
  <c r="D20" i="109"/>
  <c r="G16" i="152"/>
  <c r="G23" i="152" s="1"/>
  <c r="D20" i="144"/>
  <c r="F20" i="144" s="1"/>
  <c r="K15" i="141"/>
  <c r="Z12" i="92"/>
  <c r="F14" i="144"/>
  <c r="P21" i="112"/>
  <c r="D21" i="112"/>
  <c r="X31" i="143"/>
  <c r="AA31" i="143" s="1"/>
  <c r="H19" i="147"/>
  <c r="D26" i="110"/>
  <c r="P26" i="110"/>
  <c r="AB13" i="92"/>
  <c r="AC27" i="142"/>
  <c r="D31" i="137"/>
  <c r="R31" i="137" s="1"/>
  <c r="L30" i="96"/>
  <c r="M10" i="96"/>
  <c r="E24" i="53"/>
  <c r="I15" i="95"/>
  <c r="H29" i="142"/>
  <c r="M18" i="95"/>
  <c r="H18" i="146"/>
  <c r="K18" i="97"/>
  <c r="P9" i="109"/>
  <c r="D9" i="109"/>
  <c r="C27" i="109"/>
  <c r="I11" i="108"/>
  <c r="D23" i="147"/>
  <c r="N14" i="141"/>
  <c r="G14" i="141" s="1"/>
  <c r="S15" i="98"/>
  <c r="AC13" i="98" s="1"/>
  <c r="E19" i="52"/>
  <c r="P17" i="112"/>
  <c r="D17" i="112"/>
  <c r="I19" i="125"/>
  <c r="D11" i="111"/>
  <c r="N22" i="94"/>
  <c r="Q22" i="94" s="1"/>
  <c r="D16" i="111"/>
  <c r="D9" i="112"/>
  <c r="C27" i="112"/>
  <c r="P27" i="112" s="1"/>
  <c r="R29" i="56"/>
  <c r="D25" i="111"/>
  <c r="E26" i="55"/>
  <c r="K18" i="95"/>
  <c r="D28" i="147"/>
  <c r="AC31" i="142"/>
  <c r="F21" i="107"/>
  <c r="K21" i="107"/>
  <c r="L21" i="107" s="1"/>
  <c r="M22" i="97"/>
  <c r="Q16" i="92"/>
  <c r="AB15" i="92" s="1"/>
  <c r="H24" i="137"/>
  <c r="E19" i="140"/>
  <c r="F22" i="139"/>
  <c r="D25" i="109"/>
  <c r="P27" i="103"/>
  <c r="Q27" i="103" s="1"/>
  <c r="T27" i="103"/>
  <c r="D24" i="109"/>
  <c r="AT14" i="103"/>
  <c r="D21" i="142"/>
  <c r="H23" i="146"/>
  <c r="T22" i="103"/>
  <c r="P22" i="103"/>
  <c r="Q22" i="103" s="1"/>
  <c r="H20" i="134"/>
  <c r="E13" i="55"/>
  <c r="N26" i="102"/>
  <c r="D12" i="111"/>
  <c r="AT18" i="103"/>
  <c r="H29" i="146"/>
  <c r="T14" i="104"/>
  <c r="P14" i="104"/>
  <c r="Q14" i="104" s="1"/>
  <c r="U17" i="10"/>
  <c r="T13" i="103"/>
  <c r="P13" i="103"/>
  <c r="Q13" i="103" s="1"/>
  <c r="P20" i="104"/>
  <c r="Q20" i="104" s="1"/>
  <c r="T20" i="104"/>
  <c r="D11" i="109"/>
  <c r="D10" i="111"/>
  <c r="H18" i="144"/>
  <c r="Z21" i="79"/>
  <c r="AA15" i="79"/>
  <c r="D28" i="144"/>
  <c r="K28" i="144" s="1"/>
  <c r="E25" i="56"/>
  <c r="N20" i="97"/>
  <c r="Q20" i="97" s="1"/>
  <c r="D26" i="147"/>
  <c r="F17" i="155"/>
  <c r="G17" i="155" s="1"/>
  <c r="J17" i="155"/>
  <c r="N25" i="96"/>
  <c r="Q25" i="96" s="1"/>
  <c r="T29" i="50"/>
  <c r="H24" i="145"/>
  <c r="H19" i="142"/>
  <c r="D15" i="111"/>
  <c r="D18" i="145"/>
  <c r="K18" i="145" s="1"/>
  <c r="F28" i="147"/>
  <c r="D20" i="112"/>
  <c r="Z19" i="152"/>
  <c r="L19" i="125"/>
  <c r="U15" i="125"/>
  <c r="H24" i="134"/>
  <c r="W23" i="68"/>
  <c r="D17" i="109"/>
  <c r="R10" i="10"/>
  <c r="H29" i="10"/>
  <c r="O29" i="10" s="1"/>
  <c r="K20" i="107"/>
  <c r="F20" i="107"/>
  <c r="D21" i="147"/>
  <c r="P12" i="104"/>
  <c r="Q12" i="104" s="1"/>
  <c r="T12" i="104"/>
  <c r="D20" i="143"/>
  <c r="K20" i="143"/>
  <c r="H15" i="139"/>
  <c r="F23" i="107"/>
  <c r="K23" i="107"/>
  <c r="L23" i="107" s="1"/>
  <c r="F20" i="139"/>
  <c r="W23" i="34"/>
  <c r="K26" i="107"/>
  <c r="L26" i="107" s="1"/>
  <c r="F26" i="107"/>
  <c r="D13" i="109"/>
  <c r="F29" i="107"/>
  <c r="K29" i="107"/>
  <c r="L29" i="107" s="1"/>
  <c r="N26" i="95"/>
  <c r="Q26" i="95" s="1"/>
  <c r="E31" i="145"/>
  <c r="D22" i="148"/>
  <c r="D10" i="110"/>
  <c r="Y31" i="139"/>
  <c r="I23" i="95"/>
  <c r="D12" i="110"/>
  <c r="D17" i="142"/>
  <c r="H17" i="142" s="1"/>
  <c r="T17" i="103"/>
  <c r="P17" i="103"/>
  <c r="Q17" i="103" s="1"/>
  <c r="H32" i="107"/>
  <c r="H24" i="144"/>
  <c r="H20" i="148"/>
  <c r="P9" i="111"/>
  <c r="C27" i="111"/>
  <c r="D9" i="111"/>
  <c r="D10" i="112"/>
  <c r="AT22" i="105"/>
  <c r="E12" i="54"/>
  <c r="N17" i="141"/>
  <c r="K17" i="141" s="1"/>
  <c r="H15" i="142"/>
  <c r="J31" i="36"/>
  <c r="K31" i="36"/>
  <c r="M31" i="36" s="1"/>
  <c r="E21" i="56"/>
  <c r="AC24" i="146"/>
  <c r="H12" i="137"/>
  <c r="D21" i="110"/>
  <c r="F26" i="147"/>
  <c r="X18" i="152"/>
  <c r="Q31" i="143"/>
  <c r="V31" i="143" s="1"/>
  <c r="AC24" i="145"/>
  <c r="D21" i="143"/>
  <c r="K21" i="143" s="1"/>
  <c r="Q16" i="152"/>
  <c r="AB12" i="152" s="1"/>
  <c r="D14" i="110"/>
  <c r="T18" i="105"/>
  <c r="P18" i="105"/>
  <c r="Q18" i="105" s="1"/>
  <c r="V31" i="134"/>
  <c r="U10" i="10"/>
  <c r="H19" i="146"/>
  <c r="K22" i="141"/>
  <c r="F20" i="143"/>
  <c r="K11" i="95"/>
  <c r="N23" i="94"/>
  <c r="Q23" i="94" s="1"/>
  <c r="F16" i="137"/>
  <c r="H25" i="144"/>
  <c r="T28" i="104"/>
  <c r="P28" i="104"/>
  <c r="Q28" i="104" s="1"/>
  <c r="D26" i="144"/>
  <c r="H26" i="144" s="1"/>
  <c r="D15" i="109"/>
  <c r="H28" i="134"/>
  <c r="E31" i="137"/>
  <c r="M31" i="137"/>
  <c r="T22" i="104"/>
  <c r="P22" i="104"/>
  <c r="Q22" i="104" s="1"/>
  <c r="W11" i="104"/>
  <c r="AN18" i="104" s="1"/>
  <c r="V30" i="104"/>
  <c r="W30" i="104" s="1"/>
  <c r="G27" i="96"/>
  <c r="E18" i="53"/>
  <c r="E18" i="54"/>
  <c r="AC29" i="142"/>
  <c r="M21" i="96"/>
  <c r="X18" i="92"/>
  <c r="O19" i="98"/>
  <c r="AA18" i="98" s="1"/>
  <c r="D17" i="148"/>
  <c r="K17" i="148" s="1"/>
  <c r="N13" i="108"/>
  <c r="M13" i="108" s="1"/>
  <c r="F21" i="143"/>
  <c r="K30" i="34"/>
  <c r="T19" i="104"/>
  <c r="P19" i="104"/>
  <c r="Q19" i="104" s="1"/>
  <c r="D12" i="109"/>
  <c r="E13" i="51"/>
  <c r="F27" i="107"/>
  <c r="K27" i="107"/>
  <c r="L27" i="107" s="1"/>
  <c r="H27" i="142"/>
  <c r="F31" i="107"/>
  <c r="N10" i="141"/>
  <c r="F29" i="141"/>
  <c r="G10" i="141"/>
  <c r="F30" i="141"/>
  <c r="D11" i="110"/>
  <c r="G14" i="95"/>
  <c r="E23" i="55"/>
  <c r="K16" i="107"/>
  <c r="L16" i="107" s="1"/>
  <c r="K25" i="107"/>
  <c r="L25" i="107" s="1"/>
  <c r="K28" i="107"/>
  <c r="L28" i="107" s="1"/>
  <c r="F28" i="107"/>
  <c r="N12" i="96"/>
  <c r="T31" i="137"/>
  <c r="F13" i="137"/>
  <c r="H18" i="143"/>
  <c r="F26" i="144"/>
  <c r="D26" i="142"/>
  <c r="H26" i="142" s="1"/>
  <c r="D15" i="110"/>
  <c r="D12" i="145"/>
  <c r="J31" i="145"/>
  <c r="M31" i="145" s="1"/>
  <c r="F12" i="137"/>
  <c r="G31" i="137"/>
  <c r="O31" i="137"/>
  <c r="N26" i="96"/>
  <c r="Q26" i="96" s="1"/>
  <c r="AN24" i="103"/>
  <c r="P10" i="109"/>
  <c r="D10" i="109"/>
  <c r="U19" i="79"/>
  <c r="N24" i="95"/>
  <c r="I26" i="107"/>
  <c r="D18" i="109"/>
  <c r="H27" i="144"/>
  <c r="N26" i="108"/>
  <c r="I26" i="108" s="1"/>
  <c r="H21" i="143"/>
  <c r="D24" i="147"/>
  <c r="H24" i="147" s="1"/>
  <c r="F19" i="107"/>
  <c r="K19" i="107"/>
  <c r="L19" i="107" s="1"/>
  <c r="F17" i="107"/>
  <c r="K17" i="107"/>
  <c r="L17" i="107" s="1"/>
  <c r="D29" i="50"/>
  <c r="E29" i="50" s="1"/>
  <c r="N10" i="108"/>
  <c r="I10" i="108" s="1"/>
  <c r="F30" i="108"/>
  <c r="D24" i="112"/>
  <c r="D29" i="145"/>
  <c r="F29" i="145" s="1"/>
  <c r="E23" i="140"/>
  <c r="N24" i="141"/>
  <c r="I24" i="141" s="1"/>
  <c r="N14" i="43"/>
  <c r="I13" i="141"/>
  <c r="T25" i="105"/>
  <c r="P25" i="105"/>
  <c r="Q25" i="105" s="1"/>
  <c r="T28" i="103"/>
  <c r="P28" i="103"/>
  <c r="Q28" i="103" s="1"/>
  <c r="AT25" i="103"/>
  <c r="D16" i="143"/>
  <c r="K16" i="143" s="1"/>
  <c r="D16" i="144"/>
  <c r="K16" i="144" s="1"/>
  <c r="N17" i="102"/>
  <c r="P22" i="111"/>
  <c r="D22" i="111"/>
  <c r="D22" i="144"/>
  <c r="M20" i="36"/>
  <c r="I11" i="95"/>
  <c r="G31" i="139"/>
  <c r="H31" i="139" s="1"/>
  <c r="O31" i="139"/>
  <c r="F18" i="155"/>
  <c r="G18" i="155" s="1"/>
  <c r="J18" i="155"/>
  <c r="L15" i="107"/>
  <c r="D28" i="145"/>
  <c r="M25" i="95"/>
  <c r="N26" i="141"/>
  <c r="K26" i="141" s="1"/>
  <c r="I15" i="107"/>
  <c r="F24" i="147"/>
  <c r="K14" i="107"/>
  <c r="F14" i="107"/>
  <c r="E32" i="107"/>
  <c r="M18" i="108"/>
  <c r="D12" i="112"/>
  <c r="E30" i="45"/>
  <c r="L29" i="10"/>
  <c r="K17" i="94"/>
  <c r="E28" i="55"/>
  <c r="J30" i="141"/>
  <c r="J29" i="141"/>
  <c r="K11" i="141"/>
  <c r="K18" i="107"/>
  <c r="L18" i="107" s="1"/>
  <c r="F18" i="107"/>
  <c r="F22" i="107"/>
  <c r="K22" i="107"/>
  <c r="L22" i="107" s="1"/>
  <c r="N24" i="108"/>
  <c r="M24" i="108" s="1"/>
  <c r="D15" i="144"/>
  <c r="H26" i="134"/>
  <c r="F24" i="107"/>
  <c r="K24" i="107"/>
  <c r="L24" i="107" s="1"/>
  <c r="I13" i="108"/>
  <c r="E26" i="140"/>
  <c r="X10" i="10"/>
  <c r="AC25" i="143"/>
  <c r="D27" i="143"/>
  <c r="W24" i="34"/>
  <c r="K24" i="141"/>
  <c r="N16" i="95"/>
  <c r="Q16" i="95" s="1"/>
  <c r="P15" i="112"/>
  <c r="D15" i="112"/>
  <c r="D15" i="143"/>
  <c r="H15" i="143" s="1"/>
  <c r="K30" i="48"/>
  <c r="D24" i="111"/>
  <c r="T22" i="105"/>
  <c r="P22" i="105"/>
  <c r="Q22" i="105" s="1"/>
  <c r="T21" i="79"/>
  <c r="U15" i="79"/>
  <c r="P17" i="111"/>
  <c r="D17" i="111"/>
  <c r="K30" i="107"/>
  <c r="L30" i="107" s="1"/>
  <c r="F30" i="107"/>
  <c r="F13" i="155"/>
  <c r="G13" i="155" s="1"/>
  <c r="J13" i="155"/>
  <c r="AA13" i="152"/>
  <c r="H17" i="143"/>
  <c r="M29" i="53"/>
  <c r="AC21" i="142"/>
  <c r="Y15" i="92"/>
  <c r="L30" i="108"/>
  <c r="L29" i="108"/>
  <c r="M10" i="108"/>
  <c r="W11" i="105"/>
  <c r="AN11" i="105" s="1"/>
  <c r="V30" i="105"/>
  <c r="W30" i="105" s="1"/>
  <c r="H14" i="142"/>
  <c r="T24" i="104"/>
  <c r="P24" i="104"/>
  <c r="Q24" i="104" s="1"/>
  <c r="AB20" i="92"/>
  <c r="D18" i="148"/>
  <c r="P27" i="109"/>
  <c r="D23" i="110"/>
  <c r="AT25" i="105"/>
  <c r="N14" i="108"/>
  <c r="M14" i="108" s="1"/>
  <c r="G14" i="108"/>
  <c r="K21" i="96"/>
  <c r="D16" i="148"/>
  <c r="H16" i="148" s="1"/>
  <c r="H26" i="137"/>
  <c r="P11" i="111"/>
  <c r="K20" i="108"/>
  <c r="E16" i="53"/>
  <c r="W22" i="34"/>
  <c r="P16" i="111"/>
  <c r="P9" i="112"/>
  <c r="P25" i="111"/>
  <c r="F23" i="139"/>
  <c r="D29" i="51"/>
  <c r="E29" i="51" s="1"/>
  <c r="U30" i="48"/>
  <c r="AC25" i="144"/>
  <c r="H12" i="139"/>
  <c r="D14" i="109"/>
  <c r="H29" i="143"/>
  <c r="D14" i="45"/>
  <c r="H15" i="137"/>
  <c r="P26" i="112"/>
  <c r="D26" i="112"/>
  <c r="P21" i="109"/>
  <c r="D21" i="109"/>
  <c r="P25" i="109"/>
  <c r="D22" i="109"/>
  <c r="N16" i="43"/>
  <c r="D17" i="110"/>
  <c r="J29" i="108"/>
  <c r="J30" i="108"/>
  <c r="P24" i="109"/>
  <c r="O15" i="98"/>
  <c r="O21" i="98" s="1"/>
  <c r="AA12" i="98"/>
  <c r="H25" i="134"/>
  <c r="X29" i="10"/>
  <c r="P19" i="109"/>
  <c r="D19" i="109"/>
  <c r="G24" i="94"/>
  <c r="P18" i="110"/>
  <c r="D18" i="110"/>
  <c r="K27" i="164"/>
  <c r="V13" i="98" l="1"/>
  <c r="E27" i="57"/>
  <c r="E28" i="57"/>
  <c r="E12" i="57"/>
  <c r="E16" i="57"/>
  <c r="H29" i="54"/>
  <c r="E27" i="54"/>
  <c r="E15" i="51"/>
  <c r="M29" i="51"/>
  <c r="F12" i="148"/>
  <c r="H13" i="148"/>
  <c r="H23" i="148"/>
  <c r="F13" i="148"/>
  <c r="K13" i="147"/>
  <c r="F27" i="146"/>
  <c r="X19" i="79"/>
  <c r="M18" i="97"/>
  <c r="G21" i="97"/>
  <c r="G18" i="97"/>
  <c r="K17" i="97"/>
  <c r="G19" i="97"/>
  <c r="M20" i="96"/>
  <c r="I15" i="96"/>
  <c r="G26" i="96"/>
  <c r="K19" i="96"/>
  <c r="G14" i="96"/>
  <c r="G19" i="95"/>
  <c r="G18" i="94"/>
  <c r="G20" i="94"/>
  <c r="G30" i="34"/>
  <c r="M14" i="94"/>
  <c r="O30" i="34"/>
  <c r="O13" i="94"/>
  <c r="I10" i="94"/>
  <c r="Q13" i="94"/>
  <c r="I19" i="94"/>
  <c r="M20" i="94"/>
  <c r="AC17" i="92"/>
  <c r="AC20" i="92"/>
  <c r="V17" i="92"/>
  <c r="Z18" i="152"/>
  <c r="Y14" i="152"/>
  <c r="W12" i="152"/>
  <c r="X13" i="152"/>
  <c r="AT11" i="104"/>
  <c r="AH24" i="104"/>
  <c r="K29" i="145"/>
  <c r="K24" i="144"/>
  <c r="F28" i="144"/>
  <c r="K17" i="142"/>
  <c r="K25" i="142"/>
  <c r="K28" i="142"/>
  <c r="H28" i="142"/>
  <c r="G24" i="108"/>
  <c r="K11" i="108"/>
  <c r="G13" i="108"/>
  <c r="K23" i="141"/>
  <c r="K13" i="141"/>
  <c r="I22" i="108"/>
  <c r="G25" i="141"/>
  <c r="K15" i="108"/>
  <c r="I23" i="141"/>
  <c r="O23" i="141" s="1"/>
  <c r="O23" i="108"/>
  <c r="G17" i="108"/>
  <c r="G15" i="108"/>
  <c r="I26" i="106"/>
  <c r="I20" i="141"/>
  <c r="M17" i="108"/>
  <c r="M15" i="108"/>
  <c r="F15" i="125"/>
  <c r="AT28" i="105"/>
  <c r="M18" i="36"/>
  <c r="M11" i="36"/>
  <c r="N24" i="43"/>
  <c r="AH18" i="105"/>
  <c r="AN27" i="103"/>
  <c r="I14" i="141"/>
  <c r="O14" i="141" s="1"/>
  <c r="K26" i="142"/>
  <c r="G20" i="97"/>
  <c r="K31" i="137"/>
  <c r="K12" i="141"/>
  <c r="F16" i="146"/>
  <c r="O13" i="141"/>
  <c r="W25" i="34"/>
  <c r="E12" i="51"/>
  <c r="K14" i="141"/>
  <c r="N13" i="102"/>
  <c r="W14" i="152"/>
  <c r="K12" i="95"/>
  <c r="N13" i="43"/>
  <c r="G16" i="94"/>
  <c r="F12" i="144"/>
  <c r="E11" i="53"/>
  <c r="E14" i="53"/>
  <c r="AT17" i="103"/>
  <c r="G26" i="141"/>
  <c r="K22" i="144"/>
  <c r="F22" i="144"/>
  <c r="G17" i="141"/>
  <c r="AN14" i="103"/>
  <c r="E18" i="51"/>
  <c r="K21" i="142"/>
  <c r="N10" i="102"/>
  <c r="F26" i="146"/>
  <c r="AT26" i="105"/>
  <c r="K18" i="141"/>
  <c r="O18" i="141" s="1"/>
  <c r="G21" i="141"/>
  <c r="E18" i="56"/>
  <c r="E26" i="57"/>
  <c r="X13" i="98"/>
  <c r="K23" i="144"/>
  <c r="E12" i="56"/>
  <c r="AT23" i="105"/>
  <c r="P30" i="45"/>
  <c r="I25" i="141"/>
  <c r="AT30" i="103"/>
  <c r="E18" i="57"/>
  <c r="G21" i="95"/>
  <c r="N28" i="43"/>
  <c r="H24" i="143"/>
  <c r="F15" i="142"/>
  <c r="AD14" i="79"/>
  <c r="W16" i="34"/>
  <c r="K28" i="148"/>
  <c r="M22" i="108"/>
  <c r="E21" i="57"/>
  <c r="G27" i="94"/>
  <c r="K25" i="97"/>
  <c r="G22" i="108"/>
  <c r="H15" i="144"/>
  <c r="N27" i="102"/>
  <c r="AN22" i="103"/>
  <c r="AN21" i="103"/>
  <c r="K29" i="148"/>
  <c r="AN30" i="103"/>
  <c r="K28" i="143"/>
  <c r="K29" i="147"/>
  <c r="O20" i="108"/>
  <c r="E25" i="51"/>
  <c r="AN15" i="103"/>
  <c r="M27" i="36"/>
  <c r="O16" i="108"/>
  <c r="O21" i="68"/>
  <c r="I11" i="94"/>
  <c r="AT26" i="103"/>
  <c r="R29" i="57"/>
  <c r="E13" i="52"/>
  <c r="N24" i="102"/>
  <c r="AN18" i="103"/>
  <c r="N14" i="102"/>
  <c r="E23" i="51"/>
  <c r="F23" i="143"/>
  <c r="H16" i="146"/>
  <c r="Z14" i="152"/>
  <c r="U29" i="10"/>
  <c r="E15" i="56"/>
  <c r="F15" i="143"/>
  <c r="AN25" i="103"/>
  <c r="K15" i="143"/>
  <c r="K28" i="145"/>
  <c r="F26" i="142"/>
  <c r="G26" i="108"/>
  <c r="H31" i="137"/>
  <c r="AN30" i="104"/>
  <c r="F31" i="137"/>
  <c r="I18" i="108"/>
  <c r="I18" i="141"/>
  <c r="K26" i="145"/>
  <c r="AN13" i="103"/>
  <c r="Z12" i="152"/>
  <c r="F13" i="145"/>
  <c r="AT22" i="103"/>
  <c r="M21" i="36"/>
  <c r="K25" i="143"/>
  <c r="T31" i="148"/>
  <c r="F27" i="147"/>
  <c r="K11" i="94"/>
  <c r="AB17" i="152"/>
  <c r="K29" i="142"/>
  <c r="G18" i="108"/>
  <c r="K16" i="146"/>
  <c r="F12" i="142"/>
  <c r="I21" i="141"/>
  <c r="O21" i="141" s="1"/>
  <c r="H16" i="144"/>
  <c r="F29" i="143"/>
  <c r="K17" i="144"/>
  <c r="K18" i="146"/>
  <c r="M23" i="36"/>
  <c r="N22" i="43"/>
  <c r="L21" i="68"/>
  <c r="AD14" i="68"/>
  <c r="Q30" i="47"/>
  <c r="K14" i="148"/>
  <c r="F28" i="148"/>
  <c r="W27" i="34"/>
  <c r="K17" i="143"/>
  <c r="W13" i="98"/>
  <c r="K16" i="142"/>
  <c r="M12" i="95"/>
  <c r="AN16" i="105"/>
  <c r="E21" i="51"/>
  <c r="H29" i="56"/>
  <c r="H21" i="145"/>
  <c r="H15" i="147"/>
  <c r="AN23" i="103"/>
  <c r="U21" i="68"/>
  <c r="AH27" i="103"/>
  <c r="K12" i="145"/>
  <c r="Y31" i="137"/>
  <c r="K13" i="145"/>
  <c r="I21" i="68"/>
  <c r="O11" i="141"/>
  <c r="G11" i="108"/>
  <c r="O11" i="108" s="1"/>
  <c r="K14" i="94"/>
  <c r="G15" i="96"/>
  <c r="AT17" i="104"/>
  <c r="G11" i="96"/>
  <c r="V20" i="92"/>
  <c r="G20" i="141"/>
  <c r="O20" i="141" s="1"/>
  <c r="F12" i="147"/>
  <c r="K19" i="145"/>
  <c r="H12" i="142"/>
  <c r="H15" i="145"/>
  <c r="W12" i="34"/>
  <c r="AC18" i="98"/>
  <c r="N15" i="43"/>
  <c r="X21" i="68"/>
  <c r="I18" i="96"/>
  <c r="M25" i="108"/>
  <c r="K14" i="147"/>
  <c r="E28" i="52"/>
  <c r="K27" i="144"/>
  <c r="F15" i="146"/>
  <c r="K12" i="148"/>
  <c r="E21" i="52"/>
  <c r="AA21" i="68"/>
  <c r="K25" i="147"/>
  <c r="R29" i="52"/>
  <c r="M24" i="36"/>
  <c r="E11" i="55"/>
  <c r="E16" i="52"/>
  <c r="K28" i="146"/>
  <c r="E22" i="52"/>
  <c r="G27" i="108"/>
  <c r="E17" i="56"/>
  <c r="R29" i="54"/>
  <c r="E12" i="53"/>
  <c r="G15" i="141"/>
  <c r="O15" i="141" s="1"/>
  <c r="K17" i="146"/>
  <c r="K16" i="148"/>
  <c r="M16" i="96"/>
  <c r="AN16" i="103"/>
  <c r="F15" i="144"/>
  <c r="K24" i="147"/>
  <c r="F28" i="145"/>
  <c r="AA16" i="98"/>
  <c r="K22" i="148"/>
  <c r="N23" i="102"/>
  <c r="AD20" i="68"/>
  <c r="F18" i="144"/>
  <c r="AC16" i="98"/>
  <c r="K23" i="145"/>
  <c r="H27" i="148"/>
  <c r="AB14" i="92"/>
  <c r="X14" i="92"/>
  <c r="G18" i="96"/>
  <c r="F27" i="148"/>
  <c r="K15" i="97"/>
  <c r="H18" i="145"/>
  <c r="F14" i="145"/>
  <c r="K15" i="148"/>
  <c r="AT16" i="103"/>
  <c r="M29" i="52"/>
  <c r="V12" i="92"/>
  <c r="K24" i="143"/>
  <c r="O15" i="95"/>
  <c r="F25" i="147"/>
  <c r="I12" i="94"/>
  <c r="N25" i="43"/>
  <c r="F19" i="142"/>
  <c r="F17" i="145"/>
  <c r="W21" i="34"/>
  <c r="I28" i="107"/>
  <c r="I22" i="107"/>
  <c r="D31" i="146"/>
  <c r="K31" i="146" s="1"/>
  <c r="M10" i="97"/>
  <c r="Q10" i="97"/>
  <c r="F16" i="148"/>
  <c r="I17" i="96"/>
  <c r="G12" i="96"/>
  <c r="Q12" i="96"/>
  <c r="K10" i="141"/>
  <c r="N29" i="141"/>
  <c r="O29" i="141" s="1"/>
  <c r="AN15" i="104"/>
  <c r="U16" i="68"/>
  <c r="AC23" i="68"/>
  <c r="L23" i="68" s="1"/>
  <c r="Z20" i="92"/>
  <c r="D18" i="45"/>
  <c r="I11" i="97"/>
  <c r="Q11" i="97"/>
  <c r="W18" i="98"/>
  <c r="W19" i="92"/>
  <c r="H29" i="55"/>
  <c r="M26" i="95"/>
  <c r="E24" i="51"/>
  <c r="R29" i="50"/>
  <c r="G26" i="94"/>
  <c r="AH18" i="103"/>
  <c r="G15" i="94"/>
  <c r="Q15" i="94"/>
  <c r="AH11" i="103"/>
  <c r="L15" i="125"/>
  <c r="AN15" i="105"/>
  <c r="I10" i="97"/>
  <c r="M19" i="95"/>
  <c r="AN12" i="105"/>
  <c r="AP19" i="105" s="1"/>
  <c r="I20" i="95"/>
  <c r="Q20" i="95"/>
  <c r="L30" i="45"/>
  <c r="AC14" i="98"/>
  <c r="AN26" i="103"/>
  <c r="AB12" i="98"/>
  <c r="I23" i="97"/>
  <c r="AD16" i="79"/>
  <c r="N19" i="102"/>
  <c r="K13" i="95"/>
  <c r="D29" i="45"/>
  <c r="P11" i="102"/>
  <c r="L14" i="107"/>
  <c r="K32" i="107"/>
  <c r="L32" i="107" s="1"/>
  <c r="E23" i="50"/>
  <c r="I14" i="108"/>
  <c r="O14" i="108" s="1"/>
  <c r="I26" i="141"/>
  <c r="AA13" i="98"/>
  <c r="H22" i="148"/>
  <c r="K12" i="96"/>
  <c r="H29" i="50"/>
  <c r="F21" i="147"/>
  <c r="H27" i="111"/>
  <c r="L27" i="111"/>
  <c r="J27" i="111"/>
  <c r="D27" i="111"/>
  <c r="F27" i="111"/>
  <c r="N27" i="111"/>
  <c r="I14" i="107"/>
  <c r="E19" i="50"/>
  <c r="I20" i="107"/>
  <c r="L20" i="107"/>
  <c r="AT26" i="104"/>
  <c r="F23" i="147"/>
  <c r="W20" i="92"/>
  <c r="H29" i="51"/>
  <c r="J27" i="112"/>
  <c r="N27" i="112"/>
  <c r="L27" i="112"/>
  <c r="F27" i="112"/>
  <c r="D27" i="112"/>
  <c r="H27" i="112"/>
  <c r="AT12" i="104"/>
  <c r="I17" i="107"/>
  <c r="F18" i="148"/>
  <c r="H29" i="145"/>
  <c r="AB19" i="92"/>
  <c r="K16" i="95"/>
  <c r="K10" i="97"/>
  <c r="AT24" i="104"/>
  <c r="AT25" i="104"/>
  <c r="H15" i="146"/>
  <c r="H12" i="146"/>
  <c r="AH15" i="105"/>
  <c r="K11" i="96"/>
  <c r="W14" i="92"/>
  <c r="G23" i="92"/>
  <c r="F13" i="146"/>
  <c r="H13" i="146"/>
  <c r="G17" i="95"/>
  <c r="E16" i="51"/>
  <c r="E20" i="51"/>
  <c r="E17" i="51"/>
  <c r="K24" i="97"/>
  <c r="F24" i="142"/>
  <c r="H28" i="147"/>
  <c r="X14" i="152"/>
  <c r="F15" i="145"/>
  <c r="H23" i="145"/>
  <c r="O25" i="141"/>
  <c r="H26" i="145"/>
  <c r="H12" i="147"/>
  <c r="H18" i="148"/>
  <c r="S23" i="92"/>
  <c r="M17" i="96"/>
  <c r="Y18" i="92"/>
  <c r="K13" i="108"/>
  <c r="O13" i="108" s="1"/>
  <c r="Z14" i="98"/>
  <c r="U30" i="49"/>
  <c r="Y30" i="49"/>
  <c r="W18" i="34"/>
  <c r="X13" i="92"/>
  <c r="F20" i="145"/>
  <c r="M15" i="94"/>
  <c r="I24" i="97"/>
  <c r="F20" i="148"/>
  <c r="W13" i="152"/>
  <c r="H20" i="143"/>
  <c r="I25" i="106"/>
  <c r="Z13" i="152"/>
  <c r="AH25" i="103"/>
  <c r="M29" i="55"/>
  <c r="AA14" i="92"/>
  <c r="O13" i="96"/>
  <c r="E11" i="56"/>
  <c r="E29" i="56"/>
  <c r="I10" i="95"/>
  <c r="F14" i="146"/>
  <c r="M14" i="96"/>
  <c r="N22" i="102"/>
  <c r="M15" i="97"/>
  <c r="AH16" i="105"/>
  <c r="M16" i="95"/>
  <c r="E31" i="43"/>
  <c r="K16" i="97"/>
  <c r="M19" i="97"/>
  <c r="M11" i="95"/>
  <c r="K18" i="96"/>
  <c r="K19" i="108"/>
  <c r="N18" i="43"/>
  <c r="O22" i="108"/>
  <c r="I17" i="97"/>
  <c r="Q17" i="97"/>
  <c r="K21" i="95"/>
  <c r="M29" i="56"/>
  <c r="I30" i="97"/>
  <c r="AH13" i="104"/>
  <c r="E26" i="56"/>
  <c r="M21" i="97"/>
  <c r="I31" i="107"/>
  <c r="M20" i="97"/>
  <c r="F18" i="147"/>
  <c r="G22" i="141"/>
  <c r="O22" i="141" s="1"/>
  <c r="G27" i="95"/>
  <c r="Q27" i="95"/>
  <c r="M13" i="36"/>
  <c r="Y12" i="98"/>
  <c r="K21" i="98"/>
  <c r="E13" i="53"/>
  <c r="G23" i="95"/>
  <c r="Q23" i="95"/>
  <c r="M30" i="48"/>
  <c r="I29" i="107"/>
  <c r="AC19" i="92"/>
  <c r="E25" i="52"/>
  <c r="I15" i="125"/>
  <c r="G19" i="94"/>
  <c r="O19" i="94" s="1"/>
  <c r="M21" i="95"/>
  <c r="H21" i="147"/>
  <c r="M23" i="97"/>
  <c r="K25" i="94"/>
  <c r="M23" i="95"/>
  <c r="H16" i="143"/>
  <c r="AH21" i="104"/>
  <c r="F16" i="143"/>
  <c r="AN22" i="104"/>
  <c r="G24" i="95"/>
  <c r="Q24" i="95"/>
  <c r="N30" i="97"/>
  <c r="G30" i="97"/>
  <c r="D25" i="45"/>
  <c r="I24" i="108"/>
  <c r="AH14" i="105"/>
  <c r="AH17" i="105"/>
  <c r="F12" i="145"/>
  <c r="K16" i="141"/>
  <c r="O16" i="141" s="1"/>
  <c r="AA13" i="92"/>
  <c r="G24" i="141"/>
  <c r="O24" i="141" s="1"/>
  <c r="G10" i="108"/>
  <c r="AH19" i="104"/>
  <c r="AH22" i="104"/>
  <c r="K26" i="144"/>
  <c r="E19" i="51"/>
  <c r="AH17" i="103"/>
  <c r="R29" i="10"/>
  <c r="I29" i="10"/>
  <c r="K26" i="147"/>
  <c r="K26" i="108"/>
  <c r="AH22" i="103"/>
  <c r="I27" i="107"/>
  <c r="K28" i="147"/>
  <c r="H27" i="147"/>
  <c r="H29" i="148"/>
  <c r="AH26" i="104"/>
  <c r="AD12" i="68"/>
  <c r="Y18" i="152"/>
  <c r="H28" i="145"/>
  <c r="AN11" i="103"/>
  <c r="I16" i="68"/>
  <c r="AB19" i="152"/>
  <c r="M31" i="147"/>
  <c r="G10" i="95"/>
  <c r="G22" i="96"/>
  <c r="Q22" i="96"/>
  <c r="I18" i="94"/>
  <c r="M11" i="97"/>
  <c r="X12" i="92"/>
  <c r="K10" i="95"/>
  <c r="K19" i="147"/>
  <c r="G19" i="108"/>
  <c r="O25" i="95"/>
  <c r="AN21" i="104"/>
  <c r="H26" i="146"/>
  <c r="F29" i="144"/>
  <c r="H21" i="148"/>
  <c r="AH15" i="103"/>
  <c r="K23" i="143"/>
  <c r="F15" i="148"/>
  <c r="E24" i="55"/>
  <c r="F14" i="142"/>
  <c r="AT19" i="104"/>
  <c r="K26" i="97"/>
  <c r="K19" i="141"/>
  <c r="M25" i="36"/>
  <c r="H28" i="144"/>
  <c r="G11" i="94"/>
  <c r="AH21" i="103"/>
  <c r="D31" i="142"/>
  <c r="H31" i="142" s="1"/>
  <c r="F21" i="145"/>
  <c r="F13" i="144"/>
  <c r="I25" i="108"/>
  <c r="F23" i="144"/>
  <c r="M18" i="96"/>
  <c r="AA20" i="92"/>
  <c r="F12" i="146"/>
  <c r="K18" i="142"/>
  <c r="AH30" i="105"/>
  <c r="F26" i="143"/>
  <c r="M13" i="95"/>
  <c r="AN23" i="105"/>
  <c r="T31" i="145"/>
  <c r="F13" i="143"/>
  <c r="AT19" i="103"/>
  <c r="E14" i="57"/>
  <c r="E29" i="57"/>
  <c r="X12" i="98"/>
  <c r="K24" i="146"/>
  <c r="E27" i="55"/>
  <c r="E27" i="56"/>
  <c r="K14" i="108"/>
  <c r="Y31" i="146"/>
  <c r="W18" i="152"/>
  <c r="G10" i="94"/>
  <c r="O10" i="94" s="1"/>
  <c r="E19" i="55"/>
  <c r="M22" i="94"/>
  <c r="M18" i="94"/>
  <c r="AT27" i="105"/>
  <c r="AH23" i="103"/>
  <c r="H17" i="144"/>
  <c r="F29" i="147"/>
  <c r="N20" i="43"/>
  <c r="AH20" i="105"/>
  <c r="I11" i="96"/>
  <c r="H16" i="145"/>
  <c r="N30" i="94"/>
  <c r="Q30" i="94" s="1"/>
  <c r="M24" i="95"/>
  <c r="F31" i="134"/>
  <c r="O30" i="47"/>
  <c r="W30" i="47" s="1"/>
  <c r="Y30" i="47"/>
  <c r="F22" i="147"/>
  <c r="H20" i="142"/>
  <c r="AN12" i="104"/>
  <c r="Z15" i="92"/>
  <c r="H23" i="147"/>
  <c r="K21" i="108"/>
  <c r="X15" i="125"/>
  <c r="AT22" i="104"/>
  <c r="H17" i="147"/>
  <c r="M20" i="95"/>
  <c r="M30" i="97"/>
  <c r="M27" i="108"/>
  <c r="AT12" i="105"/>
  <c r="AV15" i="105" s="1"/>
  <c r="E21" i="54"/>
  <c r="D27" i="45"/>
  <c r="AC15" i="92"/>
  <c r="G22" i="97"/>
  <c r="O22" i="97" s="1"/>
  <c r="G23" i="96"/>
  <c r="AT15" i="104"/>
  <c r="AT20" i="103"/>
  <c r="H12" i="145"/>
  <c r="N11" i="43"/>
  <c r="H24" i="142"/>
  <c r="AN22" i="105"/>
  <c r="W26" i="34"/>
  <c r="E20" i="56"/>
  <c r="F16" i="142"/>
  <c r="H16" i="147"/>
  <c r="AN14" i="105"/>
  <c r="AT21" i="103"/>
  <c r="K10" i="96"/>
  <c r="AH21" i="105"/>
  <c r="AT27" i="103"/>
  <c r="E14" i="51"/>
  <c r="K22" i="95"/>
  <c r="O22" i="95" s="1"/>
  <c r="Q22" i="95"/>
  <c r="E24" i="56"/>
  <c r="H17" i="148"/>
  <c r="O26" i="141"/>
  <c r="AH20" i="103"/>
  <c r="K26" i="96"/>
  <c r="AA12" i="92"/>
  <c r="O23" i="92"/>
  <c r="E11" i="51"/>
  <c r="D20" i="45"/>
  <c r="K18" i="148"/>
  <c r="AN30" i="105"/>
  <c r="AT27" i="104"/>
  <c r="G16" i="95"/>
  <c r="K15" i="144"/>
  <c r="AT13" i="104"/>
  <c r="AV22" i="104" s="1"/>
  <c r="N30" i="108"/>
  <c r="Q30" i="108" s="1"/>
  <c r="D23" i="45"/>
  <c r="M12" i="36"/>
  <c r="H25" i="143"/>
  <c r="T31" i="143"/>
  <c r="AN20" i="104"/>
  <c r="G23" i="94"/>
  <c r="AN27" i="104"/>
  <c r="F21" i="142"/>
  <c r="AH12" i="104"/>
  <c r="X16" i="68"/>
  <c r="I25" i="107"/>
  <c r="H22" i="147"/>
  <c r="O15" i="125"/>
  <c r="AC31" i="143"/>
  <c r="I19" i="97"/>
  <c r="O19" i="97" s="1"/>
  <c r="E20" i="55"/>
  <c r="I23" i="68"/>
  <c r="I13" i="95"/>
  <c r="AA18" i="152"/>
  <c r="H27" i="110"/>
  <c r="D27" i="110"/>
  <c r="N27" i="110"/>
  <c r="J27" i="110"/>
  <c r="L27" i="110"/>
  <c r="F27" i="110"/>
  <c r="K20" i="97"/>
  <c r="I17" i="141"/>
  <c r="F15" i="147"/>
  <c r="H29" i="147"/>
  <c r="K29" i="144"/>
  <c r="F24" i="148"/>
  <c r="X12" i="152"/>
  <c r="K15" i="147"/>
  <c r="E21" i="50"/>
  <c r="AN26" i="104"/>
  <c r="F23" i="148"/>
  <c r="N16" i="102"/>
  <c r="I12" i="95"/>
  <c r="O12" i="95" s="1"/>
  <c r="Q12" i="95"/>
  <c r="H30" i="45"/>
  <c r="E27" i="51"/>
  <c r="O19" i="96"/>
  <c r="T31" i="144"/>
  <c r="V18" i="152"/>
  <c r="F22" i="148"/>
  <c r="K12" i="142"/>
  <c r="M28" i="36"/>
  <c r="D15" i="45"/>
  <c r="V14" i="152"/>
  <c r="E23" i="152"/>
  <c r="I30" i="107"/>
  <c r="AN19" i="105"/>
  <c r="Q11" i="105"/>
  <c r="AB19" i="105" s="1"/>
  <c r="P30" i="105"/>
  <c r="Q30" i="105" s="1"/>
  <c r="AH17" i="104"/>
  <c r="G12" i="108"/>
  <c r="W15" i="92"/>
  <c r="W17" i="152"/>
  <c r="D21" i="45"/>
  <c r="AH23" i="104"/>
  <c r="AH18" i="104"/>
  <c r="E12" i="55"/>
  <c r="AH19" i="103"/>
  <c r="K20" i="142"/>
  <c r="E17" i="55"/>
  <c r="G11" i="95"/>
  <c r="AH26" i="105"/>
  <c r="O25" i="97"/>
  <c r="I14" i="97"/>
  <c r="Y16" i="98"/>
  <c r="I22" i="94"/>
  <c r="N18" i="102"/>
  <c r="AC17" i="152"/>
  <c r="E31" i="84"/>
  <c r="K11" i="97"/>
  <c r="O11" i="97" s="1"/>
  <c r="K24" i="96"/>
  <c r="I30" i="108"/>
  <c r="AC31" i="145"/>
  <c r="E11" i="54"/>
  <c r="AT23" i="103"/>
  <c r="AN20" i="103"/>
  <c r="E13" i="50"/>
  <c r="H24" i="148"/>
  <c r="K13" i="142"/>
  <c r="W30" i="48"/>
  <c r="AH16" i="103"/>
  <c r="AD12" i="79"/>
  <c r="G10" i="96"/>
  <c r="O10" i="96" s="1"/>
  <c r="M24" i="94"/>
  <c r="O24" i="94" s="1"/>
  <c r="M26" i="97"/>
  <c r="G17" i="94"/>
  <c r="O17" i="94" s="1"/>
  <c r="O31" i="143"/>
  <c r="D31" i="143"/>
  <c r="H31" i="143" s="1"/>
  <c r="E23" i="57"/>
  <c r="E15" i="57"/>
  <c r="K27" i="96"/>
  <c r="M24" i="97"/>
  <c r="AD18" i="68"/>
  <c r="F21" i="144"/>
  <c r="AH16" i="104"/>
  <c r="V16" i="98"/>
  <c r="M24" i="96"/>
  <c r="AH11" i="104"/>
  <c r="D31" i="144"/>
  <c r="H31" i="144" s="1"/>
  <c r="K31" i="144"/>
  <c r="AT20" i="105"/>
  <c r="E28" i="54"/>
  <c r="H13" i="147"/>
  <c r="W30" i="34"/>
  <c r="G27" i="97"/>
  <c r="O27" i="97" s="1"/>
  <c r="Q27" i="97"/>
  <c r="H14" i="148"/>
  <c r="N30" i="96"/>
  <c r="Q30" i="96" s="1"/>
  <c r="M29" i="57"/>
  <c r="I26" i="94"/>
  <c r="K27" i="142"/>
  <c r="L15" i="79"/>
  <c r="Y13" i="98"/>
  <c r="AA31" i="146"/>
  <c r="W18" i="92"/>
  <c r="AD15" i="68"/>
  <c r="E22" i="55"/>
  <c r="K19" i="95"/>
  <c r="I16" i="95"/>
  <c r="AN14" i="104"/>
  <c r="E17" i="50"/>
  <c r="AH24" i="105"/>
  <c r="E14" i="50"/>
  <c r="K23" i="97"/>
  <c r="F27" i="143"/>
  <c r="AP11" i="105"/>
  <c r="AB22" i="105"/>
  <c r="H19" i="145"/>
  <c r="AN16" i="104"/>
  <c r="AH28" i="103"/>
  <c r="K10" i="108"/>
  <c r="N29" i="108"/>
  <c r="O29" i="108" s="1"/>
  <c r="AT23" i="104"/>
  <c r="F20" i="146"/>
  <c r="X23" i="68"/>
  <c r="K26" i="95"/>
  <c r="AH20" i="104"/>
  <c r="I31" i="84"/>
  <c r="E22" i="50"/>
  <c r="L27" i="109"/>
  <c r="J27" i="109"/>
  <c r="D27" i="109"/>
  <c r="F27" i="109"/>
  <c r="H27" i="109"/>
  <c r="N27" i="109"/>
  <c r="AH15" i="104"/>
  <c r="R31" i="145"/>
  <c r="M26" i="96"/>
  <c r="E24" i="50"/>
  <c r="M16" i="36"/>
  <c r="R31" i="146"/>
  <c r="I20" i="97"/>
  <c r="AB13" i="98"/>
  <c r="F17" i="142"/>
  <c r="F28" i="143"/>
  <c r="AA17" i="98"/>
  <c r="E15" i="50"/>
  <c r="Z18" i="92"/>
  <c r="I25" i="96"/>
  <c r="AH25" i="104"/>
  <c r="H22" i="144"/>
  <c r="AN19" i="103"/>
  <c r="O18" i="96"/>
  <c r="AN17" i="105"/>
  <c r="O18" i="108"/>
  <c r="E31" i="106"/>
  <c r="I31" i="106"/>
  <c r="L16" i="68"/>
  <c r="I28" i="106"/>
  <c r="S23" i="152"/>
  <c r="K27" i="148"/>
  <c r="I21" i="96"/>
  <c r="Q21" i="96"/>
  <c r="Y20" i="92"/>
  <c r="AH26" i="103"/>
  <c r="AT30" i="105"/>
  <c r="G12" i="141"/>
  <c r="O12" i="141" s="1"/>
  <c r="D13" i="45"/>
  <c r="I16" i="107"/>
  <c r="H14" i="144"/>
  <c r="R15" i="125"/>
  <c r="H26" i="147"/>
  <c r="X19" i="152"/>
  <c r="M26" i="108"/>
  <c r="I21" i="108"/>
  <c r="N11" i="102"/>
  <c r="AH11" i="105"/>
  <c r="M17" i="36"/>
  <c r="M31" i="146"/>
  <c r="K30" i="49"/>
  <c r="I19" i="107"/>
  <c r="N23" i="43"/>
  <c r="I13" i="97"/>
  <c r="K17" i="108"/>
  <c r="O17" i="108" s="1"/>
  <c r="I27" i="141"/>
  <c r="O27" i="141" s="1"/>
  <c r="N25" i="102"/>
  <c r="AN24" i="104"/>
  <c r="AA19" i="92"/>
  <c r="G30" i="94"/>
  <c r="G12" i="155"/>
  <c r="F31" i="155"/>
  <c r="G31" i="155" s="1"/>
  <c r="R29" i="55"/>
  <c r="I10" i="141"/>
  <c r="I21" i="97"/>
  <c r="E19" i="57"/>
  <c r="I20" i="96"/>
  <c r="Q20" i="96"/>
  <c r="AA19" i="152"/>
  <c r="Z14" i="92"/>
  <c r="M23" i="92"/>
  <c r="G12" i="97"/>
  <c r="O12" i="97" s="1"/>
  <c r="I24" i="107"/>
  <c r="M12" i="108"/>
  <c r="I12" i="96"/>
  <c r="M11" i="94"/>
  <c r="G21" i="98"/>
  <c r="I29" i="108"/>
  <c r="E17" i="54"/>
  <c r="E29" i="54"/>
  <c r="F24" i="146"/>
  <c r="I14" i="94"/>
  <c r="O14" i="94" s="1"/>
  <c r="E29" i="102"/>
  <c r="F28" i="146"/>
  <c r="E20" i="57"/>
  <c r="I21" i="95"/>
  <c r="O21" i="95" s="1"/>
  <c r="N20" i="102"/>
  <c r="E22" i="51"/>
  <c r="K22" i="96"/>
  <c r="AT13" i="103"/>
  <c r="F32" i="107"/>
  <c r="E26" i="50"/>
  <c r="N26" i="43"/>
  <c r="I26" i="95"/>
  <c r="Q11" i="104"/>
  <c r="P30" i="104"/>
  <c r="Q30" i="104" s="1"/>
  <c r="AB20" i="104" s="1"/>
  <c r="AC13" i="152"/>
  <c r="Y13" i="152"/>
  <c r="K23" i="152"/>
  <c r="AN21" i="105"/>
  <c r="F15" i="79"/>
  <c r="M31" i="143"/>
  <c r="W19" i="34"/>
  <c r="M22" i="96"/>
  <c r="D19" i="45"/>
  <c r="M25" i="94"/>
  <c r="AN26" i="105"/>
  <c r="E19" i="53"/>
  <c r="H29" i="53"/>
  <c r="I25" i="94"/>
  <c r="G21" i="94"/>
  <c r="O21" i="94" s="1"/>
  <c r="E20" i="53"/>
  <c r="AC12" i="98"/>
  <c r="S21" i="98"/>
  <c r="AA31" i="144"/>
  <c r="Y31" i="144"/>
  <c r="AC31" i="144"/>
  <c r="O31" i="145"/>
  <c r="D31" i="145"/>
  <c r="Y31" i="145" s="1"/>
  <c r="K31" i="145"/>
  <c r="AH28" i="104"/>
  <c r="I23" i="107"/>
  <c r="AT28" i="104"/>
  <c r="AN13" i="104"/>
  <c r="D31" i="147"/>
  <c r="F31" i="147" s="1"/>
  <c r="K24" i="108"/>
  <c r="AH25" i="105"/>
  <c r="F17" i="148"/>
  <c r="H23" i="142"/>
  <c r="AH22" i="105"/>
  <c r="D26" i="45"/>
  <c r="K27" i="143"/>
  <c r="AB14" i="152"/>
  <c r="E11" i="50"/>
  <c r="M19" i="36"/>
  <c r="AN13" i="105"/>
  <c r="R29" i="51"/>
  <c r="N30" i="141"/>
  <c r="G30" i="141"/>
  <c r="O21" i="96"/>
  <c r="O27" i="96"/>
  <c r="AN28" i="104"/>
  <c r="D24" i="45"/>
  <c r="AT14" i="104"/>
  <c r="K21" i="147"/>
  <c r="D16" i="45"/>
  <c r="AB14" i="104"/>
  <c r="AA14" i="98"/>
  <c r="AB12" i="92"/>
  <c r="Q23" i="92"/>
  <c r="F18" i="145"/>
  <c r="K23" i="147"/>
  <c r="F16" i="144"/>
  <c r="G16" i="96"/>
  <c r="K14" i="144"/>
  <c r="K23" i="94"/>
  <c r="G25" i="94"/>
  <c r="M12" i="96"/>
  <c r="AT20" i="104"/>
  <c r="G21" i="108"/>
  <c r="AB17" i="92"/>
  <c r="AH27" i="105"/>
  <c r="H13" i="144"/>
  <c r="K18" i="144"/>
  <c r="O31" i="146"/>
  <c r="AT16" i="104"/>
  <c r="P27" i="111"/>
  <c r="AN12" i="103"/>
  <c r="V18" i="98"/>
  <c r="G19" i="141"/>
  <c r="O19" i="141" s="1"/>
  <c r="G13" i="95"/>
  <c r="O13" i="95" s="1"/>
  <c r="I23" i="94"/>
  <c r="D31" i="36"/>
  <c r="AV29" i="105"/>
  <c r="AV16" i="105"/>
  <c r="AV26" i="105"/>
  <c r="AV13" i="105"/>
  <c r="K24" i="95"/>
  <c r="V17" i="152"/>
  <c r="K21" i="148"/>
  <c r="R16" i="68"/>
  <c r="AT11" i="103"/>
  <c r="E23" i="92"/>
  <c r="G18" i="95"/>
  <c r="M14" i="36"/>
  <c r="F31" i="146"/>
  <c r="AH24" i="103"/>
  <c r="E26" i="51"/>
  <c r="K27" i="141"/>
  <c r="H21" i="142"/>
  <c r="AN25" i="105"/>
  <c r="M15" i="96"/>
  <c r="K22" i="143"/>
  <c r="I14" i="96"/>
  <c r="Q14" i="96"/>
  <c r="K16" i="147"/>
  <c r="G15" i="97"/>
  <c r="O15" i="97" s="1"/>
  <c r="Q15" i="97"/>
  <c r="N30" i="95"/>
  <c r="I30" i="95" s="1"/>
  <c r="G13" i="97"/>
  <c r="I30" i="141"/>
  <c r="AN24" i="105"/>
  <c r="R31" i="142"/>
  <c r="K17" i="95"/>
  <c r="M10" i="95"/>
  <c r="I16" i="97"/>
  <c r="Q16" i="97"/>
  <c r="M23" i="94"/>
  <c r="AB23" i="105"/>
  <c r="K17" i="96"/>
  <c r="H18" i="142"/>
  <c r="I19" i="95"/>
  <c r="O19" i="95" s="1"/>
  <c r="K27" i="146"/>
  <c r="X14" i="98"/>
  <c r="AN17" i="103"/>
  <c r="G30" i="96"/>
  <c r="H20" i="145"/>
  <c r="AN28" i="105"/>
  <c r="AD13" i="125"/>
  <c r="D17" i="45"/>
  <c r="O16" i="94"/>
  <c r="F13" i="142"/>
  <c r="I18" i="107"/>
  <c r="H20" i="146"/>
  <c r="E14" i="55"/>
  <c r="AT16" i="105"/>
  <c r="AV25" i="105" s="1"/>
  <c r="Y31" i="147"/>
  <c r="AH30" i="104"/>
  <c r="I23" i="96"/>
  <c r="F23" i="142"/>
  <c r="AN19" i="104"/>
  <c r="AN20" i="105"/>
  <c r="N15" i="102"/>
  <c r="O16" i="68"/>
  <c r="E24" i="57"/>
  <c r="E16" i="56"/>
  <c r="I26" i="96"/>
  <c r="K22" i="94"/>
  <c r="F20" i="142"/>
  <c r="K21" i="97"/>
  <c r="E13" i="57"/>
  <c r="I20" i="94"/>
  <c r="O20" i="94" s="1"/>
  <c r="Q20" i="94"/>
  <c r="AB13" i="152"/>
  <c r="Q23" i="152"/>
  <c r="M29" i="50"/>
  <c r="E20" i="50"/>
  <c r="G26" i="95"/>
  <c r="O26" i="95" s="1"/>
  <c r="G25" i="96"/>
  <c r="O15" i="36"/>
  <c r="O16" i="36"/>
  <c r="O12" i="36"/>
  <c r="O25" i="36"/>
  <c r="AH14" i="104"/>
  <c r="H20" i="144"/>
  <c r="E28" i="50"/>
  <c r="G22" i="94"/>
  <c r="O22" i="94" s="1"/>
  <c r="K20" i="144"/>
  <c r="H26" i="148"/>
  <c r="G24" i="96"/>
  <c r="G23" i="97"/>
  <c r="K16" i="96"/>
  <c r="Q16" i="96"/>
  <c r="I21" i="107"/>
  <c r="G17" i="96"/>
  <c r="E12" i="50"/>
  <c r="E28" i="51"/>
  <c r="AN18" i="105"/>
  <c r="G10" i="97"/>
  <c r="O10" i="97" s="1"/>
  <c r="H27" i="143"/>
  <c r="H31" i="146"/>
  <c r="AN25" i="104"/>
  <c r="Z12" i="98"/>
  <c r="D28" i="45"/>
  <c r="K13" i="144"/>
  <c r="E18" i="55"/>
  <c r="AT30" i="104"/>
  <c r="Z17" i="92"/>
  <c r="AB27" i="104"/>
  <c r="K20" i="146"/>
  <c r="G24" i="97"/>
  <c r="D12" i="45"/>
  <c r="Y17" i="92"/>
  <c r="R23" i="68"/>
  <c r="D22" i="45"/>
  <c r="D31" i="148"/>
  <c r="K31" i="148" s="1"/>
  <c r="AN27" i="105"/>
  <c r="M15" i="36"/>
  <c r="O19" i="36" s="1"/>
  <c r="I18" i="95"/>
  <c r="AH19" i="105"/>
  <c r="M22" i="36"/>
  <c r="M26" i="36"/>
  <c r="I27" i="94"/>
  <c r="O27" i="94" s="1"/>
  <c r="Q27" i="94"/>
  <c r="W13" i="92"/>
  <c r="AT21" i="104"/>
  <c r="K14" i="146"/>
  <c r="K18" i="94"/>
  <c r="AB28" i="105"/>
  <c r="N27" i="43"/>
  <c r="AH23" i="105"/>
  <c r="W13" i="34"/>
  <c r="E14" i="54"/>
  <c r="W16" i="98"/>
  <c r="N21" i="102"/>
  <c r="E11" i="52"/>
  <c r="E29" i="52"/>
  <c r="G29" i="108"/>
  <c r="AB14" i="98"/>
  <c r="Q11" i="103"/>
  <c r="P30" i="103"/>
  <c r="Q30" i="103" s="1"/>
  <c r="AA31" i="148"/>
  <c r="V13" i="152"/>
  <c r="K15" i="96"/>
  <c r="E24" i="52"/>
  <c r="Q30" i="49"/>
  <c r="M14" i="97"/>
  <c r="V31" i="146"/>
  <c r="E17" i="57"/>
  <c r="AH12" i="105"/>
  <c r="E26" i="54"/>
  <c r="E28" i="56"/>
  <c r="I30" i="106"/>
  <c r="I15" i="94"/>
  <c r="E21" i="98"/>
  <c r="E18" i="52"/>
  <c r="AA16" i="68"/>
  <c r="M27" i="95"/>
  <c r="O23" i="68"/>
  <c r="H14" i="147"/>
  <c r="K14" i="95"/>
  <c r="O14" i="95" s="1"/>
  <c r="Q14" i="95"/>
  <c r="E16" i="54"/>
  <c r="E25" i="50"/>
  <c r="E23" i="53"/>
  <c r="X15" i="92"/>
  <c r="AT15" i="103"/>
  <c r="M13" i="97"/>
  <c r="Y14" i="92"/>
  <c r="K23" i="92"/>
  <c r="M26" i="94"/>
  <c r="I18" i="97"/>
  <c r="O18" i="97" s="1"/>
  <c r="M29" i="108"/>
  <c r="AN17" i="104"/>
  <c r="AN11" i="104"/>
  <c r="AB28" i="104"/>
  <c r="O17" i="141"/>
  <c r="AV12" i="104"/>
  <c r="AV23" i="104"/>
  <c r="AH27" i="104"/>
  <c r="E27" i="50"/>
  <c r="AA31" i="145"/>
  <c r="AH12" i="103"/>
  <c r="M21" i="98"/>
  <c r="V31" i="147"/>
  <c r="R31" i="147"/>
  <c r="AH28" i="105"/>
  <c r="AD15" i="79"/>
  <c r="AN23" i="104"/>
  <c r="AA12" i="152"/>
  <c r="O23" i="152"/>
  <c r="K25" i="96"/>
  <c r="E16" i="50"/>
  <c r="U23" i="68"/>
  <c r="AD15" i="125"/>
  <c r="K26" i="94"/>
  <c r="AH30" i="103"/>
  <c r="I26" i="97"/>
  <c r="Q26" i="97"/>
  <c r="P15" i="43"/>
  <c r="I24" i="96"/>
  <c r="M25" i="96"/>
  <c r="M17" i="95"/>
  <c r="Q17" i="95"/>
  <c r="I24" i="95"/>
  <c r="AH13" i="103"/>
  <c r="AH14" i="103"/>
  <c r="AH13" i="105"/>
  <c r="O20" i="95"/>
  <c r="AA23" i="68"/>
  <c r="AD19" i="79"/>
  <c r="M12" i="94"/>
  <c r="O12" i="94" s="1"/>
  <c r="N12" i="102"/>
  <c r="AC13" i="92"/>
  <c r="V14" i="92"/>
  <c r="K20" i="96"/>
  <c r="AT24" i="105"/>
  <c r="G17" i="97"/>
  <c r="O17" i="97" s="1"/>
  <c r="E25" i="55"/>
  <c r="AC21" i="79"/>
  <c r="L21" i="79" s="1"/>
  <c r="E12" i="52"/>
  <c r="E18" i="50"/>
  <c r="E22" i="57"/>
  <c r="AB27" i="105" l="1"/>
  <c r="AV12" i="105"/>
  <c r="AB24" i="105"/>
  <c r="AB12" i="105"/>
  <c r="F21" i="79"/>
  <c r="O23" i="97"/>
  <c r="O20" i="97"/>
  <c r="O24" i="97"/>
  <c r="O16" i="96"/>
  <c r="O17" i="96"/>
  <c r="O11" i="96"/>
  <c r="O14" i="96"/>
  <c r="AD21" i="68"/>
  <c r="F23" i="68"/>
  <c r="AV26" i="104"/>
  <c r="AV28" i="104"/>
  <c r="AV19" i="104"/>
  <c r="F31" i="145"/>
  <c r="Y31" i="143"/>
  <c r="F31" i="143"/>
  <c r="G30" i="108"/>
  <c r="O15" i="108"/>
  <c r="O25" i="108"/>
  <c r="G29" i="141"/>
  <c r="I29" i="141"/>
  <c r="O21" i="108"/>
  <c r="K29" i="141"/>
  <c r="O10" i="141"/>
  <c r="O27" i="108"/>
  <c r="AB30" i="103"/>
  <c r="AP21" i="105"/>
  <c r="AR21" i="105" s="1"/>
  <c r="AV23" i="105"/>
  <c r="AP29" i="105"/>
  <c r="AQ29" i="105" s="1"/>
  <c r="AV29" i="104"/>
  <c r="AB11" i="105"/>
  <c r="AB24" i="104"/>
  <c r="P19" i="102"/>
  <c r="M30" i="95"/>
  <c r="AB21" i="104"/>
  <c r="AV22" i="105"/>
  <c r="AV14" i="105"/>
  <c r="AV24" i="105"/>
  <c r="F31" i="106"/>
  <c r="G31" i="106" s="1"/>
  <c r="O20" i="96"/>
  <c r="O12" i="108"/>
  <c r="O18" i="94"/>
  <c r="O17" i="36"/>
  <c r="AV20" i="105"/>
  <c r="AV19" i="105"/>
  <c r="O14" i="97"/>
  <c r="I32" i="107"/>
  <c r="O26" i="96"/>
  <c r="O18" i="95"/>
  <c r="H31" i="147"/>
  <c r="AV17" i="105"/>
  <c r="K31" i="147"/>
  <c r="O21" i="97"/>
  <c r="W30" i="49"/>
  <c r="AB21" i="105"/>
  <c r="K31" i="142"/>
  <c r="O24" i="108"/>
  <c r="F31" i="148"/>
  <c r="K30" i="108"/>
  <c r="AA21" i="79"/>
  <c r="Y31" i="148"/>
  <c r="O13" i="97"/>
  <c r="AV27" i="105"/>
  <c r="AP12" i="105"/>
  <c r="AR12" i="105" s="1"/>
  <c r="K30" i="96"/>
  <c r="K31" i="143"/>
  <c r="O11" i="95"/>
  <c r="O26" i="108"/>
  <c r="F31" i="144"/>
  <c r="AD16" i="68"/>
  <c r="O23" i="95"/>
  <c r="AP21" i="103"/>
  <c r="AQ21" i="103" s="1"/>
  <c r="O15" i="96"/>
  <c r="AV20" i="104"/>
  <c r="AW20" i="104" s="1"/>
  <c r="AW22" i="105"/>
  <c r="AX22" i="105"/>
  <c r="Q19" i="36"/>
  <c r="P19" i="36"/>
  <c r="R19" i="102"/>
  <c r="Q19" i="102"/>
  <c r="AR29" i="105"/>
  <c r="AQ21" i="105"/>
  <c r="P17" i="36"/>
  <c r="Q17" i="36"/>
  <c r="P25" i="70"/>
  <c r="O25" i="70"/>
  <c r="AP16" i="104"/>
  <c r="AP19" i="104"/>
  <c r="AP29" i="104"/>
  <c r="AP28" i="104"/>
  <c r="AP24" i="104"/>
  <c r="AP23" i="104"/>
  <c r="AP26" i="104"/>
  <c r="AP13" i="104"/>
  <c r="AP14" i="104"/>
  <c r="AP25" i="104"/>
  <c r="AP22" i="104"/>
  <c r="AP27" i="104"/>
  <c r="AP21" i="104"/>
  <c r="AP15" i="104"/>
  <c r="AP17" i="104"/>
  <c r="AP20" i="104"/>
  <c r="AP12" i="104"/>
  <c r="AP11" i="104"/>
  <c r="AP18" i="104"/>
  <c r="P13" i="70"/>
  <c r="O13" i="70"/>
  <c r="O13" i="36"/>
  <c r="AW15" i="105"/>
  <c r="AX15" i="105"/>
  <c r="P17" i="70"/>
  <c r="O17" i="70"/>
  <c r="O16" i="70"/>
  <c r="P16" i="70"/>
  <c r="AX26" i="104"/>
  <c r="AW26" i="104"/>
  <c r="AV16" i="104"/>
  <c r="AV24" i="104"/>
  <c r="AB11" i="103"/>
  <c r="O27" i="36"/>
  <c r="O22" i="36"/>
  <c r="AV18" i="105"/>
  <c r="AX16" i="105"/>
  <c r="AW16" i="105"/>
  <c r="O25" i="94"/>
  <c r="M30" i="141"/>
  <c r="Q30" i="141"/>
  <c r="AB18" i="104"/>
  <c r="AB30" i="104"/>
  <c r="AJ29" i="105"/>
  <c r="AJ23" i="105"/>
  <c r="AJ15" i="105"/>
  <c r="AJ17" i="105"/>
  <c r="AJ14" i="105"/>
  <c r="AJ16" i="105"/>
  <c r="AJ25" i="105"/>
  <c r="AJ13" i="105"/>
  <c r="AJ20" i="105"/>
  <c r="AJ18" i="105"/>
  <c r="AJ11" i="105"/>
  <c r="AJ22" i="105"/>
  <c r="AJ26" i="105"/>
  <c r="AJ21" i="105"/>
  <c r="AJ19" i="105"/>
  <c r="AJ12" i="105"/>
  <c r="AJ24" i="105"/>
  <c r="AJ28" i="105"/>
  <c r="AJ27" i="105"/>
  <c r="AP16" i="105"/>
  <c r="AP15" i="105"/>
  <c r="AP26" i="105"/>
  <c r="K29" i="108"/>
  <c r="P23" i="43"/>
  <c r="P13" i="43"/>
  <c r="P24" i="43"/>
  <c r="P27" i="43"/>
  <c r="P16" i="43"/>
  <c r="P28" i="43"/>
  <c r="P12" i="43"/>
  <c r="P29" i="43"/>
  <c r="P17" i="43"/>
  <c r="P14" i="43"/>
  <c r="P26" i="43"/>
  <c r="P20" i="43"/>
  <c r="P18" i="43"/>
  <c r="P21" i="43"/>
  <c r="P11" i="43"/>
  <c r="P19" i="43"/>
  <c r="P25" i="43"/>
  <c r="P22" i="43"/>
  <c r="O10" i="108"/>
  <c r="M30" i="108"/>
  <c r="O30" i="108" s="1"/>
  <c r="AB14" i="105"/>
  <c r="R31" i="148"/>
  <c r="R31" i="143"/>
  <c r="P15" i="102"/>
  <c r="P12" i="102"/>
  <c r="P24" i="102"/>
  <c r="O21" i="36"/>
  <c r="P14" i="70"/>
  <c r="O14" i="70"/>
  <c r="P15" i="70"/>
  <c r="O15" i="70"/>
  <c r="AV14" i="104"/>
  <c r="AX23" i="104"/>
  <c r="AW23" i="104"/>
  <c r="O20" i="36"/>
  <c r="O29" i="70"/>
  <c r="P29" i="70"/>
  <c r="O30" i="70"/>
  <c r="P30" i="70"/>
  <c r="Q15" i="43"/>
  <c r="R15" i="43"/>
  <c r="AV27" i="104"/>
  <c r="AV11" i="104"/>
  <c r="AX12" i="104"/>
  <c r="AW12" i="104"/>
  <c r="AB12" i="103"/>
  <c r="O24" i="96"/>
  <c r="O24" i="36"/>
  <c r="P12" i="36"/>
  <c r="Q12" i="36"/>
  <c r="P15" i="36"/>
  <c r="Q15" i="36"/>
  <c r="AV21" i="105"/>
  <c r="AV28" i="105"/>
  <c r="AB11" i="104"/>
  <c r="AB16" i="103"/>
  <c r="M30" i="94"/>
  <c r="AP27" i="105"/>
  <c r="AP14" i="105"/>
  <c r="AB21" i="103"/>
  <c r="K30" i="95"/>
  <c r="AB15" i="104"/>
  <c r="O16" i="95"/>
  <c r="I30" i="96"/>
  <c r="I30" i="94"/>
  <c r="O26" i="97"/>
  <c r="AB25" i="103"/>
  <c r="AB15" i="105"/>
  <c r="R31" i="144"/>
  <c r="F31" i="142"/>
  <c r="AB26" i="104"/>
  <c r="P26" i="102"/>
  <c r="P13" i="102"/>
  <c r="P23" i="102"/>
  <c r="AB13" i="105"/>
  <c r="AB16" i="105"/>
  <c r="AV19" i="103"/>
  <c r="AV22" i="103"/>
  <c r="AV11" i="103"/>
  <c r="AV24" i="103"/>
  <c r="AV27" i="103"/>
  <c r="AV17" i="103"/>
  <c r="AV18" i="103"/>
  <c r="AV28" i="103"/>
  <c r="AV29" i="103"/>
  <c r="AV13" i="103"/>
  <c r="AV20" i="103"/>
  <c r="AV23" i="103"/>
  <c r="AV12" i="103"/>
  <c r="AV26" i="103"/>
  <c r="AV25" i="103"/>
  <c r="AV14" i="103"/>
  <c r="AV16" i="103"/>
  <c r="AV15" i="103"/>
  <c r="AV21" i="103"/>
  <c r="AW29" i="105"/>
  <c r="AX29" i="105"/>
  <c r="O22" i="70"/>
  <c r="P22" i="70"/>
  <c r="P19" i="70"/>
  <c r="O19" i="70"/>
  <c r="O24" i="70"/>
  <c r="P24" i="70"/>
  <c r="O21" i="79"/>
  <c r="AV25" i="104"/>
  <c r="AV15" i="104"/>
  <c r="AV17" i="104"/>
  <c r="O29" i="36"/>
  <c r="P16" i="36"/>
  <c r="Q16" i="36"/>
  <c r="O14" i="36"/>
  <c r="AX14" i="105"/>
  <c r="AW14" i="105"/>
  <c r="AW23" i="105"/>
  <c r="AX23" i="105"/>
  <c r="AJ13" i="103"/>
  <c r="AR19" i="105"/>
  <c r="AQ19" i="105"/>
  <c r="AR11" i="105"/>
  <c r="AQ11" i="105"/>
  <c r="R21" i="79"/>
  <c r="P32" i="70"/>
  <c r="O32" i="70"/>
  <c r="U21" i="79"/>
  <c r="AB17" i="104"/>
  <c r="O19" i="108"/>
  <c r="O22" i="96"/>
  <c r="P18" i="70"/>
  <c r="O18" i="70"/>
  <c r="H31" i="148"/>
  <c r="AB18" i="103"/>
  <c r="AB17" i="105"/>
  <c r="AD11" i="105" s="1"/>
  <c r="AB15" i="103"/>
  <c r="P25" i="102"/>
  <c r="P10" i="102"/>
  <c r="K30" i="141"/>
  <c r="AJ23" i="103"/>
  <c r="AJ14" i="103"/>
  <c r="AJ27" i="103"/>
  <c r="AJ25" i="103"/>
  <c r="AJ12" i="103"/>
  <c r="AJ22" i="103"/>
  <c r="AJ26" i="103"/>
  <c r="AJ15" i="103"/>
  <c r="AJ18" i="103"/>
  <c r="AJ16" i="103"/>
  <c r="AJ21" i="103"/>
  <c r="AJ17" i="103"/>
  <c r="AJ29" i="103"/>
  <c r="AJ20" i="103"/>
  <c r="AJ28" i="103"/>
  <c r="AJ11" i="103"/>
  <c r="AJ19" i="103"/>
  <c r="AJ24" i="103"/>
  <c r="O12" i="96"/>
  <c r="AX22" i="104"/>
  <c r="AW22" i="104"/>
  <c r="P27" i="70"/>
  <c r="O27" i="70"/>
  <c r="O21" i="70"/>
  <c r="P21" i="70"/>
  <c r="O28" i="70"/>
  <c r="P28" i="70"/>
  <c r="AV18" i="104"/>
  <c r="AX19" i="104"/>
  <c r="AW19" i="104"/>
  <c r="P25" i="36"/>
  <c r="Q25" i="36"/>
  <c r="O11" i="36"/>
  <c r="AV11" i="105"/>
  <c r="X21" i="79"/>
  <c r="AB18" i="105"/>
  <c r="AP23" i="105"/>
  <c r="M30" i="96"/>
  <c r="AB23" i="104"/>
  <c r="K30" i="94"/>
  <c r="O10" i="95"/>
  <c r="K30" i="97"/>
  <c r="O30" i="97" s="1"/>
  <c r="Q30" i="97"/>
  <c r="O16" i="97"/>
  <c r="O17" i="95"/>
  <c r="P22" i="102"/>
  <c r="R11" i="102"/>
  <c r="Q11" i="102"/>
  <c r="AB14" i="103"/>
  <c r="O26" i="70"/>
  <c r="P26" i="70"/>
  <c r="AX29" i="104"/>
  <c r="AW29" i="104"/>
  <c r="AW13" i="105"/>
  <c r="AX13" i="105"/>
  <c r="AB12" i="104"/>
  <c r="AP25" i="105"/>
  <c r="AJ29" i="104"/>
  <c r="AJ18" i="104"/>
  <c r="AJ17" i="104"/>
  <c r="AJ22" i="104"/>
  <c r="AJ26" i="104"/>
  <c r="AJ23" i="104"/>
  <c r="AJ16" i="104"/>
  <c r="AJ21" i="104"/>
  <c r="AJ12" i="104"/>
  <c r="AJ13" i="104"/>
  <c r="AJ20" i="104"/>
  <c r="AJ25" i="104"/>
  <c r="AJ24" i="104"/>
  <c r="AJ19" i="104"/>
  <c r="AJ11" i="104"/>
  <c r="AJ14" i="104"/>
  <c r="AJ27" i="104"/>
  <c r="AJ15" i="104"/>
  <c r="AJ28" i="104"/>
  <c r="AB26" i="103"/>
  <c r="AB28" i="103"/>
  <c r="O23" i="96"/>
  <c r="AB19" i="103"/>
  <c r="O27" i="95"/>
  <c r="Y31" i="142"/>
  <c r="AB27" i="103"/>
  <c r="AB17" i="103"/>
  <c r="P21" i="102"/>
  <c r="P16" i="102"/>
  <c r="O15" i="94"/>
  <c r="O20" i="70"/>
  <c r="P20" i="70"/>
  <c r="O28" i="36"/>
  <c r="O26" i="36"/>
  <c r="O25" i="96"/>
  <c r="G30" i="95"/>
  <c r="Q30" i="95"/>
  <c r="AW25" i="105"/>
  <c r="AX25" i="105"/>
  <c r="AX17" i="105"/>
  <c r="AW17" i="105"/>
  <c r="AX24" i="105"/>
  <c r="AW24" i="105"/>
  <c r="P23" i="70"/>
  <c r="O23" i="70"/>
  <c r="AB24" i="103"/>
  <c r="AP17" i="105"/>
  <c r="AP13" i="105"/>
  <c r="AB25" i="105"/>
  <c r="AB30" i="105"/>
  <c r="O11" i="94"/>
  <c r="AB20" i="105"/>
  <c r="AB20" i="103"/>
  <c r="AB22" i="103"/>
  <c r="AB19" i="104"/>
  <c r="P20" i="102"/>
  <c r="P27" i="102"/>
  <c r="H31" i="145"/>
  <c r="AB13" i="104"/>
  <c r="I21" i="79"/>
  <c r="O23" i="36"/>
  <c r="AX20" i="105"/>
  <c r="AW20" i="105"/>
  <c r="AV21" i="104"/>
  <c r="O18" i="36"/>
  <c r="AW12" i="105"/>
  <c r="AX12" i="105"/>
  <c r="AW26" i="105"/>
  <c r="AX26" i="105"/>
  <c r="AW19" i="105"/>
  <c r="AX19" i="105"/>
  <c r="AP22" i="105"/>
  <c r="AP20" i="105"/>
  <c r="AP28" i="105"/>
  <c r="AD15" i="105"/>
  <c r="AD14" i="105"/>
  <c r="AD16" i="105"/>
  <c r="AD20" i="105"/>
  <c r="AD27" i="105"/>
  <c r="AD29" i="105"/>
  <c r="AB25" i="104"/>
  <c r="O23" i="94"/>
  <c r="AB16" i="104"/>
  <c r="AB26" i="105"/>
  <c r="AB13" i="103"/>
  <c r="P28" i="102"/>
  <c r="P17" i="102"/>
  <c r="O26" i="94"/>
  <c r="AV13" i="104"/>
  <c r="O30" i="95"/>
  <c r="O31" i="70"/>
  <c r="P31" i="70"/>
  <c r="AW28" i="104"/>
  <c r="AX28" i="104"/>
  <c r="AX27" i="105"/>
  <c r="AW27" i="105"/>
  <c r="O30" i="141"/>
  <c r="AP18" i="105"/>
  <c r="AP24" i="105"/>
  <c r="AP13" i="103"/>
  <c r="AP29" i="103"/>
  <c r="AP25" i="103"/>
  <c r="AP14" i="103"/>
  <c r="AP20" i="103"/>
  <c r="AP24" i="103"/>
  <c r="AP12" i="103"/>
  <c r="AP19" i="103"/>
  <c r="AP15" i="103"/>
  <c r="AP26" i="103"/>
  <c r="AP22" i="103"/>
  <c r="AP23" i="103"/>
  <c r="AP27" i="103"/>
  <c r="AP28" i="103"/>
  <c r="AP17" i="103"/>
  <c r="AP18" i="103"/>
  <c r="AP16" i="103"/>
  <c r="AP11" i="103"/>
  <c r="AB22" i="104"/>
  <c r="O24" i="95"/>
  <c r="AB23" i="103"/>
  <c r="AD23" i="68"/>
  <c r="P18" i="102"/>
  <c r="P14" i="102"/>
  <c r="AD21" i="79" l="1"/>
  <c r="O30" i="94"/>
  <c r="AX20" i="104"/>
  <c r="AD13" i="105"/>
  <c r="AF13" i="105" s="1"/>
  <c r="AD17" i="105"/>
  <c r="AE17" i="105" s="1"/>
  <c r="AR21" i="103"/>
  <c r="AQ12" i="105"/>
  <c r="O30" i="96"/>
  <c r="AE13" i="105"/>
  <c r="Q14" i="36"/>
  <c r="P14" i="36"/>
  <c r="AX16" i="103"/>
  <c r="AW16" i="103"/>
  <c r="AW29" i="103"/>
  <c r="AX29" i="103"/>
  <c r="AX19" i="103"/>
  <c r="AW19" i="103"/>
  <c r="AW28" i="105"/>
  <c r="AX28" i="105"/>
  <c r="Q24" i="102"/>
  <c r="R24" i="102"/>
  <c r="R20" i="43"/>
  <c r="Q20" i="43"/>
  <c r="Q27" i="43"/>
  <c r="R27" i="43"/>
  <c r="AK22" i="105"/>
  <c r="AL22" i="105"/>
  <c r="AL17" i="105"/>
  <c r="AK17" i="105"/>
  <c r="P27" i="36"/>
  <c r="Q27" i="36"/>
  <c r="AQ18" i="104"/>
  <c r="AR18" i="104"/>
  <c r="AQ22" i="104"/>
  <c r="AR22" i="104"/>
  <c r="AR29" i="104"/>
  <c r="AQ29" i="104"/>
  <c r="AR28" i="105"/>
  <c r="AQ28" i="105"/>
  <c r="AX18" i="104"/>
  <c r="AW18" i="104"/>
  <c r="AD26" i="105"/>
  <c r="AE16" i="105"/>
  <c r="AF16" i="105"/>
  <c r="AR20" i="105"/>
  <c r="AQ20" i="105"/>
  <c r="P18" i="36"/>
  <c r="Q18" i="36"/>
  <c r="Q27" i="102"/>
  <c r="R27" i="102"/>
  <c r="AL28" i="104"/>
  <c r="AK28" i="104"/>
  <c r="AK20" i="104"/>
  <c r="AL20" i="104"/>
  <c r="AK17" i="104"/>
  <c r="AL17" i="104"/>
  <c r="AL17" i="103"/>
  <c r="AK17" i="103"/>
  <c r="AL25" i="103"/>
  <c r="AK25" i="103"/>
  <c r="AL13" i="103"/>
  <c r="AK13" i="103"/>
  <c r="AX17" i="104"/>
  <c r="AW17" i="104"/>
  <c r="AX14" i="103"/>
  <c r="AW14" i="103"/>
  <c r="AW28" i="103"/>
  <c r="AX28" i="103"/>
  <c r="AW21" i="105"/>
  <c r="AX21" i="105"/>
  <c r="P20" i="36"/>
  <c r="Q20" i="36"/>
  <c r="R12" i="102"/>
  <c r="Q12" i="102"/>
  <c r="Q26" i="43"/>
  <c r="R26" i="43"/>
  <c r="R24" i="43"/>
  <c r="Q24" i="43"/>
  <c r="AL27" i="105"/>
  <c r="AK27" i="105"/>
  <c r="AK11" i="105"/>
  <c r="AL11" i="105"/>
  <c r="AL15" i="105"/>
  <c r="AK15" i="105"/>
  <c r="AD17" i="103"/>
  <c r="AD29" i="103"/>
  <c r="AD12" i="103"/>
  <c r="AD26" i="103"/>
  <c r="AD23" i="103"/>
  <c r="AD27" i="103"/>
  <c r="AD11" i="103"/>
  <c r="AD24" i="103"/>
  <c r="AD13" i="103"/>
  <c r="AD14" i="103"/>
  <c r="AD22" i="103"/>
  <c r="AD19" i="103"/>
  <c r="AD15" i="103"/>
  <c r="AD16" i="103"/>
  <c r="AD28" i="103"/>
  <c r="AD25" i="103"/>
  <c r="AD18" i="103"/>
  <c r="AD21" i="103"/>
  <c r="AD20" i="103"/>
  <c r="AR11" i="104"/>
  <c r="AQ11" i="104"/>
  <c r="AQ25" i="104"/>
  <c r="AR25" i="104"/>
  <c r="AQ19" i="104"/>
  <c r="AR19" i="104"/>
  <c r="AR14" i="103"/>
  <c r="AQ14" i="103"/>
  <c r="AF17" i="105"/>
  <c r="AK25" i="104"/>
  <c r="AL25" i="104"/>
  <c r="AK22" i="104"/>
  <c r="AL22" i="104"/>
  <c r="AK29" i="103"/>
  <c r="AL29" i="103"/>
  <c r="AK12" i="103"/>
  <c r="AL12" i="103"/>
  <c r="AR22" i="103"/>
  <c r="AQ22" i="103"/>
  <c r="AQ25" i="103"/>
  <c r="AR25" i="103"/>
  <c r="AQ11" i="103"/>
  <c r="AR11" i="103"/>
  <c r="AQ26" i="103"/>
  <c r="AR26" i="103"/>
  <c r="AR29" i="103"/>
  <c r="AQ29" i="103"/>
  <c r="AX13" i="104"/>
  <c r="AW13" i="104"/>
  <c r="AD28" i="105"/>
  <c r="AE14" i="105"/>
  <c r="AF14" i="105"/>
  <c r="AQ22" i="105"/>
  <c r="AR22" i="105"/>
  <c r="AX21" i="104"/>
  <c r="AW21" i="104"/>
  <c r="Q20" i="102"/>
  <c r="R20" i="102"/>
  <c r="AQ13" i="105"/>
  <c r="AR13" i="105"/>
  <c r="AK15" i="104"/>
  <c r="AL15" i="104"/>
  <c r="AL13" i="104"/>
  <c r="AK13" i="104"/>
  <c r="AK18" i="104"/>
  <c r="AL18" i="104"/>
  <c r="Q22" i="102"/>
  <c r="R22" i="102"/>
  <c r="AX11" i="105"/>
  <c r="AW11" i="105"/>
  <c r="AK21" i="103"/>
  <c r="AL21" i="103"/>
  <c r="AK27" i="103"/>
  <c r="AL27" i="103"/>
  <c r="AW15" i="104"/>
  <c r="AX15" i="104"/>
  <c r="AX25" i="103"/>
  <c r="AW25" i="103"/>
  <c r="AW18" i="103"/>
  <c r="AX18" i="103"/>
  <c r="Q15" i="102"/>
  <c r="R15" i="102"/>
  <c r="Q22" i="43"/>
  <c r="R22" i="43"/>
  <c r="R14" i="43"/>
  <c r="Q14" i="43"/>
  <c r="Q13" i="43"/>
  <c r="R13" i="43"/>
  <c r="AL28" i="105"/>
  <c r="AK28" i="105"/>
  <c r="AL18" i="105"/>
  <c r="AK18" i="105"/>
  <c r="AL23" i="105"/>
  <c r="AK23" i="105"/>
  <c r="AX24" i="104"/>
  <c r="AW24" i="104"/>
  <c r="P13" i="36"/>
  <c r="Q13" i="36"/>
  <c r="AQ12" i="104"/>
  <c r="AR12" i="104"/>
  <c r="AR14" i="104"/>
  <c r="AQ14" i="104"/>
  <c r="AQ16" i="104"/>
  <c r="AR16" i="104"/>
  <c r="AD25" i="105"/>
  <c r="Q16" i="102"/>
  <c r="R16" i="102"/>
  <c r="AK12" i="104"/>
  <c r="AL12" i="104"/>
  <c r="AL24" i="103"/>
  <c r="AK24" i="103"/>
  <c r="AK16" i="103"/>
  <c r="AL16" i="103"/>
  <c r="AX25" i="104"/>
  <c r="AW25" i="104"/>
  <c r="AW26" i="103"/>
  <c r="AX26" i="103"/>
  <c r="AX17" i="103"/>
  <c r="AW17" i="103"/>
  <c r="R23" i="102"/>
  <c r="Q23" i="102"/>
  <c r="AQ14" i="105"/>
  <c r="AR14" i="105"/>
  <c r="AX11" i="104"/>
  <c r="AW11" i="104"/>
  <c r="R25" i="43"/>
  <c r="Q25" i="43"/>
  <c r="Q17" i="43"/>
  <c r="R17" i="43"/>
  <c r="R23" i="43"/>
  <c r="Q23" i="43"/>
  <c r="AL24" i="105"/>
  <c r="AK24" i="105"/>
  <c r="AL20" i="105"/>
  <c r="AK20" i="105"/>
  <c r="AL29" i="105"/>
  <c r="AK29" i="105"/>
  <c r="AW16" i="104"/>
  <c r="AX16" i="104"/>
  <c r="AQ20" i="104"/>
  <c r="AR20" i="104"/>
  <c r="AQ13" i="104"/>
  <c r="AR13" i="104"/>
  <c r="AE20" i="105"/>
  <c r="AF20" i="105"/>
  <c r="AR15" i="103"/>
  <c r="AQ15" i="103"/>
  <c r="AF11" i="105"/>
  <c r="AE11" i="105"/>
  <c r="Q26" i="36"/>
  <c r="P26" i="36"/>
  <c r="AL29" i="104"/>
  <c r="AK29" i="104"/>
  <c r="AL14" i="103"/>
  <c r="AK14" i="103"/>
  <c r="Q29" i="36"/>
  <c r="P29" i="36"/>
  <c r="AR19" i="103"/>
  <c r="AQ19" i="103"/>
  <c r="AD21" i="105"/>
  <c r="P28" i="36"/>
  <c r="Q28" i="36"/>
  <c r="Q21" i="102"/>
  <c r="R21" i="102"/>
  <c r="AK14" i="104"/>
  <c r="AL14" i="104"/>
  <c r="AK21" i="104"/>
  <c r="AL21" i="104"/>
  <c r="AR25" i="105"/>
  <c r="AQ25" i="105"/>
  <c r="AL19" i="103"/>
  <c r="AK19" i="103"/>
  <c r="AL18" i="103"/>
  <c r="AK18" i="103"/>
  <c r="AK23" i="103"/>
  <c r="AL23" i="103"/>
  <c r="AW12" i="103"/>
  <c r="AX12" i="103"/>
  <c r="AX27" i="103"/>
  <c r="AW27" i="103"/>
  <c r="Q13" i="102"/>
  <c r="R13" i="102"/>
  <c r="AR27" i="105"/>
  <c r="AQ27" i="105"/>
  <c r="AW27" i="104"/>
  <c r="AX27" i="104"/>
  <c r="AX14" i="104"/>
  <c r="AW14" i="104"/>
  <c r="R19" i="43"/>
  <c r="Q19" i="43"/>
  <c r="Q29" i="43"/>
  <c r="R29" i="43"/>
  <c r="AL12" i="105"/>
  <c r="AK12" i="105"/>
  <c r="AK13" i="105"/>
  <c r="AL13" i="105"/>
  <c r="AQ17" i="104"/>
  <c r="AR17" i="104"/>
  <c r="AQ26" i="104"/>
  <c r="AR26" i="104"/>
  <c r="AQ23" i="103"/>
  <c r="AR23" i="103"/>
  <c r="AQ16" i="103"/>
  <c r="AR16" i="103"/>
  <c r="AQ24" i="105"/>
  <c r="AR24" i="105"/>
  <c r="Q11" i="36"/>
  <c r="P11" i="36"/>
  <c r="AR18" i="103"/>
  <c r="AQ18" i="103"/>
  <c r="AQ18" i="105"/>
  <c r="AR18" i="105"/>
  <c r="R17" i="102"/>
  <c r="Q17" i="102"/>
  <c r="AD22" i="105"/>
  <c r="AQ17" i="103"/>
  <c r="AR17" i="103"/>
  <c r="AR12" i="103"/>
  <c r="AQ12" i="103"/>
  <c r="Q28" i="102"/>
  <c r="R28" i="102"/>
  <c r="AD24" i="105"/>
  <c r="AD23" i="105"/>
  <c r="AD19" i="105"/>
  <c r="Q23" i="36"/>
  <c r="P23" i="36"/>
  <c r="AL11" i="104"/>
  <c r="AK11" i="104"/>
  <c r="AL16" i="104"/>
  <c r="AK16" i="104"/>
  <c r="AK11" i="103"/>
  <c r="AL11" i="103"/>
  <c r="AK15" i="103"/>
  <c r="AL15" i="103"/>
  <c r="AW23" i="103"/>
  <c r="AX23" i="103"/>
  <c r="AW24" i="103"/>
  <c r="AX24" i="103"/>
  <c r="R26" i="102"/>
  <c r="Q26" i="102"/>
  <c r="Q11" i="43"/>
  <c r="R11" i="43"/>
  <c r="Q12" i="43"/>
  <c r="R12" i="43"/>
  <c r="AR26" i="105"/>
  <c r="AQ26" i="105"/>
  <c r="AL19" i="105"/>
  <c r="AK19" i="105"/>
  <c r="AK25" i="105"/>
  <c r="AL25" i="105"/>
  <c r="AQ15" i="104"/>
  <c r="AR15" i="104"/>
  <c r="AR23" i="104"/>
  <c r="AQ23" i="104"/>
  <c r="R14" i="102"/>
  <c r="Q14" i="102"/>
  <c r="AQ28" i="103"/>
  <c r="AR28" i="103"/>
  <c r="AK19" i="104"/>
  <c r="AL19" i="104"/>
  <c r="AK23" i="104"/>
  <c r="AL23" i="104"/>
  <c r="AK28" i="103"/>
  <c r="AL28" i="103"/>
  <c r="AK26" i="103"/>
  <c r="AL26" i="103"/>
  <c r="Q10" i="102"/>
  <c r="R10" i="102"/>
  <c r="AW21" i="103"/>
  <c r="AX21" i="103"/>
  <c r="AX20" i="103"/>
  <c r="AW20" i="103"/>
  <c r="AW11" i="103"/>
  <c r="AX11" i="103"/>
  <c r="P24" i="36"/>
  <c r="Q24" i="36"/>
  <c r="R21" i="43"/>
  <c r="Q21" i="43"/>
  <c r="R28" i="43"/>
  <c r="Q28" i="43"/>
  <c r="AQ15" i="105"/>
  <c r="AR15" i="105"/>
  <c r="AL21" i="105"/>
  <c r="AK21" i="105"/>
  <c r="AK16" i="105"/>
  <c r="AL16" i="105"/>
  <c r="AW18" i="105"/>
  <c r="AX18" i="105"/>
  <c r="AR21" i="104"/>
  <c r="AQ21" i="104"/>
  <c r="AR24" i="104"/>
  <c r="AQ24" i="104"/>
  <c r="AQ13" i="103"/>
  <c r="AR13" i="103"/>
  <c r="AQ17" i="105"/>
  <c r="AR17" i="105"/>
  <c r="AL27" i="104"/>
  <c r="AK27" i="104"/>
  <c r="AQ24" i="103"/>
  <c r="AR24" i="103"/>
  <c r="AD12" i="105"/>
  <c r="AD18" i="105"/>
  <c r="AE15" i="105"/>
  <c r="AF15" i="105"/>
  <c r="R18" i="102"/>
  <c r="Q18" i="102"/>
  <c r="AQ27" i="103"/>
  <c r="AR27" i="103"/>
  <c r="AR20" i="103"/>
  <c r="AQ20" i="103"/>
  <c r="AF29" i="105"/>
  <c r="AE29" i="105"/>
  <c r="AF27" i="105"/>
  <c r="AE27" i="105"/>
  <c r="AK24" i="104"/>
  <c r="AL24" i="104"/>
  <c r="AL26" i="104"/>
  <c r="AK26" i="104"/>
  <c r="AR23" i="105"/>
  <c r="AQ23" i="105"/>
  <c r="AK20" i="103"/>
  <c r="AL20" i="103"/>
  <c r="AK22" i="103"/>
  <c r="AL22" i="103"/>
  <c r="R25" i="102"/>
  <c r="Q25" i="102"/>
  <c r="AW15" i="103"/>
  <c r="AX15" i="103"/>
  <c r="AX13" i="103"/>
  <c r="AW13" i="103"/>
  <c r="AW22" i="103"/>
  <c r="AX22" i="103"/>
  <c r="AD29" i="104"/>
  <c r="AD13" i="104"/>
  <c r="AD21" i="104"/>
  <c r="AD24" i="104"/>
  <c r="AD11" i="104"/>
  <c r="AD22" i="104"/>
  <c r="AD15" i="104"/>
  <c r="AD26" i="104"/>
  <c r="AD25" i="104"/>
  <c r="AD14" i="104"/>
  <c r="AD19" i="104"/>
  <c r="AD17" i="104"/>
  <c r="AD20" i="104"/>
  <c r="AD12" i="104"/>
  <c r="AD23" i="104"/>
  <c r="AD16" i="104"/>
  <c r="AD27" i="104"/>
  <c r="AD28" i="104"/>
  <c r="AD18" i="104"/>
  <c r="Q21" i="36"/>
  <c r="P21" i="36"/>
  <c r="Q18" i="43"/>
  <c r="R18" i="43"/>
  <c r="R16" i="43"/>
  <c r="Q16" i="43"/>
  <c r="AQ16" i="105"/>
  <c r="AR16" i="105"/>
  <c r="AK26" i="105"/>
  <c r="AL26" i="105"/>
  <c r="AK14" i="105"/>
  <c r="AL14" i="105"/>
  <c r="P22" i="36"/>
  <c r="Q22" i="36"/>
  <c r="AR27" i="104"/>
  <c r="AQ27" i="104"/>
  <c r="AQ28" i="104"/>
  <c r="AR28" i="104"/>
  <c r="M19" i="90"/>
  <c r="M28" i="90"/>
  <c r="M14" i="90"/>
  <c r="M29" i="90"/>
  <c r="M31" i="90"/>
  <c r="M25" i="90"/>
  <c r="M21" i="90"/>
  <c r="M24" i="90"/>
  <c r="M20" i="90"/>
  <c r="M30" i="90"/>
  <c r="M27" i="90"/>
  <c r="M13" i="90"/>
  <c r="M33" i="90"/>
  <c r="M17" i="90"/>
  <c r="M16" i="90"/>
  <c r="M15" i="90"/>
  <c r="M26" i="90"/>
  <c r="M18" i="90"/>
  <c r="M22" i="90"/>
  <c r="M23" i="90"/>
  <c r="AF27" i="104" l="1"/>
  <c r="AE27" i="104"/>
  <c r="AF17" i="104"/>
  <c r="AE17" i="104"/>
  <c r="AE24" i="104"/>
  <c r="AF24" i="104"/>
  <c r="AE19" i="104"/>
  <c r="AF19" i="104"/>
  <c r="AF28" i="104"/>
  <c r="AE28" i="104"/>
  <c r="AF14" i="104"/>
  <c r="AE14" i="104"/>
  <c r="AF13" i="104"/>
  <c r="AE13" i="104"/>
  <c r="AE12" i="105"/>
  <c r="AF12" i="105"/>
  <c r="AF21" i="105"/>
  <c r="AE21" i="105"/>
  <c r="AF21" i="103"/>
  <c r="AE21" i="103"/>
  <c r="AE14" i="103"/>
  <c r="AF14" i="103"/>
  <c r="AE29" i="103"/>
  <c r="AF29" i="103"/>
  <c r="AF19" i="105"/>
  <c r="AE19" i="105"/>
  <c r="AF18" i="103"/>
  <c r="AE18" i="103"/>
  <c r="AF13" i="103"/>
  <c r="AE13" i="103"/>
  <c r="AF17" i="103"/>
  <c r="AE17" i="103"/>
  <c r="AF23" i="105"/>
  <c r="AE23" i="105"/>
  <c r="AF22" i="105"/>
  <c r="AE22" i="105"/>
  <c r="AE25" i="103"/>
  <c r="AF25" i="103"/>
  <c r="AE24" i="103"/>
  <c r="AF24" i="103"/>
  <c r="AF26" i="105"/>
  <c r="AE26" i="105"/>
  <c r="AF26" i="104"/>
  <c r="AE26" i="104"/>
  <c r="AF24" i="105"/>
  <c r="AE24" i="105"/>
  <c r="AF28" i="103"/>
  <c r="AE28" i="103"/>
  <c r="AE11" i="103"/>
  <c r="AF11" i="103"/>
  <c r="AF16" i="104"/>
  <c r="AE16" i="104"/>
  <c r="AE23" i="104"/>
  <c r="AF23" i="104"/>
  <c r="AF15" i="104"/>
  <c r="AE15" i="104"/>
  <c r="AF12" i="104"/>
  <c r="AE12" i="104"/>
  <c r="AF22" i="104"/>
  <c r="AE22" i="104"/>
  <c r="AF16" i="103"/>
  <c r="AE16" i="103"/>
  <c r="AE27" i="103"/>
  <c r="AF27" i="103"/>
  <c r="AE29" i="104"/>
  <c r="AF29" i="104"/>
  <c r="AF20" i="104"/>
  <c r="AE20" i="104"/>
  <c r="AE11" i="104"/>
  <c r="AF11" i="104"/>
  <c r="AE15" i="103"/>
  <c r="AF15" i="103"/>
  <c r="AF23" i="103"/>
  <c r="AE23" i="103"/>
  <c r="AE25" i="105"/>
  <c r="AF25" i="105"/>
  <c r="AF28" i="105"/>
  <c r="AE28" i="105"/>
  <c r="AE19" i="103"/>
  <c r="AF19" i="103"/>
  <c r="AF26" i="103"/>
  <c r="AE26" i="103"/>
  <c r="AE25" i="104"/>
  <c r="AF25" i="104"/>
  <c r="AF18" i="104"/>
  <c r="AE18" i="104"/>
  <c r="AE21" i="104"/>
  <c r="AF21" i="104"/>
  <c r="AF18" i="105"/>
  <c r="AE18" i="105"/>
  <c r="AF20" i="103"/>
  <c r="AE20" i="103"/>
  <c r="AF22" i="103"/>
  <c r="AE22" i="103"/>
  <c r="AF12" i="103"/>
  <c r="AE12" i="103"/>
  <c r="O19" i="90"/>
  <c r="O29" i="90"/>
  <c r="O32" i="90"/>
  <c r="O20" i="90"/>
  <c r="O18" i="90"/>
  <c r="O23" i="90"/>
  <c r="O14" i="90"/>
  <c r="O13" i="90"/>
  <c r="O21" i="90"/>
  <c r="O16" i="90"/>
  <c r="O26" i="90"/>
  <c r="O24" i="90"/>
  <c r="O15" i="90"/>
  <c r="O17" i="90"/>
  <c r="O30" i="90"/>
  <c r="O31" i="90"/>
  <c r="O28" i="90"/>
  <c r="O25" i="90"/>
  <c r="O27" i="90"/>
  <c r="O22" i="90"/>
  <c r="P30" i="90" l="1"/>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K27" i="159" l="1"/>
  <c r="K27" i="160"/>
  <c r="K27" i="163"/>
  <c r="K27" i="162"/>
  <c r="K27" i="161"/>
  <c r="J27" i="163" l="1"/>
  <c r="X27" i="163" s="1"/>
  <c r="Y27" i="163" l="1"/>
  <c r="AA27" i="161" l="1"/>
  <c r="AA27" i="160"/>
</calcChain>
</file>

<file path=xl/sharedStrings.xml><?xml version="1.0" encoding="utf-8"?>
<sst xmlns="http://schemas.openxmlformats.org/spreadsheetml/2006/main" count="5013" uniqueCount="501">
  <si>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</si>
  <si>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</si>
  <si>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</si>
  <si>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</si>
  <si>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</si>
  <si>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</si>
  <si>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</si>
  <si>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</si>
  <si>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</si>
  <si>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</si>
  <si>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</si>
  <si>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</si>
  <si>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</si>
  <si>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</si>
  <si>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</si>
  <si>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</si>
  <si>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</si>
  <si>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</si>
  <si>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</si>
  <si>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</si>
  <si>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</si>
  <si>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</si>
  <si>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</si>
  <si>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</si>
  <si>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</si>
  <si>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</si>
  <si>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</si>
  <si>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</si>
  <si>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</si>
  <si>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</si>
  <si>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</si>
  <si>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</si>
  <si>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</si>
  <si>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</si>
  <si>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</si>
  <si>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</si>
  <si>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</si>
  <si>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</si>
  <si>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</si>
  <si>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</si>
  <si>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</si>
  <si>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</si>
  <si>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</si>
  <si>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</si>
  <si>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</si>
  <si>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</si>
  <si>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</si>
  <si>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</si>
  <si>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</si>
  <si>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</si>
  <si>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</si>
  <si>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</si>
  <si>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</si>
  <si>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</si>
  <si>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</si>
  <si>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</si>
  <si>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</si>
  <si>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</si>
  <si>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</si>
  <si>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</si>
  <si>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</si>
  <si>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</si>
  <si>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</si>
  <si>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</si>
  <si>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</si>
  <si>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</si>
  <si>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</si>
  <si>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</si>
  <si>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</si>
  <si>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</si>
  <si>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</si>
  <si>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</si>
  <si>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</si>
  <si>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</si>
  <si>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</si>
  <si>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</si>
  <si>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</si>
  <si>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</si>
  <si>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</si>
  <si>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</si>
  <si>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</si>
  <si>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</si>
  <si>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</si>
  <si>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</si>
  <si>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</si>
  <si>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</si>
  <si>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</si>
  <si>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</si>
  <si>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</si>
  <si>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</si>
  <si>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</si>
  <si>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</si>
  <si>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</si>
  <si>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</si>
  <si>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</si>
  <si>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</si>
  <si>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</si>
  <si>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</si>
  <si>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</si>
  <si>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</si>
  <si>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</si>
  <si>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</si>
  <si>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</si>
  <si>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</si>
  <si>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</si>
  <si>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</si>
  <si>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</si>
  <si>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</si>
  <si>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</si>
  <si>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</si>
  <si>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</si>
  <si>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</si>
  <si>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</si>
  <si>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</si>
  <si>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</si>
  <si>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</si>
  <si>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</si>
  <si>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</si>
  <si>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</si>
  <si>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</si>
  <si>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</si>
  <si>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</si>
  <si>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</si>
  <si>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</si>
  <si>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</si>
  <si>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</si>
  <si>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</si>
  <si>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</si>
  <si>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</si>
  <si>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</si>
  <si>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</si>
  <si>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</si>
  <si>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</si>
  <si>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</si>
  <si>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</si>
  <si>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</si>
  <si>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</si>
  <si>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</si>
  <si>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</si>
  <si>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</si>
  <si>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</si>
  <si>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</si>
  <si>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</si>
  <si>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</si>
  <si>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</si>
  <si>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</si>
  <si>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</si>
  <si>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</si>
  <si>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</si>
  <si>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</si>
  <si>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</si>
  <si>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</si>
  <si>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</si>
  <si>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</si>
  <si>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</si>
  <si>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</si>
  <si>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</si>
  <si>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</si>
  <si>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</si>
  <si>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</si>
  <si>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</si>
  <si>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</si>
  <si>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</si>
  <si>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</si>
  <si>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</si>
  <si>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</si>
  <si>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</si>
  <si>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</si>
  <si>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</si>
  <si>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</si>
  <si>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</si>
  <si>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</si>
  <si>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</si>
  <si>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</si>
  <si>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</si>
  <si>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</si>
  <si>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</si>
  <si>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</si>
  <si>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</si>
  <si>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</si>
  <si>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</si>
  <si>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</si>
  <si>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</si>
  <si>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</si>
  <si>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</si>
  <si>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</si>
  <si>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</si>
  <si>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</si>
  <si>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</si>
  <si>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</si>
  <si>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</si>
  <si>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</si>
  <si>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</si>
  <si>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</si>
  <si>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</si>
  <si>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</si>
  <si>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</si>
  <si>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</si>
  <si>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</si>
  <si>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</si>
  <si>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</si>
  <si>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</si>
  <si>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</si>
  <si>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</si>
  <si>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</si>
  <si>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</si>
  <si>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</si>
  <si>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</si>
  <si>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</si>
  <si>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</si>
  <si>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</si>
  <si>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</si>
  <si>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</si>
  <si>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</si>
  <si>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</si>
  <si>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</si>
  <si>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</si>
  <si>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</si>
  <si>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</si>
  <si>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</si>
  <si>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</si>
  <si>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</si>
  <si>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</si>
  <si>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</si>
  <si>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</si>
  <si>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</si>
  <si>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</si>
  <si>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</si>
  <si>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</si>
  <si>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</si>
  <si>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</si>
  <si>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</si>
  <si>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</si>
  <si>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</si>
  <si>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</si>
  <si>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</si>
  <si>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</si>
  <si>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</si>
  <si>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</si>
  <si>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</si>
  <si>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</si>
  <si>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</si>
  <si>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</si>
  <si>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</si>
  <si>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</si>
  <si>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</si>
  <si>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</si>
  <si>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</si>
  <si>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</si>
  <si>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</si>
  <si>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</si>
  <si>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</si>
  <si>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</si>
  <si>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</si>
  <si>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</si>
  <si>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</si>
  <si>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</si>
  <si>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</si>
  <si>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</si>
  <si>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</si>
  <si>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</si>
  <si>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</si>
  <si>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</si>
  <si>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</si>
  <si>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</si>
  <si>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</si>
  <si>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</si>
  <si>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</si>
  <si>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</si>
  <si>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</si>
  <si>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</si>
  <si>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</si>
  <si>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</si>
  <si>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</si>
  <si>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</si>
  <si>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</si>
  <si>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</si>
  <si>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</si>
  <si>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</si>
  <si>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</si>
  <si>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</si>
  <si>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</si>
  <si>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</si>
  <si>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</si>
  <si>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</si>
  <si>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</si>
  <si>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</si>
  <si>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</si>
  <si>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</si>
  <si>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</si>
  <si>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</si>
  <si>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</si>
  <si>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</si>
  <si>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</si>
  <si>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</si>
  <si>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</si>
  <si>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</si>
  <si>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</si>
  <si>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</si>
  <si>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</si>
  <si>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</si>
  <si>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</si>
  <si>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</si>
  <si>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</si>
  <si>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</si>
  <si>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</si>
  <si>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</si>
  <si>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</si>
  <si>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</si>
  <si>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</si>
  <si>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</si>
  <si>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</si>
  <si>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</si>
  <si>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</si>
  <si>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</si>
  <si>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</si>
  <si>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</si>
  <si>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</si>
  <si>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</si>
  <si>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</si>
  <si>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</si>
  <si>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</si>
  <si>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</si>
  <si>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</si>
  <si>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</si>
  <si>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</si>
  <si>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</si>
  <si>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</si>
  <si>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</si>
  <si>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</si>
  <si>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</si>
  <si>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</si>
  <si>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</si>
  <si>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</si>
  <si>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</si>
  <si>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</si>
  <si>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</si>
  <si>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</si>
  <si>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</si>
  <si>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</si>
  <si>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</si>
  <si>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</si>
  <si>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</si>
  <si>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</si>
  <si>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</si>
  <si>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</si>
  <si>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</si>
  <si>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</si>
  <si>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</si>
  <si>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</si>
  <si>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</si>
  <si>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</si>
  <si>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</si>
  <si>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</si>
  <si>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</si>
  <si>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</si>
  <si>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</si>
  <si>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</si>
  <si>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</si>
  <si>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</si>
  <si>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</si>
  <si>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</si>
  <si>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</si>
  <si>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</si>
  <si>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</si>
  <si>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</si>
  <si>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</si>
  <si>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</si>
  <si>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</si>
  <si>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</si>
  <si>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</si>
  <si>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</si>
  <si>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</si>
  <si>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</si>
  <si>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</si>
  <si>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</si>
  <si>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</si>
  <si>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</si>
  <si>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</si>
  <si>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</si>
  <si>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</si>
  <si>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</si>
  <si>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</si>
  <si>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</si>
  <si>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</si>
  <si>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</si>
  <si>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</si>
  <si>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</si>
  <si>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</si>
  <si>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</si>
  <si>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</si>
  <si>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</si>
  <si>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</si>
  <si>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</si>
  <si>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</si>
  <si>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</si>
  <si>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</si>
  <si>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</si>
  <si>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</si>
  <si>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</si>
  <si>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</si>
  <si>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</si>
  <si>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</si>
  <si>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</si>
  <si>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</si>
  <si>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</si>
  <si>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</si>
  <si>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</si>
  <si>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</si>
  <si>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</si>
  <si>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</si>
  <si>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</si>
  <si>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</si>
  <si>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</si>
  <si>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</si>
  <si>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</si>
  <si>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</si>
  <si>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</si>
  <si>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</si>
  <si>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</si>
  <si>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</si>
  <si>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</si>
  <si>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</si>
  <si>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</si>
  <si>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</si>
  <si>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</si>
  <si>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</si>
  <si>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</si>
  <si>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</si>
  <si>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</si>
  <si>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</si>
  <si>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</si>
  <si>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</si>
  <si>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</si>
  <si>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</si>
  <si>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</si>
  <si>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</si>
  <si>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</si>
  <si>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</si>
  <si>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</si>
  <si>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</si>
  <si>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</si>
  <si>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</si>
  <si>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</si>
  <si>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</si>
  <si>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</si>
  <si>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</si>
  <si>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</si>
  <si>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</si>
  <si>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</si>
  <si>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</si>
  <si>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</si>
  <si>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</si>
  <si>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</si>
  <si>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</si>
  <si>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</si>
  <si>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</si>
  <si>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</si>
  <si>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</si>
  <si>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</si>
  <si>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</si>
  <si>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</si>
  <si>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</si>
  <si>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</si>
  <si>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</si>
  <si>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</si>
  <si>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</si>
  <si>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</si>
  <si>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</si>
  <si>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</si>
  <si>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</si>
  <si>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</si>
  <si>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</si>
  <si>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</si>
  <si>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</si>
  <si>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</si>
  <si>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</si>
  <si>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</si>
  <si>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</si>
  <si>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</si>
  <si>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</si>
  <si>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</si>
  <si>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</si>
  <si>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</si>
  <si>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</si>
  <si>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</si>
  <si>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</si>
  <si>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</si>
  <si>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 xml:space="preserve">(1) Cifras INE de población referidas al 01/01/2024. Publicado Censo de Población Anual el 19/12/2024 </t>
  </si>
  <si>
    <t>(1) Cifras INE de población referidas al 01/01/2024. Real Decreto 1210/2024, de 28 de noviembre BOE 12.12.24.</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</si>
  <si>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</si>
  <si>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</si>
  <si>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</si>
  <si>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</si>
  <si>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</si>
  <si>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</si>
  <si>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</si>
  <si>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</si>
  <si>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Castilla y León, la Comunidad de Madrid, el Principado de Asturias y el País Vasco tienen un procedimiento de gestión en el que la mayoría de Resoluciones de Grado y Resoluciones de Prestación se realizan de manera conjunta</t>
  </si>
  <si>
    <t>Situación a 31 de mayo de 2025</t>
  </si>
  <si>
    <t>Tiempo de resolución calculado sobre las Resoluciones realizadas entre el 1 de junio de 2024 y el 31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</si>
</sst>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69">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6" fillId="0" borderId="30" xfId="2" applyFont="1" applyBorder="1" applyAlignment="1">
      <alignment horizontal="left" vertical="center" wrapText="1"/>
    </xf>
    <xf numFmtId="3" fontId="166"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3" fontId="166" fillId="0" borderId="30" xfId="2" applyNumberFormat="1" applyFont="1" applyBorder="1" applyAlignment="1">
      <alignment horizontal="center"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109" fillId="0" borderId="0" xfId="2" applyNumberFormat="1" applyFont="1" applyAlignment="1">
      <alignment horizontal="left" vertical="center" wrapText="1"/>
    </xf>
    <xf numFmtId="0" fontId="207" fillId="0" borderId="0" xfId="2" applyFont="1" applyAlignment="1">
      <alignment horizontal="center" vertical="center" wrapText="1"/>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0" fontId="123" fillId="0" borderId="0" xfId="18" applyFont="1" applyAlignment="1">
      <alignment horizontal="left" vertical="center" wrapText="1"/>
    </xf>
    <xf numFmtId="14" fontId="55" fillId="38" borderId="108"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104" xfId="19" applyNumberFormat="1" applyFont="1" applyFill="1" applyBorder="1" applyAlignment="1">
      <alignment horizontal="center"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0" fontId="126" fillId="0" borderId="0" xfId="0" applyFont="1" applyAlignment="1">
      <alignment horizontal="center" vertical="center"/>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14" fontId="55" fillId="38" borderId="134" xfId="19" applyNumberFormat="1" applyFont="1" applyFill="1" applyBorder="1" applyAlignment="1">
      <alignment horizontal="center" vertical="center" wrapText="1"/>
    </xf>
    <xf numFmtId="2" fontId="95" fillId="0" borderId="0" xfId="2" applyNumberFormat="1" applyFont="1" applyAlignment="1">
      <alignment horizontal="left"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2" xfId="2" applyFont="1" applyFill="1" applyBorder="1" applyAlignment="1">
      <alignment horizontal="center"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0" fontId="43" fillId="0" borderId="10" xfId="2" applyFont="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80" fillId="0" borderId="0" xfId="0" applyFont="1" applyBorder="1" applyAlignment="1">
      <alignment horizontal="center" vertical="center" wrapText="1"/>
    </xf>
    <xf numFmtId="0" fontId="73"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35" fillId="0" borderId="0" xfId="0" applyFont="1" applyAlignment="1">
      <alignment horizontal="center"/>
    </xf>
    <xf numFmtId="0" fontId="21" fillId="0" borderId="0" xfId="0" applyFont="1" applyAlignment="1">
      <alignment horizontal="center" vertical="center"/>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70" fillId="0" borderId="0" xfId="16" applyFont="1" applyBorder="1" applyAlignment="1">
      <alignment horizontal="center"/>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6.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1381578</c:v>
                </c:pt>
                <c:pt idx="1">
                  <c:v>844139</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18.85617042732888</c:v>
                </c:pt>
                <c:pt idx="1">
                  <c:v>24.998165002935995</c:v>
                </c:pt>
                <c:pt idx="2">
                  <c:v>18.522107540451614</c:v>
                </c:pt>
                <c:pt idx="3">
                  <c:v>18.704537582265328</c:v>
                </c:pt>
                <c:pt idx="4">
                  <c:v>30.293708342488831</c:v>
                </c:pt>
                <c:pt idx="5">
                  <c:v>22.725105128538605</c:v>
                </c:pt>
                <c:pt idx="6">
                  <c:v>22.172642527596675</c:v>
                </c:pt>
                <c:pt idx="7">
                  <c:v>24.459605171666684</c:v>
                </c:pt>
                <c:pt idx="8">
                  <c:v>13.754060504275959</c:v>
                </c:pt>
                <c:pt idx="9">
                  <c:v>22.925998793058614</c:v>
                </c:pt>
                <c:pt idx="10">
                  <c:v>22.945671516801006</c:v>
                </c:pt>
                <c:pt idx="11">
                  <c:v>29.785831592353841</c:v>
                </c:pt>
                <c:pt idx="12">
                  <c:v>24.775777622288658</c:v>
                </c:pt>
                <c:pt idx="13">
                  <c:v>25.03638772139271</c:v>
                </c:pt>
                <c:pt idx="14">
                  <c:v>14.275371577019719</c:v>
                </c:pt>
                <c:pt idx="15">
                  <c:v>16.643264921765304</c:v>
                </c:pt>
                <c:pt idx="16">
                  <c:v>16.114835127632201</c:v>
                </c:pt>
                <c:pt idx="17">
                  <c:v>22.413483951945491</c:v>
                </c:pt>
                <c:pt idx="18" formatCode="General">
                  <c:v>20.782168149610385</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34.815832598008321</c:v>
                </c:pt>
                <c:pt idx="1">
                  <c:v>30.576556077510276</c:v>
                </c:pt>
                <c:pt idx="2">
                  <c:v>26.082841303465994</c:v>
                </c:pt>
                <c:pt idx="3">
                  <c:v>25.941577185082554</c:v>
                </c:pt>
                <c:pt idx="4">
                  <c:v>31.493444664176373</c:v>
                </c:pt>
                <c:pt idx="5">
                  <c:v>34.482160662418174</c:v>
                </c:pt>
                <c:pt idx="6">
                  <c:v>26.41580883977203</c:v>
                </c:pt>
                <c:pt idx="7">
                  <c:v>27.019237552024023</c:v>
                </c:pt>
                <c:pt idx="8">
                  <c:v>28.651967825337547</c:v>
                </c:pt>
                <c:pt idx="9">
                  <c:v>32.056068805471469</c:v>
                </c:pt>
                <c:pt idx="10">
                  <c:v>24.020377542831223</c:v>
                </c:pt>
                <c:pt idx="11">
                  <c:v>31.577830162330045</c:v>
                </c:pt>
                <c:pt idx="12">
                  <c:v>29.565923436991362</c:v>
                </c:pt>
                <c:pt idx="13">
                  <c:v>31.775884344285082</c:v>
                </c:pt>
                <c:pt idx="14">
                  <c:v>28.273923597802479</c:v>
                </c:pt>
                <c:pt idx="15">
                  <c:v>22.914652294912432</c:v>
                </c:pt>
                <c:pt idx="16">
                  <c:v>29.96817658609249</c:v>
                </c:pt>
                <c:pt idx="17">
                  <c:v>27.487896718665951</c:v>
                </c:pt>
                <c:pt idx="18" formatCode="General">
                  <c:v>29.88435572864401</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26.347661666456574</c:v>
                </c:pt>
                <c:pt idx="1">
                  <c:v>30.004036993540812</c:v>
                </c:pt>
                <c:pt idx="2">
                  <c:v>34.986703925722267</c:v>
                </c:pt>
                <c:pt idx="3">
                  <c:v>35.584805449717123</c:v>
                </c:pt>
                <c:pt idx="4">
                  <c:v>27.090016846114406</c:v>
                </c:pt>
                <c:pt idx="5">
                  <c:v>22.681753153856157</c:v>
                </c:pt>
                <c:pt idx="6">
                  <c:v>31.645449783202793</c:v>
                </c:pt>
                <c:pt idx="7">
                  <c:v>31.180151764030111</c:v>
                </c:pt>
                <c:pt idx="8">
                  <c:v>33.936424104479258</c:v>
                </c:pt>
                <c:pt idx="9">
                  <c:v>30.515010720190755</c:v>
                </c:pt>
                <c:pt idx="10">
                  <c:v>25.480651802226177</c:v>
                </c:pt>
                <c:pt idx="11">
                  <c:v>31.229261861935672</c:v>
                </c:pt>
                <c:pt idx="12">
                  <c:v>24.654171827117718</c:v>
                </c:pt>
                <c:pt idx="13">
                  <c:v>29.128166549462769</c:v>
                </c:pt>
                <c:pt idx="14">
                  <c:v>32.541203526255273</c:v>
                </c:pt>
                <c:pt idx="15">
                  <c:v>32.899770466717676</c:v>
                </c:pt>
                <c:pt idx="16">
                  <c:v>24.470174013135622</c:v>
                </c:pt>
                <c:pt idx="17">
                  <c:v>24.063116370808679</c:v>
                </c:pt>
                <c:pt idx="18" formatCode="General">
                  <c:v>29.624133408998443</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19.980335308206229</c:v>
                </c:pt>
                <c:pt idx="1">
                  <c:v>14.421241926012918</c:v>
                </c:pt>
                <c:pt idx="2">
                  <c:v>20.408347230360121</c:v>
                </c:pt>
                <c:pt idx="3">
                  <c:v>19.769079782934995</c:v>
                </c:pt>
                <c:pt idx="4">
                  <c:v>11.122830147220391</c:v>
                </c:pt>
                <c:pt idx="5">
                  <c:v>20.110981055187064</c:v>
                </c:pt>
                <c:pt idx="6">
                  <c:v>19.766098849428502</c:v>
                </c:pt>
                <c:pt idx="7">
                  <c:v>17.341005512279182</c:v>
                </c:pt>
                <c:pt idx="8">
                  <c:v>23.657547565907233</c:v>
                </c:pt>
                <c:pt idx="9">
                  <c:v>14.502921681279162</c:v>
                </c:pt>
                <c:pt idx="10">
                  <c:v>27.553299138141597</c:v>
                </c:pt>
                <c:pt idx="11">
                  <c:v>7.4070763833804421</c:v>
                </c:pt>
                <c:pt idx="12">
                  <c:v>21.004127113602262</c:v>
                </c:pt>
                <c:pt idx="13">
                  <c:v>14.059561384859437</c:v>
                </c:pt>
                <c:pt idx="14">
                  <c:v>24.909501298922532</c:v>
                </c:pt>
                <c:pt idx="15">
                  <c:v>27.54231231660459</c:v>
                </c:pt>
                <c:pt idx="16">
                  <c:v>29.446814273139683</c:v>
                </c:pt>
                <c:pt idx="17">
                  <c:v>26.035502958579883</c:v>
                </c:pt>
                <c:pt idx="18" formatCode="General">
                  <c:v>19.709342712747166</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23.564420695782584</c:v>
                </c:pt>
                <c:pt idx="1">
                  <c:v>29.210712524390505</c:v>
                </c:pt>
                <c:pt idx="2">
                  <c:v>23.271419672688147</c:v>
                </c:pt>
                <c:pt idx="3">
                  <c:v>23.313377849412849</c:v>
                </c:pt>
                <c:pt idx="4">
                  <c:v>34.084915611814345</c:v>
                </c:pt>
                <c:pt idx="5">
                  <c:v>28.445843281962233</c:v>
                </c:pt>
                <c:pt idx="6">
                  <c:v>27.635004916420847</c:v>
                </c:pt>
                <c:pt idx="7">
                  <c:v>29.59097836025602</c:v>
                </c:pt>
                <c:pt idx="8">
                  <c:v>18.016267575566797</c:v>
                </c:pt>
                <c:pt idx="9">
                  <c:v>26.814949988809889</c:v>
                </c:pt>
                <c:pt idx="10">
                  <c:v>31.672486453943407</c:v>
                </c:pt>
                <c:pt idx="11">
                  <c:v>32.168583115143761</c:v>
                </c:pt>
                <c:pt idx="12">
                  <c:v>31.363382309754549</c:v>
                </c:pt>
                <c:pt idx="13">
                  <c:v>29.132254995242626</c:v>
                </c:pt>
                <c:pt idx="14">
                  <c:v>19.010889292196008</c:v>
                </c:pt>
                <c:pt idx="15">
                  <c:v>22.969632973230137</c:v>
                </c:pt>
                <c:pt idx="16">
                  <c:v>22.840690978886755</c:v>
                </c:pt>
                <c:pt idx="17">
                  <c:v>30.303030303030305</c:v>
                </c:pt>
                <c:pt idx="18" formatCode="General">
                  <c:v>25.88366922350481</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43.509095835512511</c:v>
                </c:pt>
                <c:pt idx="1">
                  <c:v>35.729142097476256</c:v>
                </c:pt>
                <c:pt idx="2">
                  <c:v>32.770825075032562</c:v>
                </c:pt>
                <c:pt idx="3">
                  <c:v>32.333640340778267</c:v>
                </c:pt>
                <c:pt idx="4">
                  <c:v>35.434796940928273</c:v>
                </c:pt>
                <c:pt idx="5">
                  <c:v>43.162578684610374</c:v>
                </c:pt>
                <c:pt idx="6">
                  <c:v>32.923500491642088</c:v>
                </c:pt>
                <c:pt idx="7">
                  <c:v>32.687595245352028</c:v>
                </c:pt>
                <c:pt idx="8">
                  <c:v>37.530845436322714</c:v>
                </c:pt>
                <c:pt idx="9">
                  <c:v>37.493759360958563</c:v>
                </c:pt>
                <c:pt idx="10">
                  <c:v>33.155930162552679</c:v>
                </c:pt>
                <c:pt idx="11">
                  <c:v>34.103934651721183</c:v>
                </c:pt>
                <c:pt idx="12">
                  <c:v>37.427174808878277</c:v>
                </c:pt>
                <c:pt idx="13">
                  <c:v>36.974310180780208</c:v>
                </c:pt>
                <c:pt idx="14">
                  <c:v>37.653130671506354</c:v>
                </c:pt>
                <c:pt idx="15">
                  <c:v>31.624873809164647</c:v>
                </c:pt>
                <c:pt idx="16">
                  <c:v>42.476007677543187</c:v>
                </c:pt>
                <c:pt idx="17">
                  <c:v>37.163636363636364</c:v>
                </c:pt>
                <c:pt idx="18" formatCode="General">
                  <c:v>37.220215574681227</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32.926483468704909</c:v>
                </c:pt>
                <c:pt idx="1">
                  <c:v>35.060145378133242</c:v>
                </c:pt>
                <c:pt idx="2">
                  <c:v>43.957755252279291</c:v>
                </c:pt>
                <c:pt idx="3">
                  <c:v>44.352981809808888</c:v>
                </c:pt>
                <c:pt idx="4">
                  <c:v>30.480287447257385</c:v>
                </c:pt>
                <c:pt idx="5">
                  <c:v>28.391578033427393</c:v>
                </c:pt>
                <c:pt idx="6">
                  <c:v>39.441494591937072</c:v>
                </c:pt>
                <c:pt idx="7">
                  <c:v>37.721426394391955</c:v>
                </c:pt>
                <c:pt idx="8">
                  <c:v>44.452886988110485</c:v>
                </c:pt>
                <c:pt idx="9">
                  <c:v>35.691290650231551</c:v>
                </c:pt>
                <c:pt idx="10">
                  <c:v>35.171583383503915</c:v>
                </c:pt>
                <c:pt idx="11">
                  <c:v>33.727482233135049</c:v>
                </c:pt>
                <c:pt idx="12">
                  <c:v>31.20944288136717</c:v>
                </c:pt>
                <c:pt idx="13">
                  <c:v>33.893434823977167</c:v>
                </c:pt>
                <c:pt idx="14">
                  <c:v>43.335980036297642</c:v>
                </c:pt>
                <c:pt idx="15">
                  <c:v>45.405493217605219</c:v>
                </c:pt>
                <c:pt idx="16">
                  <c:v>34.683301343570058</c:v>
                </c:pt>
                <c:pt idx="17">
                  <c:v>32.533333333333331</c:v>
                </c:pt>
                <c:pt idx="18" formatCode="General">
                  <c:v>36.896115201813963</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Castilla y León</c:v>
                </c:pt>
                <c:pt idx="1">
                  <c:v>Extremadura</c:v>
                </c:pt>
                <c:pt idx="2">
                  <c:v>Andalucía</c:v>
                </c:pt>
                <c:pt idx="3">
                  <c:v>País Vasco</c:v>
                </c:pt>
                <c:pt idx="4">
                  <c:v>Balears, Illes</c:v>
                </c:pt>
                <c:pt idx="5">
                  <c:v>Castilla - La Mancha</c:v>
                </c:pt>
                <c:pt idx="6">
                  <c:v>Rioja, La</c:v>
                </c:pt>
                <c:pt idx="7">
                  <c:v>Cataluña</c:v>
                </c:pt>
                <c:pt idx="8">
                  <c:v>TOTAL</c:v>
                </c:pt>
                <c:pt idx="9">
                  <c:v>Madrid, Comunidad de</c:v>
                </c:pt>
                <c:pt idx="10">
                  <c:v>Comunitat Valenciana</c:v>
                </c:pt>
                <c:pt idx="11">
                  <c:v>Murcia, Región de</c:v>
                </c:pt>
                <c:pt idx="12">
                  <c:v>Aragón</c:v>
                </c:pt>
                <c:pt idx="13">
                  <c:v>Navarra, Comunidad Foral de</c:v>
                </c:pt>
                <c:pt idx="14">
                  <c:v>Canarias</c:v>
                </c:pt>
                <c:pt idx="15">
                  <c:v>Ceuta y Melilla</c:v>
                </c:pt>
                <c:pt idx="16">
                  <c:v>Asturias, Principado de</c:v>
                </c:pt>
                <c:pt idx="17">
                  <c:v>Cantabria</c:v>
                </c:pt>
                <c:pt idx="18">
                  <c:v>Galicia</c:v>
                </c:pt>
              </c:strCache>
            </c:strRef>
          </c:cat>
          <c:val>
            <c:numRef>
              <c:f>'32dictcasaadpot'!$R$11:$R$29</c:f>
              <c:numCache>
                <c:formatCode>#,##0.00</c:formatCode>
                <c:ptCount val="19"/>
                <c:pt idx="0">
                  <c:v>37.928252709793554</c:v>
                </c:pt>
                <c:pt idx="1">
                  <c:v>37.858902634759808</c:v>
                </c:pt>
                <c:pt idx="2">
                  <c:v>37.423588984925836</c:v>
                </c:pt>
                <c:pt idx="3">
                  <c:v>35.281571484509413</c:v>
                </c:pt>
                <c:pt idx="4">
                  <c:v>35.148735846759465</c:v>
                </c:pt>
                <c:pt idx="5">
                  <c:v>34.645732520546609</c:v>
                </c:pt>
                <c:pt idx="6">
                  <c:v>33.711481396941338</c:v>
                </c:pt>
                <c:pt idx="7">
                  <c:v>33.277935066367611</c:v>
                </c:pt>
                <c:pt idx="8">
                  <c:v>32.06142592951668</c:v>
                </c:pt>
                <c:pt idx="9">
                  <c:v>32.009088067300567</c:v>
                </c:pt>
                <c:pt idx="10">
                  <c:v>31.075248324808086</c:v>
                </c:pt>
                <c:pt idx="11">
                  <c:v>30.663651134334945</c:v>
                </c:pt>
                <c:pt idx="12">
                  <c:v>29.321152056128572</c:v>
                </c:pt>
                <c:pt idx="13">
                  <c:v>27.829993007241654</c:v>
                </c:pt>
                <c:pt idx="14">
                  <c:v>26.053056411078416</c:v>
                </c:pt>
                <c:pt idx="15">
                  <c:v>26.032768519815153</c:v>
                </c:pt>
                <c:pt idx="16">
                  <c:v>23.626566709616963</c:v>
                </c:pt>
                <c:pt idx="17">
                  <c:v>22.542657780036354</c:v>
                </c:pt>
                <c:pt idx="18">
                  <c:v>18.553856741316839</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856-484A-9BBA-E3B61D428C18}"/>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856-484A-9BBA-E3B61D428C18}"/>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Castilla - La Mancha</c:v>
                </c:pt>
                <c:pt idx="4">
                  <c:v>Andalucía</c:v>
                </c:pt>
                <c:pt idx="5">
                  <c:v>Rioja, La</c:v>
                </c:pt>
                <c:pt idx="6">
                  <c:v>Cataluña</c:v>
                </c:pt>
                <c:pt idx="7">
                  <c:v>Asturias, Principado de</c:v>
                </c:pt>
                <c:pt idx="8">
                  <c:v>TOTAL</c:v>
                </c:pt>
                <c:pt idx="9">
                  <c:v>Aragón</c:v>
                </c:pt>
                <c:pt idx="10">
                  <c:v>Cantabria</c:v>
                </c:pt>
                <c:pt idx="11">
                  <c:v>Murcia, Región de</c:v>
                </c:pt>
                <c:pt idx="12">
                  <c:v>Comunitat Valenciana</c:v>
                </c:pt>
                <c:pt idx="13">
                  <c:v>Madrid, Comunidad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6.6247519528097802</c:v>
                </c:pt>
                <c:pt idx="1">
                  <c:v>5.4346290489731022</c:v>
                </c:pt>
                <c:pt idx="2">
                  <c:v>5.3390427008498511</c:v>
                </c:pt>
                <c:pt idx="3">
                  <c:v>4.7154269107165687</c:v>
                </c:pt>
                <c:pt idx="4">
                  <c:v>4.5951846774195415</c:v>
                </c:pt>
                <c:pt idx="5">
                  <c:v>4.555746119487698</c:v>
                </c:pt>
                <c:pt idx="6">
                  <c:v>4.5183919435173552</c:v>
                </c:pt>
                <c:pt idx="7">
                  <c:v>4.395210375604572</c:v>
                </c:pt>
                <c:pt idx="8">
                  <c:v>4.3021104924660678</c:v>
                </c:pt>
                <c:pt idx="9">
                  <c:v>4.0319889670765789</c:v>
                </c:pt>
                <c:pt idx="10">
                  <c:v>3.9040299500212408</c:v>
                </c:pt>
                <c:pt idx="11">
                  <c:v>3.8984578818380968</c:v>
                </c:pt>
                <c:pt idx="12">
                  <c:v>3.831736784173061</c:v>
                </c:pt>
                <c:pt idx="13">
                  <c:v>3.8129088515377068</c:v>
                </c:pt>
                <c:pt idx="14">
                  <c:v>3.5156782770781509</c:v>
                </c:pt>
                <c:pt idx="15">
                  <c:v>3.4615741825917361</c:v>
                </c:pt>
                <c:pt idx="16">
                  <c:v>3.3080016394212062</c:v>
                </c:pt>
                <c:pt idx="17">
                  <c:v>3.2968007377456194</c:v>
                </c:pt>
                <c:pt idx="18">
                  <c:v>3.0492407830427104</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CDA6-4D4A-8D4B-02C62F2BC4FC}"/>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Extremadura</c:v>
                </c:pt>
                <c:pt idx="4">
                  <c:v>Murcia, Región de</c:v>
                </c:pt>
                <c:pt idx="5">
                  <c:v>Andalucía</c:v>
                </c:pt>
                <c:pt idx="6">
                  <c:v>Cantabria</c:v>
                </c:pt>
                <c:pt idx="7">
                  <c:v>Cataluña</c:v>
                </c:pt>
                <c:pt idx="8">
                  <c:v>TOTAL</c:v>
                </c:pt>
                <c:pt idx="9">
                  <c:v>Asturias, Principado de</c:v>
                </c:pt>
                <c:pt idx="10">
                  <c:v>Castilla - La Mancha</c:v>
                </c:pt>
                <c:pt idx="11">
                  <c:v>Rioja, La</c:v>
                </c:pt>
                <c:pt idx="12">
                  <c:v>Comunitat Valenciana</c:v>
                </c:pt>
                <c:pt idx="13">
                  <c:v>Galicia</c:v>
                </c:pt>
                <c:pt idx="14">
                  <c:v>Canarias</c:v>
                </c:pt>
                <c:pt idx="15">
                  <c:v>Balears, Illes</c:v>
                </c:pt>
                <c:pt idx="16">
                  <c:v>Madrid, Comunidad de</c:v>
                </c:pt>
                <c:pt idx="17">
                  <c:v>Navarra, Comunidad Foral de</c:v>
                </c:pt>
                <c:pt idx="18">
                  <c:v>Aragón</c:v>
                </c:pt>
              </c:strCache>
            </c:strRef>
          </c:cat>
          <c:val>
            <c:numRef>
              <c:f>'34bdictcasaad'!$AL$11:$AL$29</c:f>
              <c:numCache>
                <c:formatCode>0.00</c:formatCode>
                <c:ptCount val="19"/>
                <c:pt idx="0">
                  <c:v>2.0283220122037937</c:v>
                </c:pt>
                <c:pt idx="1">
                  <c:v>1.8542788851911574</c:v>
                </c:pt>
                <c:pt idx="2">
                  <c:v>1.841810958946082</c:v>
                </c:pt>
                <c:pt idx="3">
                  <c:v>1.6546398803998397</c:v>
                </c:pt>
                <c:pt idx="4">
                  <c:v>1.6435297826173447</c:v>
                </c:pt>
                <c:pt idx="5">
                  <c:v>1.6373948889593994</c:v>
                </c:pt>
                <c:pt idx="6">
                  <c:v>1.4374178602454726</c:v>
                </c:pt>
                <c:pt idx="7">
                  <c:v>1.4281031958357822</c:v>
                </c:pt>
                <c:pt idx="8">
                  <c:v>1.4187339710524791</c:v>
                </c:pt>
                <c:pt idx="9">
                  <c:v>1.3791889356809437</c:v>
                </c:pt>
                <c:pt idx="10">
                  <c:v>1.3785770569872235</c:v>
                </c:pt>
                <c:pt idx="11">
                  <c:v>1.3537277019105858</c:v>
                </c:pt>
                <c:pt idx="12">
                  <c:v>1.3055309397853505</c:v>
                </c:pt>
                <c:pt idx="13">
                  <c:v>1.305425838216826</c:v>
                </c:pt>
                <c:pt idx="14">
                  <c:v>1.3042311165787652</c:v>
                </c:pt>
                <c:pt idx="15">
                  <c:v>1.2292542641035933</c:v>
                </c:pt>
                <c:pt idx="16">
                  <c:v>1.1021920600168049</c:v>
                </c:pt>
                <c:pt idx="17">
                  <c:v>1.0214821812447465</c:v>
                </c:pt>
                <c:pt idx="18">
                  <c:v>1.0211105136917087</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Murcia, Región de</c:v>
                </c:pt>
                <c:pt idx="4">
                  <c:v>Castilla - La Mancha</c:v>
                </c:pt>
                <c:pt idx="5">
                  <c:v>Castilla y León</c:v>
                </c:pt>
                <c:pt idx="6">
                  <c:v>Balears, Illes</c:v>
                </c:pt>
                <c:pt idx="7">
                  <c:v>País Vasco</c:v>
                </c:pt>
                <c:pt idx="8">
                  <c:v>TOTAL</c:v>
                </c:pt>
                <c:pt idx="9">
                  <c:v>Ceuta y Melilla</c:v>
                </c:pt>
                <c:pt idx="10">
                  <c:v>Madrid, Comunidad de</c:v>
                </c:pt>
                <c:pt idx="11">
                  <c:v>Comunitat Valenciana</c:v>
                </c:pt>
                <c:pt idx="12">
                  <c:v>Rioja, La</c:v>
                </c:pt>
                <c:pt idx="13">
                  <c:v>Canarias</c:v>
                </c:pt>
                <c:pt idx="14">
                  <c:v>Aragón</c:v>
                </c:pt>
                <c:pt idx="15">
                  <c:v>Asturias, Principado de</c:v>
                </c:pt>
                <c:pt idx="16">
                  <c:v>Cantabria</c:v>
                </c:pt>
                <c:pt idx="17">
                  <c:v>Navarra, Comunidad Foral de</c:v>
                </c:pt>
                <c:pt idx="18">
                  <c:v>Galicia</c:v>
                </c:pt>
              </c:strCache>
            </c:strRef>
          </c:cat>
          <c:val>
            <c:numRef>
              <c:f>'34bdictcasaad'!$AR$11:$AR$29</c:f>
              <c:numCache>
                <c:formatCode>0.00</c:formatCode>
                <c:ptCount val="19"/>
                <c:pt idx="0">
                  <c:v>7.8929807962855758</c:v>
                </c:pt>
                <c:pt idx="1">
                  <c:v>7.532055256566057</c:v>
                </c:pt>
                <c:pt idx="2">
                  <c:v>7.3905435439666576</c:v>
                </c:pt>
                <c:pt idx="3">
                  <c:v>7.2611781630472727</c:v>
                </c:pt>
                <c:pt idx="4">
                  <c:v>6.9733163733510963</c:v>
                </c:pt>
                <c:pt idx="5">
                  <c:v>6.7580378345839005</c:v>
                </c:pt>
                <c:pt idx="6">
                  <c:v>6.6087590756887575</c:v>
                </c:pt>
                <c:pt idx="7">
                  <c:v>6.4766120830772742</c:v>
                </c:pt>
                <c:pt idx="8">
                  <c:v>6.344012425454296</c:v>
                </c:pt>
                <c:pt idx="9">
                  <c:v>6.086537302639508</c:v>
                </c:pt>
                <c:pt idx="10">
                  <c:v>5.7370547609030993</c:v>
                </c:pt>
                <c:pt idx="11">
                  <c:v>5.6386027719002367</c:v>
                </c:pt>
                <c:pt idx="12">
                  <c:v>5.6142990768229692</c:v>
                </c:pt>
                <c:pt idx="13">
                  <c:v>5.2505709339064008</c:v>
                </c:pt>
                <c:pt idx="14">
                  <c:v>5.1165304790751582</c:v>
                </c:pt>
                <c:pt idx="15">
                  <c:v>4.9810292337228796</c:v>
                </c:pt>
                <c:pt idx="16">
                  <c:v>4.8862427814609033</c:v>
                </c:pt>
                <c:pt idx="17">
                  <c:v>4.612770835252336</c:v>
                </c:pt>
                <c:pt idx="18">
                  <c:v>3.2555399332721904</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Extremadura</c:v>
                </c:pt>
                <c:pt idx="3">
                  <c:v>Castilla - La Mancha</c:v>
                </c:pt>
                <c:pt idx="4">
                  <c:v>Cataluña</c:v>
                </c:pt>
                <c:pt idx="5">
                  <c:v>País Vasco</c:v>
                </c:pt>
                <c:pt idx="6">
                  <c:v>Madrid, Comunidad de</c:v>
                </c:pt>
                <c:pt idx="7">
                  <c:v>Rioja, La</c:v>
                </c:pt>
                <c:pt idx="8">
                  <c:v>Balears, Illes</c:v>
                </c:pt>
                <c:pt idx="9">
                  <c:v>TOTAL</c:v>
                </c:pt>
                <c:pt idx="10">
                  <c:v>Murcia, Región de</c:v>
                </c:pt>
                <c:pt idx="11">
                  <c:v>Comunitat Valenciana</c:v>
                </c:pt>
                <c:pt idx="12">
                  <c:v>Aragón</c:v>
                </c:pt>
                <c:pt idx="13">
                  <c:v>Ceuta y Melilla</c:v>
                </c:pt>
                <c:pt idx="14">
                  <c:v>Navarra, Comunidad Foral de</c:v>
                </c:pt>
                <c:pt idx="15">
                  <c:v>Asturias, Principado de</c:v>
                </c:pt>
                <c:pt idx="16">
                  <c:v>Cantabria</c:v>
                </c:pt>
                <c:pt idx="17">
                  <c:v>Canarias</c:v>
                </c:pt>
                <c:pt idx="18">
                  <c:v>Galicia</c:v>
                </c:pt>
              </c:strCache>
            </c:strRef>
          </c:cat>
          <c:val>
            <c:numRef>
              <c:f>'34bdictcasaad'!$AX$11:$AX$29</c:f>
              <c:numCache>
                <c:formatCode>0.00</c:formatCode>
                <c:ptCount val="19"/>
                <c:pt idx="0">
                  <c:v>44.133623030961431</c:v>
                </c:pt>
                <c:pt idx="1">
                  <c:v>43.238039860264728</c:v>
                </c:pt>
                <c:pt idx="2">
                  <c:v>42.350908676960991</c:v>
                </c:pt>
                <c:pt idx="3">
                  <c:v>42.283962214523513</c:v>
                </c:pt>
                <c:pt idx="4">
                  <c:v>40.535836683476468</c:v>
                </c:pt>
                <c:pt idx="5">
                  <c:v>39.227622300302215</c:v>
                </c:pt>
                <c:pt idx="6">
                  <c:v>38.757517891242664</c:v>
                </c:pt>
                <c:pt idx="7">
                  <c:v>38.147259969801937</c:v>
                </c:pt>
                <c:pt idx="8">
                  <c:v>38.034399838463941</c:v>
                </c:pt>
                <c:pt idx="9">
                  <c:v>37.284853685932305</c:v>
                </c:pt>
                <c:pt idx="10">
                  <c:v>35.817659568591708</c:v>
                </c:pt>
                <c:pt idx="11">
                  <c:v>34.834851803716788</c:v>
                </c:pt>
                <c:pt idx="12">
                  <c:v>34.208118748779306</c:v>
                </c:pt>
                <c:pt idx="13">
                  <c:v>32.009773976786803</c:v>
                </c:pt>
                <c:pt idx="14">
                  <c:v>31.440365688698169</c:v>
                </c:pt>
                <c:pt idx="15">
                  <c:v>28.80628936730281</c:v>
                </c:pt>
                <c:pt idx="16">
                  <c:v>28.316227730441518</c:v>
                </c:pt>
                <c:pt idx="17">
                  <c:v>28.23620930736357</c:v>
                </c:pt>
                <c:pt idx="18">
                  <c:v>19.898437176138955</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'35ResolGraAltaBaj'!$AA$11:$AA$61</c:f>
              <c:numCache>
                <c:formatCode>m/d/yyyy</c:formatCode>
                <c:ptCount val="5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numCache>
            </c:numRef>
          </c:cat>
          <c:val>
            <c:numRef>
              <c:f>'35ResolGraAltaBaj'!$AB$11:$AB$61</c:f>
              <c:numCache>
                <c:formatCode>0</c:formatCode>
                <c:ptCount val="51"/>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'35ResolGraAltaBaj'!$AA$11:$AA$61</c:f>
              <c:numCache>
                <c:formatCode>m/d/yyyy</c:formatCode>
                <c:ptCount val="5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numCache>
            </c:numRef>
          </c:cat>
          <c:val>
            <c:numRef>
              <c:f>'35ResolGraAltaBaj'!$AC$11:$AC$61</c:f>
              <c:numCache>
                <c:formatCode>0</c:formatCode>
                <c:ptCount val="51"/>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5602</c:v>
                </c:pt>
                <c:pt idx="1">
                  <c:v>140705</c:v>
                </c:pt>
                <c:pt idx="2">
                  <c:v>71386</c:v>
                </c:pt>
                <c:pt idx="3">
                  <c:v>83821</c:v>
                </c:pt>
                <c:pt idx="4">
                  <c:v>94329</c:v>
                </c:pt>
                <c:pt idx="5">
                  <c:v>153084</c:v>
                </c:pt>
                <c:pt idx="6">
                  <c:v>442681</c:v>
                </c:pt>
                <c:pt idx="7">
                  <c:v>1100065</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425258</c:v>
                </c:pt>
                <c:pt idx="1">
                  <c:v>59191</c:v>
                </c:pt>
                <c:pt idx="2">
                  <c:v>52296</c:v>
                </c:pt>
                <c:pt idx="3">
                  <c:v>47828</c:v>
                </c:pt>
                <c:pt idx="4">
                  <c:v>76588</c:v>
                </c:pt>
                <c:pt idx="5">
                  <c:v>23494</c:v>
                </c:pt>
                <c:pt idx="6">
                  <c:v>161324</c:v>
                </c:pt>
                <c:pt idx="7">
                  <c:v>102491</c:v>
                </c:pt>
                <c:pt idx="8">
                  <c:v>398610</c:v>
                </c:pt>
                <c:pt idx="9">
                  <c:v>227362</c:v>
                </c:pt>
                <c:pt idx="10">
                  <c:v>60774</c:v>
                </c:pt>
                <c:pt idx="11">
                  <c:v>89575</c:v>
                </c:pt>
                <c:pt idx="12">
                  <c:v>267532</c:v>
                </c:pt>
                <c:pt idx="13">
                  <c:v>70173</c:v>
                </c:pt>
                <c:pt idx="14">
                  <c:v>23582</c:v>
                </c:pt>
                <c:pt idx="15">
                  <c:v>119085</c:v>
                </c:pt>
                <c:pt idx="16">
                  <c:v>14780</c:v>
                </c:pt>
                <c:pt idx="17">
                  <c:v>5774</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1304660</c:v>
                </c:pt>
                <c:pt idx="1">
                  <c:v>787013</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596</c:v>
                </c:pt>
                <c:pt idx="1">
                  <c:v>10688</c:v>
                </c:pt>
                <c:pt idx="2">
                  <c:v>6298</c:v>
                </c:pt>
                <c:pt idx="3">
                  <c:v>8881</c:v>
                </c:pt>
                <c:pt idx="4">
                  <c:v>8612</c:v>
                </c:pt>
                <c:pt idx="5">
                  <c:v>11820</c:v>
                </c:pt>
                <c:pt idx="6">
                  <c:v>40108</c:v>
                </c:pt>
                <c:pt idx="7">
                  <c:v>188624</c:v>
                </c:pt>
              </c:numCache>
            </c:numRef>
          </c:val>
          <c:extLst>
            <c:ext xmlns:c15="http://schemas.microsoft.com/office/drawing/2012/chart" uri="{02D57815-91ED-43cb-92C2-25804820EDAC}">
              <c15:datalabelsRange>
                <c15:f>'36aperfresol_graf'!$V$12:$AC$12</c15:f>
                <c15:dlblRangeCache>
                  <c:ptCount val="8"/>
                  <c:pt idx="0">
                    <c:v>24%</c:v>
                  </c:pt>
                  <c:pt idx="1">
                    <c:v>24%</c:v>
                  </c:pt>
                  <c:pt idx="2">
                    <c:v>23%</c:v>
                  </c:pt>
                  <c:pt idx="3">
                    <c:v>24%</c:v>
                  </c:pt>
                  <c:pt idx="4">
                    <c:v>19%</c:v>
                  </c:pt>
                  <c:pt idx="5">
                    <c:v>15%</c:v>
                  </c:pt>
                  <c:pt idx="6">
                    <c:v>15%</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853</c:v>
                </c:pt>
                <c:pt idx="1">
                  <c:v>13065</c:v>
                </c:pt>
                <c:pt idx="2">
                  <c:v>8148</c:v>
                </c:pt>
                <c:pt idx="3">
                  <c:v>11673</c:v>
                </c:pt>
                <c:pt idx="4">
                  <c:v>13308</c:v>
                </c:pt>
                <c:pt idx="5">
                  <c:v>21840</c:v>
                </c:pt>
                <c:pt idx="6">
                  <c:v>70165</c:v>
                </c:pt>
                <c:pt idx="7">
                  <c:v>249045</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30%</c:v>
                  </c:pt>
                  <c:pt idx="5">
                    <c:v>29%</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424</c:v>
                </c:pt>
                <c:pt idx="1">
                  <c:v>10230</c:v>
                </c:pt>
                <c:pt idx="2">
                  <c:v>7649</c:v>
                </c:pt>
                <c:pt idx="3">
                  <c:v>10199</c:v>
                </c:pt>
                <c:pt idx="4">
                  <c:v>14071</c:v>
                </c:pt>
                <c:pt idx="5">
                  <c:v>25210</c:v>
                </c:pt>
                <c:pt idx="6">
                  <c:v>91652</c:v>
                </c:pt>
                <c:pt idx="7">
                  <c:v>228409</c:v>
                </c:pt>
              </c:numCache>
            </c:numRef>
          </c:val>
          <c:extLst>
            <c:ext xmlns:c15="http://schemas.microsoft.com/office/drawing/2012/chart" uri="{02D57815-91ED-43cb-92C2-25804820EDAC}">
              <c15:datalabelsRange>
                <c15:f>'36aperfresol_graf'!$V$14:$AC$14</c15:f>
                <c15:dlblRangeCache>
                  <c:ptCount val="8"/>
                  <c:pt idx="0">
                    <c:v>17%</c:v>
                  </c:pt>
                  <c:pt idx="1">
                    <c:v>23%</c:v>
                  </c:pt>
                  <c:pt idx="2">
                    <c:v>28%</c:v>
                  </c:pt>
                  <c:pt idx="3">
                    <c:v>28%</c:v>
                  </c:pt>
                  <c:pt idx="4">
                    <c:v>32%</c:v>
                  </c:pt>
                  <c:pt idx="5">
                    <c:v>33%</c:v>
                  </c:pt>
                  <c:pt idx="6">
                    <c:v>33%</c:v>
                  </c:pt>
                  <c:pt idx="7">
                    <c:v>29%</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600</c:v>
                </c:pt>
                <c:pt idx="1">
                  <c:v>11341</c:v>
                </c:pt>
                <c:pt idx="2">
                  <c:v>5147</c:v>
                </c:pt>
                <c:pt idx="3">
                  <c:v>5601</c:v>
                </c:pt>
                <c:pt idx="4">
                  <c:v>8645</c:v>
                </c:pt>
                <c:pt idx="5">
                  <c:v>17549</c:v>
                </c:pt>
                <c:pt idx="6">
                  <c:v>74186</c:v>
                </c:pt>
                <c:pt idx="7">
                  <c:v>130023</c:v>
                </c:pt>
              </c:numCache>
            </c:numRef>
          </c:val>
          <c:extLst>
            <c:ext xmlns:c15="http://schemas.microsoft.com/office/drawing/2012/chart" uri="{02D57815-91ED-43cb-92C2-25804820EDAC}">
              <c15:datalabelsRange>
                <c15:f>'36aperfresol_graf'!$V$15:$AC$15</c15:f>
                <c15:dlblRangeCache>
                  <c:ptCount val="8"/>
                  <c:pt idx="0">
                    <c:v>24%</c:v>
                  </c:pt>
                  <c:pt idx="1">
                    <c:v>25%</c:v>
                  </c:pt>
                  <c:pt idx="2">
                    <c:v>19%</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784</c:v>
                </c:pt>
                <c:pt idx="1">
                  <c:v>23119</c:v>
                </c:pt>
                <c:pt idx="2">
                  <c:v>9889</c:v>
                </c:pt>
                <c:pt idx="3">
                  <c:v>10981</c:v>
                </c:pt>
                <c:pt idx="4">
                  <c:v>9750</c:v>
                </c:pt>
                <c:pt idx="5">
                  <c:v>13140</c:v>
                </c:pt>
                <c:pt idx="6">
                  <c:v>30299</c:v>
                </c:pt>
                <c:pt idx="7">
                  <c:v>61106</c:v>
                </c:pt>
              </c:numCache>
            </c:numRef>
          </c:val>
          <c:extLst>
            <c:ext xmlns:c15="http://schemas.microsoft.com/office/drawing/2012/chart" uri="{02D57815-91ED-43cb-92C2-25804820EDAC}">
              <c15:datalabelsRange>
                <c15:f>'36aperfresol_graf'!$V$17:$AC$17</c15:f>
                <c15:dlblRangeCache>
                  <c:ptCount val="8"/>
                  <c:pt idx="0">
                    <c:v>25%</c:v>
                  </c:pt>
                  <c:pt idx="1">
                    <c:v>24%</c:v>
                  </c:pt>
                  <c:pt idx="2">
                    <c:v>22%</c:v>
                  </c:pt>
                  <c:pt idx="3">
                    <c:v>23%</c:v>
                  </c:pt>
                  <c:pt idx="4">
                    <c:v>20%</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1134</c:v>
                </c:pt>
                <c:pt idx="1">
                  <c:v>32559</c:v>
                </c:pt>
                <c:pt idx="2">
                  <c:v>12970</c:v>
                </c:pt>
                <c:pt idx="3">
                  <c:v>15438</c:v>
                </c:pt>
                <c:pt idx="4">
                  <c:v>15891</c:v>
                </c:pt>
                <c:pt idx="5">
                  <c:v>23786</c:v>
                </c:pt>
                <c:pt idx="6">
                  <c:v>48540</c:v>
                </c:pt>
                <c:pt idx="7">
                  <c:v>86668</c:v>
                </c:pt>
              </c:numCache>
            </c:numRef>
          </c:val>
          <c:extLst>
            <c:ext xmlns:c15="http://schemas.microsoft.com/office/drawing/2012/chart" uri="{02D57815-91ED-43cb-92C2-25804820EDAC}">
              <c15:datalabelsRange>
                <c15:f>'36aperfresol_graf'!$V$18:$AC$18</c15:f>
                <c15:dlblRangeCache>
                  <c:ptCount val="8"/>
                  <c:pt idx="0">
                    <c:v>36%</c:v>
                  </c:pt>
                  <c:pt idx="1">
                    <c:v>34%</c:v>
                  </c:pt>
                  <c:pt idx="2">
                    <c:v>29%</c:v>
                  </c:pt>
                  <c:pt idx="3">
                    <c:v>33%</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463</c:v>
                </c:pt>
                <c:pt idx="1">
                  <c:v>23505</c:v>
                </c:pt>
                <c:pt idx="2">
                  <c:v>13173</c:v>
                </c:pt>
                <c:pt idx="3">
                  <c:v>14289</c:v>
                </c:pt>
                <c:pt idx="4">
                  <c:v>15960</c:v>
                </c:pt>
                <c:pt idx="5">
                  <c:v>24651</c:v>
                </c:pt>
                <c:pt idx="6">
                  <c:v>49466</c:v>
                </c:pt>
                <c:pt idx="7">
                  <c:v>90289</c:v>
                </c:pt>
              </c:numCache>
            </c:numRef>
          </c:val>
          <c:extLst>
            <c:ext xmlns:c15="http://schemas.microsoft.com/office/drawing/2012/chart" uri="{02D57815-91ED-43cb-92C2-25804820EDAC}">
              <c15:datalabelsRange>
                <c15:f>'36aperfresol_graf'!$V$19:$AC$19</c15:f>
                <c15:dlblRangeCache>
                  <c:ptCount val="8"/>
                  <c:pt idx="0">
                    <c:v>15%</c:v>
                  </c:pt>
                  <c:pt idx="1">
                    <c:v>25%</c:v>
                  </c:pt>
                  <c:pt idx="2">
                    <c:v>30%</c:v>
                  </c:pt>
                  <c:pt idx="3">
                    <c:v>30%</c:v>
                  </c:pt>
                  <c:pt idx="4">
                    <c:v>32%</c:v>
                  </c:pt>
                  <c:pt idx="5">
                    <c:v>32%</c:v>
                  </c:pt>
                  <c:pt idx="6">
                    <c:v>30%</c:v>
                  </c:pt>
                  <c:pt idx="7">
                    <c:v>30%</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748</c:v>
                </c:pt>
                <c:pt idx="1">
                  <c:v>16198</c:v>
                </c:pt>
                <c:pt idx="2">
                  <c:v>8112</c:v>
                </c:pt>
                <c:pt idx="3">
                  <c:v>6759</c:v>
                </c:pt>
                <c:pt idx="4">
                  <c:v>8092</c:v>
                </c:pt>
                <c:pt idx="5">
                  <c:v>15088</c:v>
                </c:pt>
                <c:pt idx="6">
                  <c:v>38265</c:v>
                </c:pt>
                <c:pt idx="7">
                  <c:v>65901</c:v>
                </c:pt>
              </c:numCache>
            </c:numRef>
          </c:val>
          <c:extLst>
            <c:ext xmlns:c15="http://schemas.microsoft.com/office/drawing/2012/chart" uri="{02D57815-91ED-43cb-92C2-25804820EDAC}">
              <c15:datalabelsRange>
                <c15:f>'36aperfresol_graf'!$V$20:$AC$20</c15:f>
                <c15:dlblRangeCache>
                  <c:ptCount val="8"/>
                  <c:pt idx="0">
                    <c:v>24%</c:v>
                  </c:pt>
                  <c:pt idx="1">
                    <c:v>17%</c:v>
                  </c:pt>
                  <c:pt idx="2">
                    <c:v>18%</c:v>
                  </c:pt>
                  <c:pt idx="3">
                    <c:v>14%</c:v>
                  </c:pt>
                  <c:pt idx="4">
                    <c:v>16%</c:v>
                  </c:pt>
                  <c:pt idx="5">
                    <c:v>20%</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596</c:v>
                </c:pt>
                <c:pt idx="1">
                  <c:v>10688</c:v>
                </c:pt>
                <c:pt idx="2">
                  <c:v>6298</c:v>
                </c:pt>
                <c:pt idx="3">
                  <c:v>8881</c:v>
                </c:pt>
                <c:pt idx="4">
                  <c:v>8612</c:v>
                </c:pt>
                <c:pt idx="5">
                  <c:v>11820</c:v>
                </c:pt>
                <c:pt idx="6">
                  <c:v>40108</c:v>
                </c:pt>
                <c:pt idx="7">
                  <c:v>188624</c:v>
                </c:pt>
              </c:numCache>
            </c:numRef>
          </c:val>
          <c:extLst>
            <c:ext xmlns:c15="http://schemas.microsoft.com/office/drawing/2012/chart" uri="{02D57815-91ED-43cb-92C2-25804820EDAC}">
              <c15:datalabelsRange>
                <c15:f>'36bperfresol_graf'!$V$12:$AC$12</c15:f>
                <c15:dlblRangeCache>
                  <c:ptCount val="8"/>
                  <c:pt idx="0">
                    <c:v>32%</c:v>
                  </c:pt>
                  <c:pt idx="1">
                    <c:v>31%</c:v>
                  </c:pt>
                  <c:pt idx="2">
                    <c:v>29%</c:v>
                  </c:pt>
                  <c:pt idx="3">
                    <c:v>29%</c:v>
                  </c:pt>
                  <c:pt idx="4">
                    <c:v>24%</c:v>
                  </c:pt>
                  <c:pt idx="5">
                    <c:v>20%</c:v>
                  </c:pt>
                  <c:pt idx="6">
                    <c:v>20%</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853</c:v>
                </c:pt>
                <c:pt idx="1">
                  <c:v>13065</c:v>
                </c:pt>
                <c:pt idx="2">
                  <c:v>8148</c:v>
                </c:pt>
                <c:pt idx="3">
                  <c:v>11673</c:v>
                </c:pt>
                <c:pt idx="4">
                  <c:v>13308</c:v>
                </c:pt>
                <c:pt idx="5">
                  <c:v>21840</c:v>
                </c:pt>
                <c:pt idx="6">
                  <c:v>70165</c:v>
                </c:pt>
                <c:pt idx="7">
                  <c:v>249045</c:v>
                </c:pt>
              </c:numCache>
            </c:numRef>
          </c:val>
          <c:extLst>
            <c:ext xmlns:c15="http://schemas.microsoft.com/office/drawing/2012/chart" uri="{02D57815-91ED-43cb-92C2-25804820EDAC}">
              <c15:datalabelsRange>
                <c15:f>'36bperfresol_graf'!$V$13:$AC$13</c15:f>
                <c15:dlblRangeCache>
                  <c:ptCount val="8"/>
                  <c:pt idx="0">
                    <c:v>46%</c:v>
                  </c:pt>
                  <c:pt idx="1">
                    <c:v>38%</c:v>
                  </c:pt>
                  <c:pt idx="2">
                    <c:v>37%</c:v>
                  </c:pt>
                  <c:pt idx="3">
                    <c:v>38%</c:v>
                  </c:pt>
                  <c:pt idx="4">
                    <c:v>37%</c:v>
                  </c:pt>
                  <c:pt idx="5">
                    <c:v>37%</c:v>
                  </c:pt>
                  <c:pt idx="6">
                    <c:v>35%</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424</c:v>
                </c:pt>
                <c:pt idx="1">
                  <c:v>10230</c:v>
                </c:pt>
                <c:pt idx="2">
                  <c:v>7649</c:v>
                </c:pt>
                <c:pt idx="3">
                  <c:v>10199</c:v>
                </c:pt>
                <c:pt idx="4">
                  <c:v>14071</c:v>
                </c:pt>
                <c:pt idx="5">
                  <c:v>25210</c:v>
                </c:pt>
                <c:pt idx="6">
                  <c:v>91652</c:v>
                </c:pt>
                <c:pt idx="7">
                  <c:v>228409</c:v>
                </c:pt>
              </c:numCache>
            </c:numRef>
          </c:val>
          <c:extLst>
            <c:ext xmlns:c15="http://schemas.microsoft.com/office/drawing/2012/chart" uri="{02D57815-91ED-43cb-92C2-25804820EDAC}">
              <c15:datalabelsRange>
                <c15:f>'36bperfresol_graf'!$V$14:$AC$14</c15:f>
                <c15:dlblRangeCache>
                  <c:ptCount val="8"/>
                  <c:pt idx="0">
                    <c:v>23%</c:v>
                  </c:pt>
                  <c:pt idx="1">
                    <c:v>30%</c:v>
                  </c:pt>
                  <c:pt idx="2">
                    <c:v>35%</c:v>
                  </c:pt>
                  <c:pt idx="3">
                    <c:v>33%</c:v>
                  </c:pt>
                  <c:pt idx="4">
                    <c:v>39%</c:v>
                  </c:pt>
                  <c:pt idx="5">
                    <c:v>43%</c:v>
                  </c:pt>
                  <c:pt idx="6">
                    <c:v>45%</c:v>
                  </c:pt>
                  <c:pt idx="7">
                    <c:v>34%</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784</c:v>
                </c:pt>
                <c:pt idx="1">
                  <c:v>23119</c:v>
                </c:pt>
                <c:pt idx="2">
                  <c:v>9889</c:v>
                </c:pt>
                <c:pt idx="3">
                  <c:v>10981</c:v>
                </c:pt>
                <c:pt idx="4">
                  <c:v>9750</c:v>
                </c:pt>
                <c:pt idx="5">
                  <c:v>13140</c:v>
                </c:pt>
                <c:pt idx="6">
                  <c:v>30299</c:v>
                </c:pt>
                <c:pt idx="7">
                  <c:v>61106</c:v>
                </c:pt>
              </c:numCache>
            </c:numRef>
          </c:val>
          <c:extLst>
            <c:ext xmlns:c15="http://schemas.microsoft.com/office/drawing/2012/chart" uri="{02D57815-91ED-43cb-92C2-25804820EDAC}">
              <c15:datalabelsRange>
                <c15:f>'36bperfresol_graf'!$V$17:$AC$17</c15:f>
                <c15:dlblRangeCache>
                  <c:ptCount val="8"/>
                  <c:pt idx="0">
                    <c:v>33%</c:v>
                  </c:pt>
                  <c:pt idx="1">
                    <c:v>29%</c:v>
                  </c:pt>
                  <c:pt idx="2">
                    <c:v>27%</c:v>
                  </c:pt>
                  <c:pt idx="3">
                    <c:v>27%</c:v>
                  </c:pt>
                  <c:pt idx="4">
                    <c:v>23%</c:v>
                  </c:pt>
                  <c:pt idx="5">
                    <c:v>21%</c:v>
                  </c:pt>
                  <c:pt idx="6">
                    <c:v>24%</c:v>
                  </c:pt>
                  <c:pt idx="7">
                    <c:v>26%</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1134</c:v>
                </c:pt>
                <c:pt idx="1">
                  <c:v>32559</c:v>
                </c:pt>
                <c:pt idx="2">
                  <c:v>12970</c:v>
                </c:pt>
                <c:pt idx="3">
                  <c:v>15438</c:v>
                </c:pt>
                <c:pt idx="4">
                  <c:v>15891</c:v>
                </c:pt>
                <c:pt idx="5">
                  <c:v>23786</c:v>
                </c:pt>
                <c:pt idx="6">
                  <c:v>48540</c:v>
                </c:pt>
                <c:pt idx="7">
                  <c:v>86668</c:v>
                </c:pt>
              </c:numCache>
            </c:numRef>
          </c:val>
          <c:extLst>
            <c:ext xmlns:c15="http://schemas.microsoft.com/office/drawing/2012/chart" uri="{02D57815-91ED-43cb-92C2-25804820EDAC}">
              <c15:datalabelsRange>
                <c15:f>'36bperfresol_graf'!$V$18:$AC$18</c15:f>
                <c15:dlblRangeCache>
                  <c:ptCount val="8"/>
                  <c:pt idx="0">
                    <c:v>48%</c:v>
                  </c:pt>
                  <c:pt idx="1">
                    <c:v>41%</c:v>
                  </c:pt>
                  <c:pt idx="2">
                    <c:v>36%</c:v>
                  </c:pt>
                  <c:pt idx="3">
                    <c:v>38%</c:v>
                  </c:pt>
                  <c:pt idx="4">
                    <c:v>38%</c:v>
                  </c:pt>
                  <c:pt idx="5">
                    <c:v>39%</c:v>
                  </c:pt>
                  <c:pt idx="6">
                    <c:v>38%</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463</c:v>
                </c:pt>
                <c:pt idx="1">
                  <c:v>23505</c:v>
                </c:pt>
                <c:pt idx="2">
                  <c:v>13173</c:v>
                </c:pt>
                <c:pt idx="3">
                  <c:v>14289</c:v>
                </c:pt>
                <c:pt idx="4">
                  <c:v>15960</c:v>
                </c:pt>
                <c:pt idx="5">
                  <c:v>24651</c:v>
                </c:pt>
                <c:pt idx="6">
                  <c:v>49466</c:v>
                </c:pt>
                <c:pt idx="7">
                  <c:v>90289</c:v>
                </c:pt>
              </c:numCache>
            </c:numRef>
          </c:val>
          <c:extLst>
            <c:ext xmlns:c15="http://schemas.microsoft.com/office/drawing/2012/chart" uri="{02D57815-91ED-43cb-92C2-25804820EDAC}">
              <c15:datalabelsRange>
                <c15:f>'36bperfresol_graf'!$V$19:$AC$19</c15:f>
                <c15:dlblRangeCache>
                  <c:ptCount val="8"/>
                  <c:pt idx="0">
                    <c:v>19%</c:v>
                  </c:pt>
                  <c:pt idx="1">
                    <c:v>30%</c:v>
                  </c:pt>
                  <c:pt idx="2">
                    <c:v>37%</c:v>
                  </c:pt>
                  <c:pt idx="3">
                    <c:v>35%</c:v>
                  </c:pt>
                  <c:pt idx="4">
                    <c:v>38%</c:v>
                  </c:pt>
                  <c:pt idx="5">
                    <c:v>40%</c:v>
                  </c:pt>
                  <c:pt idx="6">
                    <c:v>39%</c:v>
                  </c:pt>
                  <c:pt idx="7">
                    <c:v>38%</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79.454614199134582</c:v>
                </c:pt>
                <c:pt idx="1">
                  <c:v>43.729270989139621</c:v>
                </c:pt>
                <c:pt idx="2">
                  <c:v>61.615158577363459</c:v>
                </c:pt>
                <c:pt idx="3">
                  <c:v>52.981463414634149</c:v>
                </c:pt>
                <c:pt idx="4">
                  <c:v>29.583341059541247</c:v>
                </c:pt>
                <c:pt idx="5">
                  <c:v>65.849593778209851</c:v>
                </c:pt>
                <c:pt idx="6">
                  <c:v>49.701100152380313</c:v>
                </c:pt>
                <c:pt idx="7">
                  <c:v>70.34158651208719</c:v>
                </c:pt>
                <c:pt idx="8">
                  <c:v>42.596596301638805</c:v>
                </c:pt>
                <c:pt idx="9">
                  <c:v>43.545540767460665</c:v>
                </c:pt>
                <c:pt idx="10">
                  <c:v>38.439535992372477</c:v>
                </c:pt>
                <c:pt idx="11">
                  <c:v>63.293103303671025</c:v>
                </c:pt>
                <c:pt idx="12">
                  <c:v>69.323712764217305</c:v>
                </c:pt>
                <c:pt idx="13">
                  <c:v>51.466809770058866</c:v>
                </c:pt>
                <c:pt idx="14">
                  <c:v>45.245355124608693</c:v>
                </c:pt>
                <c:pt idx="15">
                  <c:v>54.388112056587225</c:v>
                </c:pt>
                <c:pt idx="16">
                  <c:v>83.783026140584482</c:v>
                </c:pt>
                <c:pt idx="17">
                  <c:v>61.586345381526101</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0.99277639093721182</c:v>
                </c:pt>
                <c:pt idx="1">
                  <c:v>16.449892696884959</c:v>
                </c:pt>
                <c:pt idx="2">
                  <c:v>11.200729557199312</c:v>
                </c:pt>
                <c:pt idx="3">
                  <c:v>1.44</c:v>
                </c:pt>
                <c:pt idx="4">
                  <c:v>30.173005247640415</c:v>
                </c:pt>
                <c:pt idx="5">
                  <c:v>1.3054648982709534</c:v>
                </c:pt>
                <c:pt idx="6">
                  <c:v>27.455806917954643</c:v>
                </c:pt>
                <c:pt idx="7">
                  <c:v>10.962586402369894</c:v>
                </c:pt>
                <c:pt idx="8">
                  <c:v>7.9158086610315257</c:v>
                </c:pt>
                <c:pt idx="9">
                  <c:v>10.029774861620748</c:v>
                </c:pt>
                <c:pt idx="10">
                  <c:v>45.451862613788563</c:v>
                </c:pt>
                <c:pt idx="11">
                  <c:v>14.743648883260226</c:v>
                </c:pt>
                <c:pt idx="12">
                  <c:v>10.819505279802257</c:v>
                </c:pt>
                <c:pt idx="13">
                  <c:v>2.3400656974664193</c:v>
                </c:pt>
                <c:pt idx="14">
                  <c:v>12.273854535105908</c:v>
                </c:pt>
                <c:pt idx="15">
                  <c:v>1.2922934595110294</c:v>
                </c:pt>
                <c:pt idx="16">
                  <c:v>7.5618473614128527</c:v>
                </c:pt>
                <c:pt idx="17">
                  <c:v>0.10040160642570281</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19.54995610999697</c:v>
                </c:pt>
                <c:pt idx="1">
                  <c:v>39.82083631397542</c:v>
                </c:pt>
                <c:pt idx="2">
                  <c:v>27.12128888438545</c:v>
                </c:pt>
                <c:pt idx="3">
                  <c:v>45.578536585365853</c:v>
                </c:pt>
                <c:pt idx="4">
                  <c:v>40.243653692818334</c:v>
                </c:pt>
                <c:pt idx="5">
                  <c:v>32.844941323519201</c:v>
                </c:pt>
                <c:pt idx="6">
                  <c:v>21.29417215068348</c:v>
                </c:pt>
                <c:pt idx="7">
                  <c:v>18.679369491277477</c:v>
                </c:pt>
                <c:pt idx="8">
                  <c:v>49.456415597942843</c:v>
                </c:pt>
                <c:pt idx="9">
                  <c:v>46.08262329746875</c:v>
                </c:pt>
                <c:pt idx="10">
                  <c:v>16.10860139383896</c:v>
                </c:pt>
                <c:pt idx="11">
                  <c:v>21.840796437168187</c:v>
                </c:pt>
                <c:pt idx="12">
                  <c:v>19.82697515494084</c:v>
                </c:pt>
                <c:pt idx="13">
                  <c:v>46.186619832829216</c:v>
                </c:pt>
                <c:pt idx="14">
                  <c:v>42.314103345936495</c:v>
                </c:pt>
                <c:pt idx="15">
                  <c:v>37.28473821661575</c:v>
                </c:pt>
                <c:pt idx="16">
                  <c:v>8.6551264980026623</c:v>
                </c:pt>
                <c:pt idx="17">
                  <c:v>38.313253012048193</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2.6532999312353102E-3</c:v>
                </c:pt>
                <c:pt idx="1">
                  <c:v>0</c:v>
                </c:pt>
                <c:pt idx="2">
                  <c:v>6.282298105177829E-2</c:v>
                </c:pt>
                <c:pt idx="3">
                  <c:v>0</c:v>
                </c:pt>
                <c:pt idx="4">
                  <c:v>0</c:v>
                </c:pt>
                <c:pt idx="5">
                  <c:v>0</c:v>
                </c:pt>
                <c:pt idx="6">
                  <c:v>1.5489207789815636</c:v>
                </c:pt>
                <c:pt idx="7">
                  <c:v>1.6457594265442708E-2</c:v>
                </c:pt>
                <c:pt idx="8">
                  <c:v>3.1179439386827202E-2</c:v>
                </c:pt>
                <c:pt idx="9">
                  <c:v>0.34206107344984144</c:v>
                </c:pt>
                <c:pt idx="10">
                  <c:v>0</c:v>
                </c:pt>
                <c:pt idx="11">
                  <c:v>0.12245137590056278</c:v>
                </c:pt>
                <c:pt idx="12">
                  <c:v>2.9806801039603061E-2</c:v>
                </c:pt>
                <c:pt idx="13">
                  <c:v>6.5046996454938694E-3</c:v>
                </c:pt>
                <c:pt idx="14">
                  <c:v>0.16668699434890433</c:v>
                </c:pt>
                <c:pt idx="15">
                  <c:v>7.0348562672859911</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71.575755791704694</c:v>
                </c:pt>
                <c:pt idx="1">
                  <c:v>46.155579338703319</c:v>
                </c:pt>
                <c:pt idx="2">
                  <c:v>58.486439195100616</c:v>
                </c:pt>
                <c:pt idx="3">
                  <c:v>56.767620115909516</c:v>
                </c:pt>
                <c:pt idx="4">
                  <c:v>33.418142167298406</c:v>
                </c:pt>
                <c:pt idx="5">
                  <c:v>71.323271323271328</c:v>
                </c:pt>
                <c:pt idx="6">
                  <c:v>44.974827521909376</c:v>
                </c:pt>
                <c:pt idx="7">
                  <c:v>63.006492725742454</c:v>
                </c:pt>
                <c:pt idx="8">
                  <c:v>50.215066978001722</c:v>
                </c:pt>
                <c:pt idx="9">
                  <c:v>43.013969114699989</c:v>
                </c:pt>
                <c:pt idx="10">
                  <c:v>41.463591004411022</c:v>
                </c:pt>
                <c:pt idx="11">
                  <c:v>65.267114523352532</c:v>
                </c:pt>
                <c:pt idx="12">
                  <c:v>65.808088144911665</c:v>
                </c:pt>
                <c:pt idx="13">
                  <c:v>49.729012915129154</c:v>
                </c:pt>
                <c:pt idx="14">
                  <c:v>50.639507342491711</c:v>
                </c:pt>
                <c:pt idx="15">
                  <c:v>59.227029456224209</c:v>
                </c:pt>
                <c:pt idx="16">
                  <c:v>72.91548496880317</c:v>
                </c:pt>
                <c:pt idx="17">
                  <c:v>56.490066225165563</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2.1861784070726991</c:v>
                </c:pt>
                <c:pt idx="1">
                  <c:v>23.810060271503406</c:v>
                </c:pt>
                <c:pt idx="2">
                  <c:v>16.097987751531058</c:v>
                </c:pt>
                <c:pt idx="3">
                  <c:v>3.0753411852682744</c:v>
                </c:pt>
                <c:pt idx="4">
                  <c:v>26.579780881665716</c:v>
                </c:pt>
                <c:pt idx="5">
                  <c:v>2.0358020358020359</c:v>
                </c:pt>
                <c:pt idx="6">
                  <c:v>33.822280232871321</c:v>
                </c:pt>
                <c:pt idx="7">
                  <c:v>12.375255500781531</c:v>
                </c:pt>
                <c:pt idx="8">
                  <c:v>11.341491248090732</c:v>
                </c:pt>
                <c:pt idx="9">
                  <c:v>11.338854178946127</c:v>
                </c:pt>
                <c:pt idx="10">
                  <c:v>43.886036589775109</c:v>
                </c:pt>
                <c:pt idx="11">
                  <c:v>16.618682021753038</c:v>
                </c:pt>
                <c:pt idx="12">
                  <c:v>15.271150644213256</c:v>
                </c:pt>
                <c:pt idx="13">
                  <c:v>4.6817343173431736</c:v>
                </c:pt>
                <c:pt idx="14">
                  <c:v>17.5035528185694</c:v>
                </c:pt>
                <c:pt idx="15">
                  <c:v>2.667810597703967</c:v>
                </c:pt>
                <c:pt idx="16">
                  <c:v>13.44299489506523</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26.23021596852217</c:v>
                </c:pt>
                <c:pt idx="1">
                  <c:v>30.034360389793274</c:v>
                </c:pt>
                <c:pt idx="2">
                  <c:v>25.301837270341206</c:v>
                </c:pt>
                <c:pt idx="3">
                  <c:v>40.157038698822213</c:v>
                </c:pt>
                <c:pt idx="4">
                  <c:v>40.002076951035882</c:v>
                </c:pt>
                <c:pt idx="5">
                  <c:v>26.64092664092664</c:v>
                </c:pt>
                <c:pt idx="6">
                  <c:v>19.951519671825469</c:v>
                </c:pt>
                <c:pt idx="7">
                  <c:v>24.576169291811951</c:v>
                </c:pt>
                <c:pt idx="8">
                  <c:v>38.327568953106621</c:v>
                </c:pt>
                <c:pt idx="9">
                  <c:v>45.183013084993519</c:v>
                </c:pt>
                <c:pt idx="10">
                  <c:v>14.650372405813869</c:v>
                </c:pt>
                <c:pt idx="11">
                  <c:v>17.876946043932609</c:v>
                </c:pt>
                <c:pt idx="12">
                  <c:v>18.849244041167072</c:v>
                </c:pt>
                <c:pt idx="13">
                  <c:v>45.577721402214024</c:v>
                </c:pt>
                <c:pt idx="14">
                  <c:v>31.596399810516342</c:v>
                </c:pt>
                <c:pt idx="15">
                  <c:v>29.844343669567348</c:v>
                </c:pt>
                <c:pt idx="16">
                  <c:v>13.641520136131595</c:v>
                </c:pt>
                <c:pt idx="17">
                  <c:v>43.509933774834437</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7.8498327004405712E-3</c:v>
                </c:pt>
                <c:pt idx="1">
                  <c:v>0</c:v>
                </c:pt>
                <c:pt idx="2">
                  <c:v>0.1137357830271216</c:v>
                </c:pt>
                <c:pt idx="3">
                  <c:v>0</c:v>
                </c:pt>
                <c:pt idx="4">
                  <c:v>0</c:v>
                </c:pt>
                <c:pt idx="5">
                  <c:v>0</c:v>
                </c:pt>
                <c:pt idx="6">
                  <c:v>1.2513725733938301</c:v>
                </c:pt>
                <c:pt idx="7">
                  <c:v>4.2082481664061561E-2</c:v>
                </c:pt>
                <c:pt idx="8">
                  <c:v>0.11587282080092698</c:v>
                </c:pt>
                <c:pt idx="9">
                  <c:v>0.46416362136036782</c:v>
                </c:pt>
                <c:pt idx="10">
                  <c:v>0</c:v>
                </c:pt>
                <c:pt idx="11">
                  <c:v>0.23725741096182554</c:v>
                </c:pt>
                <c:pt idx="12">
                  <c:v>7.151716970800881E-2</c:v>
                </c:pt>
                <c:pt idx="13">
                  <c:v>1.1531365313653136E-2</c:v>
                </c:pt>
                <c:pt idx="14">
                  <c:v>0.26054002842254853</c:v>
                </c:pt>
                <c:pt idx="15">
                  <c:v>8.2608162765044728</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78.508414938094973</c:v>
                </c:pt>
                <c:pt idx="1">
                  <c:v>39.28306780288996</c:v>
                </c:pt>
                <c:pt idx="2">
                  <c:v>60.368328587871815</c:v>
                </c:pt>
                <c:pt idx="3">
                  <c:v>52.145351245783274</c:v>
                </c:pt>
                <c:pt idx="4">
                  <c:v>29.207377605935523</c:v>
                </c:pt>
                <c:pt idx="5">
                  <c:v>70.933641975308646</c:v>
                </c:pt>
                <c:pt idx="6">
                  <c:v>47.921926094102098</c:v>
                </c:pt>
                <c:pt idx="7">
                  <c:v>64.505537314263449</c:v>
                </c:pt>
                <c:pt idx="8">
                  <c:v>46.943255782044574</c:v>
                </c:pt>
                <c:pt idx="9">
                  <c:v>44.521648949961111</c:v>
                </c:pt>
                <c:pt idx="10">
                  <c:v>37.276561558545893</c:v>
                </c:pt>
                <c:pt idx="11">
                  <c:v>64.18262150220913</c:v>
                </c:pt>
                <c:pt idx="12">
                  <c:v>69.270710408307764</c:v>
                </c:pt>
                <c:pt idx="13">
                  <c:v>53.433273024898767</c:v>
                </c:pt>
                <c:pt idx="14">
                  <c:v>47.109304426377598</c:v>
                </c:pt>
                <c:pt idx="15">
                  <c:v>55.144278606965173</c:v>
                </c:pt>
                <c:pt idx="16">
                  <c:v>79.732636754763362</c:v>
                </c:pt>
                <c:pt idx="17">
                  <c:v>59.88088792636708</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1.083401161761955</c:v>
                </c:pt>
                <c:pt idx="1">
                  <c:v>19.025565024082994</c:v>
                </c:pt>
                <c:pt idx="2">
                  <c:v>11.952504997879688</c:v>
                </c:pt>
                <c:pt idx="3">
                  <c:v>2.1483103509498727</c:v>
                </c:pt>
                <c:pt idx="4">
                  <c:v>28.695334134489784</c:v>
                </c:pt>
                <c:pt idx="5">
                  <c:v>1.558641975308642</c:v>
                </c:pt>
                <c:pt idx="6">
                  <c:v>26.887040206028363</c:v>
                </c:pt>
                <c:pt idx="7">
                  <c:v>12.477043797651511</c:v>
                </c:pt>
                <c:pt idx="8">
                  <c:v>9.9064410733121235</c:v>
                </c:pt>
                <c:pt idx="9">
                  <c:v>10.147783251231527</c:v>
                </c:pt>
                <c:pt idx="10">
                  <c:v>44.721162214634802</c:v>
                </c:pt>
                <c:pt idx="11">
                  <c:v>13.929798723613157</c:v>
                </c:pt>
                <c:pt idx="12">
                  <c:v>10.233655888600424</c:v>
                </c:pt>
                <c:pt idx="13">
                  <c:v>1.878176962177996</c:v>
                </c:pt>
                <c:pt idx="14">
                  <c:v>16.28274616079494</c:v>
                </c:pt>
                <c:pt idx="15">
                  <c:v>1.8678038379530917</c:v>
                </c:pt>
                <c:pt idx="16">
                  <c:v>8.712354025814383</c:v>
                </c:pt>
                <c:pt idx="17">
                  <c:v>0.21656740660530591</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20.406161686122051</c:v>
                </c:pt>
                <c:pt idx="1">
                  <c:v>41.691367173027047</c:v>
                </c:pt>
                <c:pt idx="2">
                  <c:v>27.642818198340098</c:v>
                </c:pt>
                <c:pt idx="3">
                  <c:v>45.706338403266855</c:v>
                </c:pt>
                <c:pt idx="4">
                  <c:v>42.09728825957469</c:v>
                </c:pt>
                <c:pt idx="5">
                  <c:v>27.507716049382715</c:v>
                </c:pt>
                <c:pt idx="6">
                  <c:v>23.639043730197727</c:v>
                </c:pt>
                <c:pt idx="7">
                  <c:v>23.009071178140129</c:v>
                </c:pt>
                <c:pt idx="8">
                  <c:v>43.135724760099819</c:v>
                </c:pt>
                <c:pt idx="9">
                  <c:v>44.919885921700804</c:v>
                </c:pt>
                <c:pt idx="10">
                  <c:v>18.002276226819308</c:v>
                </c:pt>
                <c:pt idx="11">
                  <c:v>21.75257731958763</c:v>
                </c:pt>
                <c:pt idx="12">
                  <c:v>20.479584611753598</c:v>
                </c:pt>
                <c:pt idx="13">
                  <c:v>44.684242267597142</c:v>
                </c:pt>
                <c:pt idx="14">
                  <c:v>36.415989159891602</c:v>
                </c:pt>
                <c:pt idx="15">
                  <c:v>35.59061833688699</c:v>
                </c:pt>
                <c:pt idx="16">
                  <c:v>11.555009219422249</c:v>
                </c:pt>
                <c:pt idx="17">
                  <c:v>39.902544667027612</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2.0222140210209147E-3</c:v>
                </c:pt>
                <c:pt idx="1">
                  <c:v>0</c:v>
                </c:pt>
                <c:pt idx="2">
                  <c:v>3.6348215908402495E-2</c:v>
                </c:pt>
                <c:pt idx="3">
                  <c:v>0</c:v>
                </c:pt>
                <c:pt idx="4">
                  <c:v>0</c:v>
                </c:pt>
                <c:pt idx="5">
                  <c:v>0</c:v>
                </c:pt>
                <c:pt idx="6">
                  <c:v>1.5519899696718118</c:v>
                </c:pt>
                <c:pt idx="7">
                  <c:v>8.3477099449051143E-3</c:v>
                </c:pt>
                <c:pt idx="8">
                  <c:v>1.4578384543482176E-2</c:v>
                </c:pt>
                <c:pt idx="9">
                  <c:v>0.41068187710655951</c:v>
                </c:pt>
                <c:pt idx="10">
                  <c:v>0</c:v>
                </c:pt>
                <c:pt idx="11">
                  <c:v>0.13500245459008345</c:v>
                </c:pt>
                <c:pt idx="12">
                  <c:v>1.6049091338210999E-2</c:v>
                </c:pt>
                <c:pt idx="13">
                  <c:v>4.3077453260963209E-3</c:v>
                </c:pt>
                <c:pt idx="14">
                  <c:v>0.19196025293586269</c:v>
                </c:pt>
                <c:pt idx="15">
                  <c:v>7.3972992181947408</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85.945028220070668</c:v>
                </c:pt>
                <c:pt idx="1">
                  <c:v>46.117402878671662</c:v>
                </c:pt>
                <c:pt idx="2">
                  <c:v>64.247010463378174</c:v>
                </c:pt>
                <c:pt idx="3">
                  <c:v>51.866413020503067</c:v>
                </c:pt>
                <c:pt idx="4">
                  <c:v>25.291352778314341</c:v>
                </c:pt>
                <c:pt idx="5">
                  <c:v>50.404386566141191</c:v>
                </c:pt>
                <c:pt idx="6">
                  <c:v>54.336361991957588</c:v>
                </c:pt>
                <c:pt idx="7">
                  <c:v>81.638699397500375</c:v>
                </c:pt>
                <c:pt idx="8">
                  <c:v>34.643119816720066</c:v>
                </c:pt>
                <c:pt idx="9">
                  <c:v>42.921215380478621</c:v>
                </c:pt>
                <c:pt idx="10">
                  <c:v>36.840039254170755</c:v>
                </c:pt>
                <c:pt idx="11">
                  <c:v>60.601771639132238</c:v>
                </c:pt>
                <c:pt idx="12">
                  <c:v>73.34203360479853</c:v>
                </c:pt>
                <c:pt idx="13">
                  <c:v>50.72602216278181</c:v>
                </c:pt>
                <c:pt idx="14">
                  <c:v>41.83522875249588</c:v>
                </c:pt>
                <c:pt idx="15">
                  <c:v>51.100482807081171</c:v>
                </c:pt>
                <c:pt idx="16">
                  <c:v>99.055489964580872</c:v>
                </c:pt>
                <c:pt idx="17">
                  <c:v>68.268638324091185</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7.8006699398889545E-2</c:v>
                </c:pt>
                <c:pt idx="1">
                  <c:v>8.0449397644723195</c:v>
                </c:pt>
                <c:pt idx="2">
                  <c:v>8.0063527653213757</c:v>
                </c:pt>
                <c:pt idx="3">
                  <c:v>0.19446205876136125</c:v>
                </c:pt>
                <c:pt idx="4">
                  <c:v>36.449681282596096</c:v>
                </c:pt>
                <c:pt idx="5">
                  <c:v>0</c:v>
                </c:pt>
                <c:pt idx="6">
                  <c:v>23.64719141771835</c:v>
                </c:pt>
                <c:pt idx="7">
                  <c:v>8.4374844395757602</c:v>
                </c:pt>
                <c:pt idx="8">
                  <c:v>4.303865955414282</c:v>
                </c:pt>
                <c:pt idx="9">
                  <c:v>8.9518687819306262</c:v>
                </c:pt>
                <c:pt idx="10">
                  <c:v>47.582597317631667</c:v>
                </c:pt>
                <c:pt idx="11">
                  <c:v>13.836355206325191</c:v>
                </c:pt>
                <c:pt idx="12">
                  <c:v>6.5992395628113591</c:v>
                </c:pt>
                <c:pt idx="13">
                  <c:v>0.91230416507451284</c:v>
                </c:pt>
                <c:pt idx="14">
                  <c:v>7.2749370605087247</c:v>
                </c:pt>
                <c:pt idx="15">
                  <c:v>7.0267697259559808E-2</c:v>
                </c:pt>
                <c:pt idx="16">
                  <c:v>0.89728453364816996</c:v>
                </c:pt>
                <c:pt idx="17">
                  <c:v>6.1614294516327786E-2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13.976965080530446</c:v>
                </c:pt>
                <c:pt idx="1">
                  <c:v>45.83765735685602</c:v>
                </c:pt>
                <c:pt idx="2">
                  <c:v>27.690582959641254</c:v>
                </c:pt>
                <c:pt idx="3">
                  <c:v>47.939124920735573</c:v>
                </c:pt>
                <c:pt idx="4">
                  <c:v>38.258965939089563</c:v>
                </c:pt>
                <c:pt idx="5">
                  <c:v>49.595613433858809</c:v>
                </c:pt>
                <c:pt idx="6">
                  <c:v>20.270213861331033</c:v>
                </c:pt>
                <c:pt idx="7">
                  <c:v>9.9213264950455606</c:v>
                </c:pt>
                <c:pt idx="8">
                  <c:v>61.046251130705308</c:v>
                </c:pt>
                <c:pt idx="9">
                  <c:v>47.945146544770097</c:v>
                </c:pt>
                <c:pt idx="10">
                  <c:v>15.577363428197579</c:v>
                </c:pt>
                <c:pt idx="11">
                  <c:v>25.556992605968912</c:v>
                </c:pt>
                <c:pt idx="12">
                  <c:v>20.057471985544165</c:v>
                </c:pt>
                <c:pt idx="13">
                  <c:v>48.356897210546428</c:v>
                </c:pt>
                <c:pt idx="14">
                  <c:v>50.776977168156961</c:v>
                </c:pt>
                <c:pt idx="15">
                  <c:v>42.763560532221142</c:v>
                </c:pt>
                <c:pt idx="16">
                  <c:v>4.7225501770956316E-2</c:v>
                </c:pt>
                <c:pt idx="17">
                  <c:v>31.669747381392483</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5.6053811659192827E-2</c:v>
                </c:pt>
                <c:pt idx="3">
                  <c:v>0</c:v>
                </c:pt>
                <c:pt idx="4">
                  <c:v>0</c:v>
                </c:pt>
                <c:pt idx="5">
                  <c:v>0</c:v>
                </c:pt>
                <c:pt idx="6">
                  <c:v>1.7462327289930291</c:v>
                </c:pt>
                <c:pt idx="7">
                  <c:v>2.4896678783050343E-3</c:v>
                </c:pt>
                <c:pt idx="8">
                  <c:v>6.7630971603445797E-3</c:v>
                </c:pt>
                <c:pt idx="9">
                  <c:v>0.18176929282065071</c:v>
                </c:pt>
                <c:pt idx="10">
                  <c:v>0</c:v>
                </c:pt>
                <c:pt idx="11">
                  <c:v>4.880548573659679E-3</c:v>
                </c:pt>
                <c:pt idx="12">
                  <c:v>1.2548468459424528E-3</c:v>
                </c:pt>
                <c:pt idx="13">
                  <c:v>4.7764615972487583E-3</c:v>
                </c:pt>
                <c:pt idx="14">
                  <c:v>0.11285701883844083</c:v>
                </c:pt>
                <c:pt idx="15">
                  <c:v>6.0656889634381308</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Comunitat Valenciana</c:v>
                </c:pt>
                <c:pt idx="4">
                  <c:v>Balears, Illes</c:v>
                </c:pt>
                <c:pt idx="5">
                  <c:v>Aragón</c:v>
                </c:pt>
                <c:pt idx="6">
                  <c:v>Extremadura</c:v>
                </c:pt>
                <c:pt idx="7">
                  <c:v>TOTAL</c:v>
                </c:pt>
                <c:pt idx="8">
                  <c:v>Madrid, Comunidad de</c:v>
                </c:pt>
                <c:pt idx="9">
                  <c:v>Murcia, Región de</c:v>
                </c:pt>
                <c:pt idx="10">
                  <c:v>Cataluña</c:v>
                </c:pt>
                <c:pt idx="11">
                  <c:v>País Vasco</c:v>
                </c:pt>
                <c:pt idx="12">
                  <c:v>Rioja, La</c:v>
                </c:pt>
                <c:pt idx="13">
                  <c:v>Navarra, Comunidad Foral de</c:v>
                </c:pt>
                <c:pt idx="14">
                  <c:v>Asturias, Principado de</c:v>
                </c:pt>
                <c:pt idx="15">
                  <c:v>Canarias</c:v>
                </c:pt>
                <c:pt idx="16">
                  <c:v>Cantabria</c:v>
                </c:pt>
                <c:pt idx="17">
                  <c:v>Ceuta y Melilla</c:v>
                </c:pt>
                <c:pt idx="18">
                  <c:v>Galicia</c:v>
                </c:pt>
              </c:strCache>
            </c:strRef>
          </c:cat>
          <c:val>
            <c:numRef>
              <c:f>'42pbpcasaadpot'!$Q$11:$Q$29</c:f>
              <c:numCache>
                <c:formatCode>#,##0.00</c:formatCode>
                <c:ptCount val="19"/>
                <c:pt idx="0">
                  <c:v>30.393015818300203</c:v>
                </c:pt>
                <c:pt idx="1">
                  <c:v>28.439568899879514</c:v>
                </c:pt>
                <c:pt idx="2">
                  <c:v>27.266061964513899</c:v>
                </c:pt>
                <c:pt idx="3">
                  <c:v>25.699692786192912</c:v>
                </c:pt>
                <c:pt idx="4">
                  <c:v>25.290369709021551</c:v>
                </c:pt>
                <c:pt idx="5">
                  <c:v>25.034569216449029</c:v>
                </c:pt>
                <c:pt idx="6">
                  <c:v>24.33107219994848</c:v>
                </c:pt>
                <c:pt idx="7">
                  <c:v>23.81316241451696</c:v>
                </c:pt>
                <c:pt idx="8">
                  <c:v>23.592804761054971</c:v>
                </c:pt>
                <c:pt idx="9">
                  <c:v>23.343128798668083</c:v>
                </c:pt>
                <c:pt idx="10">
                  <c:v>21.718663823215795</c:v>
                </c:pt>
                <c:pt idx="11">
                  <c:v>21.485102697058508</c:v>
                </c:pt>
                <c:pt idx="12">
                  <c:v>21.280529559461311</c:v>
                </c:pt>
                <c:pt idx="13">
                  <c:v>20.454410771218281</c:v>
                </c:pt>
                <c:pt idx="14">
                  <c:v>18.602979543591001</c:v>
                </c:pt>
                <c:pt idx="15">
                  <c:v>17.841945172752009</c:v>
                </c:pt>
                <c:pt idx="16">
                  <c:v>17.65729140198972</c:v>
                </c:pt>
                <c:pt idx="17">
                  <c:v>17.425197217943332</c:v>
                </c:pt>
                <c:pt idx="18">
                  <c:v>16.929987479997013</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Extremadura</c:v>
                </c:pt>
                <c:pt idx="1">
                  <c:v>Andalucía</c:v>
                </c:pt>
                <c:pt idx="2">
                  <c:v>Balears, Illes</c:v>
                </c:pt>
                <c:pt idx="3">
                  <c:v>Castilla y León</c:v>
                </c:pt>
                <c:pt idx="4">
                  <c:v>Cataluña</c:v>
                </c:pt>
                <c:pt idx="5">
                  <c:v>Castilla - La Mancha</c:v>
                </c:pt>
                <c:pt idx="6">
                  <c:v>País Vasco</c:v>
                </c:pt>
                <c:pt idx="7">
                  <c:v>Murcia, Región de</c:v>
                </c:pt>
                <c:pt idx="8">
                  <c:v>Comunitat Valenciana</c:v>
                </c:pt>
                <c:pt idx="9">
                  <c:v>TOTAL</c:v>
                </c:pt>
                <c:pt idx="10">
                  <c:v>Rioja, La</c:v>
                </c:pt>
                <c:pt idx="11">
                  <c:v>Madrid, Comunidad de</c:v>
                </c:pt>
                <c:pt idx="12">
                  <c:v>Aragón</c:v>
                </c:pt>
                <c:pt idx="13">
                  <c:v>Canarias</c:v>
                </c:pt>
                <c:pt idx="14">
                  <c:v>Navarra, Comunidad Foral de</c:v>
                </c:pt>
                <c:pt idx="15">
                  <c:v>Asturias, Principado de</c:v>
                </c:pt>
                <c:pt idx="16">
                  <c:v>Ceuta y Melilla</c:v>
                </c:pt>
                <c:pt idx="17">
                  <c:v>Cantabria</c:v>
                </c:pt>
                <c:pt idx="18">
                  <c:v>Galicia</c:v>
                </c:pt>
              </c:strCache>
            </c:strRef>
          </c:cat>
          <c:val>
            <c:numRef>
              <c:f>'22solcasaadpot'!$R$10:$R$28</c:f>
              <c:numCache>
                <c:formatCode>0.00</c:formatCode>
                <c:ptCount val="19"/>
                <c:pt idx="0">
                  <c:v>40.141612560188641</c:v>
                </c:pt>
                <c:pt idx="1">
                  <c:v>40.122729369851484</c:v>
                </c:pt>
                <c:pt idx="2">
                  <c:v>38.819853090377826</c:v>
                </c:pt>
                <c:pt idx="3">
                  <c:v>38.617909533111188</c:v>
                </c:pt>
                <c:pt idx="4">
                  <c:v>36.640989815053132</c:v>
                </c:pt>
                <c:pt idx="5">
                  <c:v>35.783214976503203</c:v>
                </c:pt>
                <c:pt idx="6">
                  <c:v>35.32547432870178</c:v>
                </c:pt>
                <c:pt idx="7">
                  <c:v>35.189958477925103</c:v>
                </c:pt>
                <c:pt idx="8">
                  <c:v>34.66438987947766</c:v>
                </c:pt>
                <c:pt idx="9">
                  <c:v>34.11606916356719</c:v>
                </c:pt>
                <c:pt idx="10">
                  <c:v>33.736589819675871</c:v>
                </c:pt>
                <c:pt idx="11">
                  <c:v>32.042024526283896</c:v>
                </c:pt>
                <c:pt idx="12">
                  <c:v>31.847260557734625</c:v>
                </c:pt>
                <c:pt idx="13">
                  <c:v>29.229495120657347</c:v>
                </c:pt>
                <c:pt idx="14">
                  <c:v>27.949699548433742</c:v>
                </c:pt>
                <c:pt idx="15">
                  <c:v>27.84456962739732</c:v>
                </c:pt>
                <c:pt idx="16">
                  <c:v>26.952340941978246</c:v>
                </c:pt>
                <c:pt idx="17">
                  <c:v>22.959951527471024</c:v>
                </c:pt>
                <c:pt idx="18">
                  <c:v>18.567537539280472</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C383-4CD8-BD10-8364DEC942EB}"/>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C383-4CD8-BD10-8364DEC942EB}"/>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C383-4CD8-BD10-8364DEC942EB}"/>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Asturias, Principado de</c:v>
                </c:pt>
                <c:pt idx="5">
                  <c:v>Aragón</c:v>
                </c:pt>
                <c:pt idx="6">
                  <c:v>País Vasco</c:v>
                </c:pt>
                <c:pt idx="7">
                  <c:v>TOTAL</c:v>
                </c:pt>
                <c:pt idx="8">
                  <c:v>Comunitat Valenciana</c:v>
                </c:pt>
                <c:pt idx="9">
                  <c:v>Cantabria</c:v>
                </c:pt>
                <c:pt idx="10">
                  <c:v>Galicia</c:v>
                </c:pt>
                <c:pt idx="11">
                  <c:v>Murcia, Región de</c:v>
                </c:pt>
                <c:pt idx="12">
                  <c:v>Cataluña</c:v>
                </c:pt>
                <c:pt idx="13">
                  <c:v>Rioja, La</c:v>
                </c:pt>
                <c:pt idx="14">
                  <c:v>Madrid, Comunidad de</c:v>
                </c:pt>
                <c:pt idx="15">
                  <c:v>Navarra, Comunidad Foral de</c:v>
                </c:pt>
                <c:pt idx="16">
                  <c:v>Balears, Illes</c:v>
                </c:pt>
                <c:pt idx="17">
                  <c:v>Ceuta y Melilla</c:v>
                </c:pt>
                <c:pt idx="18">
                  <c:v>Canarias</c:v>
                </c:pt>
              </c:strCache>
            </c:strRef>
          </c:cat>
          <c:val>
            <c:numRef>
              <c:f>'44bpbpcasaad'!$AF$11:$AF$29</c:f>
              <c:numCache>
                <c:formatCode>0.00</c:formatCode>
                <c:ptCount val="19"/>
                <c:pt idx="0">
                  <c:v>5.3086070807072181</c:v>
                </c:pt>
                <c:pt idx="1">
                  <c:v>3.7110233492822058</c:v>
                </c:pt>
                <c:pt idx="2">
                  <c:v>3.4927148588056482</c:v>
                </c:pt>
                <c:pt idx="3">
                  <c:v>3.4920507301900794</c:v>
                </c:pt>
                <c:pt idx="4">
                  <c:v>3.4606809238123253</c:v>
                </c:pt>
                <c:pt idx="5">
                  <c:v>3.4425355007542962</c:v>
                </c:pt>
                <c:pt idx="6">
                  <c:v>3.251269030975668</c:v>
                </c:pt>
                <c:pt idx="7">
                  <c:v>3.1953306165330737</c:v>
                </c:pt>
                <c:pt idx="8">
                  <c:v>3.168903339452577</c:v>
                </c:pt>
                <c:pt idx="9">
                  <c:v>3.0579621596646192</c:v>
                </c:pt>
                <c:pt idx="10">
                  <c:v>3.0184789674750805</c:v>
                </c:pt>
                <c:pt idx="11">
                  <c:v>2.9677550156456012</c:v>
                </c:pt>
                <c:pt idx="12">
                  <c:v>2.9489039944055531</c:v>
                </c:pt>
                <c:pt idx="13">
                  <c:v>2.8758359450188782</c:v>
                </c:pt>
                <c:pt idx="14">
                  <c:v>2.8103647913020304</c:v>
                </c:pt>
                <c:pt idx="15">
                  <c:v>2.5441781543872994</c:v>
                </c:pt>
                <c:pt idx="16">
                  <c:v>2.5296159666430693</c:v>
                </c:pt>
                <c:pt idx="17">
                  <c:v>2.2067342933484664</c:v>
                </c:pt>
                <c:pt idx="18">
                  <c:v>2.0882151411008087</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4A7-4CEA-A2C9-AC16A59D585B}"/>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Asturias, Principado de</c:v>
                </c:pt>
                <c:pt idx="6">
                  <c:v>Extremadura</c:v>
                </c:pt>
                <c:pt idx="7">
                  <c:v>TOTAL</c:v>
                </c:pt>
                <c:pt idx="8">
                  <c:v>País Vasco</c:v>
                </c:pt>
                <c:pt idx="9">
                  <c:v>Castilla - La Mancha</c:v>
                </c:pt>
                <c:pt idx="10">
                  <c:v>Comunitat Valenciana</c:v>
                </c:pt>
                <c:pt idx="11">
                  <c:v>Cantabria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1.5123340309465811</c:v>
                </c:pt>
                <c:pt idx="1">
                  <c:v>1.4201640265747431</c:v>
                </c:pt>
                <c:pt idx="2">
                  <c:v>1.2918725526807224</c:v>
                </c:pt>
                <c:pt idx="3">
                  <c:v>1.285305936324602</c:v>
                </c:pt>
                <c:pt idx="4">
                  <c:v>1.1545150865433129</c:v>
                </c:pt>
                <c:pt idx="5">
                  <c:v>1.1226884006744657</c:v>
                </c:pt>
                <c:pt idx="6">
                  <c:v>1.1185644072268202</c:v>
                </c:pt>
                <c:pt idx="7">
                  <c:v>1.0752409706702486</c:v>
                </c:pt>
                <c:pt idx="8">
                  <c:v>1.0643826592361003</c:v>
                </c:pt>
                <c:pt idx="9">
                  <c:v>1.0546830829780722</c:v>
                </c:pt>
                <c:pt idx="10">
                  <c:v>1.0426015359298377</c:v>
                </c:pt>
                <c:pt idx="11">
                  <c:v>1.0398057603635311</c:v>
                </c:pt>
                <c:pt idx="12">
                  <c:v>1.0156940267931955</c:v>
                </c:pt>
                <c:pt idx="13">
                  <c:v>0.95746170967527278</c:v>
                </c:pt>
                <c:pt idx="14">
                  <c:v>0.90579529121084579</c:v>
                </c:pt>
                <c:pt idx="15">
                  <c:v>0.86857790031231052</c:v>
                </c:pt>
                <c:pt idx="16">
                  <c:v>0.84259154622222054</c:v>
                </c:pt>
                <c:pt idx="17">
                  <c:v>0.65737111063174569</c:v>
                </c:pt>
                <c:pt idx="18">
                  <c:v>0.62220778809289945</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Comunitat Valenciana</c:v>
                </c:pt>
                <c:pt idx="5">
                  <c:v>Balears, Illes</c:v>
                </c:pt>
                <c:pt idx="6">
                  <c:v>TOTAL</c:v>
                </c:pt>
                <c:pt idx="7">
                  <c:v>Cataluña</c:v>
                </c:pt>
                <c:pt idx="8">
                  <c:v>Aragón</c:v>
                </c:pt>
                <c:pt idx="9">
                  <c:v>Extremadura</c:v>
                </c:pt>
                <c:pt idx="10">
                  <c:v>Cantabria</c:v>
                </c:pt>
                <c:pt idx="11">
                  <c:v>Madrid, Comunidad de</c:v>
                </c:pt>
                <c:pt idx="12">
                  <c:v>Asturias, Principado de</c:v>
                </c:pt>
                <c:pt idx="13">
                  <c:v>País Vasco</c:v>
                </c:pt>
                <c:pt idx="14">
                  <c:v>Ceuta y Melilla</c:v>
                </c:pt>
                <c:pt idx="15">
                  <c:v>Rioja, La</c:v>
                </c:pt>
                <c:pt idx="16">
                  <c:v>Canarias</c:v>
                </c:pt>
                <c:pt idx="17">
                  <c:v>Navarra, Comunidad Foral de</c:v>
                </c:pt>
                <c:pt idx="18">
                  <c:v>Galicia</c:v>
                </c:pt>
              </c:strCache>
            </c:strRef>
          </c:cat>
          <c:val>
            <c:numRef>
              <c:f>'44bpbpcasaad'!$AR$11:$AR$29</c:f>
              <c:numCache>
                <c:formatCode>0.00</c:formatCode>
                <c:ptCount val="19"/>
                <c:pt idx="0">
                  <c:v>5.3598008138478237</c:v>
                </c:pt>
                <c:pt idx="1">
                  <c:v>5.171326864829763</c:v>
                </c:pt>
                <c:pt idx="2">
                  <c:v>4.956897315338745</c:v>
                </c:pt>
                <c:pt idx="3">
                  <c:v>4.8425484201952678</c:v>
                </c:pt>
                <c:pt idx="4">
                  <c:v>4.4425159210955165</c:v>
                </c:pt>
                <c:pt idx="5">
                  <c:v>4.4259523256970459</c:v>
                </c:pt>
                <c:pt idx="6">
                  <c:v>4.2933194839618718</c:v>
                </c:pt>
                <c:pt idx="7">
                  <c:v>4.2889932233125325</c:v>
                </c:pt>
                <c:pt idx="8">
                  <c:v>4.1732812606523373</c:v>
                </c:pt>
                <c:pt idx="9">
                  <c:v>4.1640832320626968</c:v>
                </c:pt>
                <c:pt idx="10">
                  <c:v>3.8396167340893954</c:v>
                </c:pt>
                <c:pt idx="11">
                  <c:v>3.8247396928901978</c:v>
                </c:pt>
                <c:pt idx="12">
                  <c:v>3.7222213779513598</c:v>
                </c:pt>
                <c:pt idx="13">
                  <c:v>3.6157322558014324</c:v>
                </c:pt>
                <c:pt idx="14">
                  <c:v>3.4530553212004338</c:v>
                </c:pt>
                <c:pt idx="15">
                  <c:v>3.4019276912440524</c:v>
                </c:pt>
                <c:pt idx="16">
                  <c:v>3.1352523898383868</c:v>
                </c:pt>
                <c:pt idx="17">
                  <c:v>2.9793157092122367</c:v>
                </c:pt>
                <c:pt idx="18">
                  <c:v>2.9645197749555532</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Comunitat Valenciana</c:v>
                </c:pt>
                <c:pt idx="4">
                  <c:v>Aragón</c:v>
                </c:pt>
                <c:pt idx="5">
                  <c:v>Balears, Illes</c:v>
                </c:pt>
                <c:pt idx="6">
                  <c:v>Murcia, Región de</c:v>
                </c:pt>
                <c:pt idx="7">
                  <c:v>TOTAL</c:v>
                </c:pt>
                <c:pt idx="8">
                  <c:v>Madrid, Comunidad de</c:v>
                </c:pt>
                <c:pt idx="9">
                  <c:v>Extremadura</c:v>
                </c:pt>
                <c:pt idx="10">
                  <c:v>Cataluña</c:v>
                </c:pt>
                <c:pt idx="11">
                  <c:v>Rioja, La</c:v>
                </c:pt>
                <c:pt idx="12">
                  <c:v>País Vasco</c:v>
                </c:pt>
                <c:pt idx="13">
                  <c:v>Navarra, Comunidad Foral de</c:v>
                </c:pt>
                <c:pt idx="14">
                  <c:v>Cantabria</c:v>
                </c:pt>
                <c:pt idx="15">
                  <c:v>Asturias, Principado de</c:v>
                </c:pt>
                <c:pt idx="16">
                  <c:v>Ceuta y Melilla</c:v>
                </c:pt>
                <c:pt idx="17">
                  <c:v>Galicia</c:v>
                </c:pt>
                <c:pt idx="18">
                  <c:v>Canarias</c:v>
                </c:pt>
              </c:strCache>
            </c:strRef>
          </c:cat>
          <c:val>
            <c:numRef>
              <c:f>'44bpbpcasaad'!$AX$11:$AX$29</c:f>
              <c:numCache>
                <c:formatCode>0.00</c:formatCode>
                <c:ptCount val="19"/>
                <c:pt idx="0">
                  <c:v>35.622397247872534</c:v>
                </c:pt>
                <c:pt idx="1">
                  <c:v>34.787738507669069</c:v>
                </c:pt>
                <c:pt idx="2">
                  <c:v>33.813234560213907</c:v>
                </c:pt>
                <c:pt idx="3">
                  <c:v>29.899518366234449</c:v>
                </c:pt>
                <c:pt idx="4">
                  <c:v>29.654300428655134</c:v>
                </c:pt>
                <c:pt idx="5">
                  <c:v>29.067312810911027</c:v>
                </c:pt>
                <c:pt idx="6">
                  <c:v>28.439252078327396</c:v>
                </c:pt>
                <c:pt idx="7">
                  <c:v>28.400906442916533</c:v>
                </c:pt>
                <c:pt idx="8">
                  <c:v>28.148208581167729</c:v>
                </c:pt>
                <c:pt idx="9">
                  <c:v>28.074569098287107</c:v>
                </c:pt>
                <c:pt idx="10">
                  <c:v>27.366604856436251</c:v>
                </c:pt>
                <c:pt idx="11">
                  <c:v>26.996180833111289</c:v>
                </c:pt>
                <c:pt idx="12">
                  <c:v>25.226049780092875</c:v>
                </c:pt>
                <c:pt idx="13">
                  <c:v>25.215728345538505</c:v>
                </c:pt>
                <c:pt idx="14">
                  <c:v>23.085302091402014</c:v>
                </c:pt>
                <c:pt idx="15">
                  <c:v>22.830685343611922</c:v>
                </c:pt>
                <c:pt idx="16">
                  <c:v>21.645286092445531</c:v>
                </c:pt>
                <c:pt idx="17">
                  <c:v>18.470754052149402</c:v>
                </c:pt>
                <c:pt idx="18">
                  <c:v>18.463083679618727</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'45ResolPIAAltaBaj'!$AC$11:$AC$61</c:f>
              <c:numCache>
                <c:formatCode>m/d/yyyy</c:formatCode>
                <c:ptCount val="5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numCache>
            </c:numRef>
          </c:cat>
          <c:val>
            <c:numRef>
              <c:f>'45ResolPIAAltaBaj'!$AD$11:$AD$61</c:f>
              <c:numCache>
                <c:formatCode>0</c:formatCode>
                <c:ptCount val="51"/>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'45ResolPIAAltaBaj'!$AC$11:$AC$61</c:f>
              <c:numCache>
                <c:formatCode>m/d/yyyy</c:formatCode>
                <c:ptCount val="5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numCache>
            </c:numRef>
          </c:cat>
          <c:val>
            <c:numRef>
              <c:f>'45ResolPIAAltaBaj'!$AE$11:$AE$61</c:f>
              <c:numCache>
                <c:formatCode>0</c:formatCode>
                <c:ptCount val="51"/>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3626</c:v>
                </c:pt>
                <c:pt idx="1">
                  <c:v>107589</c:v>
                </c:pt>
                <c:pt idx="2">
                  <c:v>55654</c:v>
                </c:pt>
                <c:pt idx="3">
                  <c:v>67163</c:v>
                </c:pt>
                <c:pt idx="4">
                  <c:v>71714</c:v>
                </c:pt>
                <c:pt idx="5">
                  <c:v>110279</c:v>
                </c:pt>
                <c:pt idx="6">
                  <c:v>299585</c:v>
                </c:pt>
                <c:pt idx="7">
                  <c:v>837950</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976634</c:v>
                </c:pt>
                <c:pt idx="1">
                  <c:v>576926</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516</c:v>
                </c:pt>
                <c:pt idx="1">
                  <c:v>10401</c:v>
                </c:pt>
                <c:pt idx="2">
                  <c:v>6208</c:v>
                </c:pt>
                <c:pt idx="3">
                  <c:v>8706</c:v>
                </c:pt>
                <c:pt idx="4">
                  <c:v>8373</c:v>
                </c:pt>
                <c:pt idx="5">
                  <c:v>11374</c:v>
                </c:pt>
                <c:pt idx="6">
                  <c:v>37959</c:v>
                </c:pt>
                <c:pt idx="7">
                  <c:v>180382</c:v>
                </c:pt>
              </c:numCache>
            </c:numRef>
          </c:val>
          <c:extLst>
            <c:ext xmlns:c15="http://schemas.microsoft.com/office/drawing/2012/chart" uri="{02D57815-91ED-43cb-92C2-25804820EDAC}">
              <c15:datalabelsRange>
                <c15:f>'46aperfpb_graf'!$V$12:$AC$12</c15:f>
                <c15:dlblRangeCache>
                  <c:ptCount val="8"/>
                  <c:pt idx="0">
                    <c:v>32%</c:v>
                  </c:pt>
                  <c:pt idx="1">
                    <c:v>32%</c:v>
                  </c:pt>
                  <c:pt idx="2">
                    <c:v>29%</c:v>
                  </c:pt>
                  <c:pt idx="3">
                    <c:v>30%</c:v>
                  </c:pt>
                  <c:pt idx="4">
                    <c:v>25%</c:v>
                  </c:pt>
                  <c:pt idx="5">
                    <c:v>21%</c:v>
                  </c:pt>
                  <c:pt idx="6">
                    <c:v>21%</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732</c:v>
                </c:pt>
                <c:pt idx="1">
                  <c:v>12456</c:v>
                </c:pt>
                <c:pt idx="2">
                  <c:v>7901</c:v>
                </c:pt>
                <c:pt idx="3">
                  <c:v>11185</c:v>
                </c:pt>
                <c:pt idx="4">
                  <c:v>12635</c:v>
                </c:pt>
                <c:pt idx="5">
                  <c:v>20662</c:v>
                </c:pt>
                <c:pt idx="6">
                  <c:v>65461</c:v>
                </c:pt>
                <c:pt idx="7">
                  <c:v>235200</c:v>
                </c:pt>
              </c:numCache>
            </c:numRef>
          </c:val>
          <c:extLst>
            <c:ext xmlns:c15="http://schemas.microsoft.com/office/drawing/2012/chart" uri="{02D57815-91ED-43cb-92C2-25804820EDAC}">
              <c15:datalabelsRange>
                <c15:f>'46aperfpb_graf'!$V$13:$AC$13</c15:f>
                <c15:dlblRangeCache>
                  <c:ptCount val="8"/>
                  <c:pt idx="0">
                    <c:v>46%</c:v>
                  </c:pt>
                  <c:pt idx="1">
                    <c:v>39%</c:v>
                  </c:pt>
                  <c:pt idx="2">
                    <c:v>37%</c:v>
                  </c:pt>
                  <c:pt idx="3">
                    <c:v>39%</c:v>
                  </c:pt>
                  <c:pt idx="4">
                    <c:v>38%</c:v>
                  </c:pt>
                  <c:pt idx="5">
                    <c:v>38%</c:v>
                  </c:pt>
                  <c:pt idx="6">
                    <c:v>36%</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360</c:v>
                </c:pt>
                <c:pt idx="1">
                  <c:v>9483</c:v>
                </c:pt>
                <c:pt idx="2">
                  <c:v>7079</c:v>
                </c:pt>
                <c:pt idx="3">
                  <c:v>9097</c:v>
                </c:pt>
                <c:pt idx="4">
                  <c:v>12350</c:v>
                </c:pt>
                <c:pt idx="5">
                  <c:v>22159</c:v>
                </c:pt>
                <c:pt idx="6">
                  <c:v>80373</c:v>
                </c:pt>
                <c:pt idx="7">
                  <c:v>205582</c:v>
                </c:pt>
              </c:numCache>
            </c:numRef>
          </c:val>
          <c:extLst>
            <c:ext xmlns:c15="http://schemas.microsoft.com/office/drawing/2012/chart" uri="{02D57815-91ED-43cb-92C2-25804820EDAC}">
              <c15:datalabelsRange>
                <c15:f>'46aperfpb_graf'!$V$14:$AC$14</c15:f>
                <c15:dlblRangeCache>
                  <c:ptCount val="8"/>
                  <c:pt idx="0">
                    <c:v>22%</c:v>
                  </c:pt>
                  <c:pt idx="1">
                    <c:v>29%</c:v>
                  </c:pt>
                  <c:pt idx="2">
                    <c:v>33%</c:v>
                  </c:pt>
                  <c:pt idx="3">
                    <c:v>31%</c:v>
                  </c:pt>
                  <c:pt idx="4">
                    <c:v>37%</c:v>
                  </c:pt>
                  <c:pt idx="5">
                    <c:v>41%</c:v>
                  </c:pt>
                  <c:pt idx="6">
                    <c:v>44%</c:v>
                  </c:pt>
                  <c:pt idx="7">
                    <c:v>33%</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653</c:v>
                </c:pt>
                <c:pt idx="1">
                  <c:v>22398</c:v>
                </c:pt>
                <c:pt idx="2">
                  <c:v>9734</c:v>
                </c:pt>
                <c:pt idx="3">
                  <c:v>10745</c:v>
                </c:pt>
                <c:pt idx="4">
                  <c:v>9433</c:v>
                </c:pt>
                <c:pt idx="5">
                  <c:v>12566</c:v>
                </c:pt>
                <c:pt idx="6">
                  <c:v>28538</c:v>
                </c:pt>
                <c:pt idx="7">
                  <c:v>57490</c:v>
                </c:pt>
              </c:numCache>
            </c:numRef>
          </c:val>
          <c:extLst>
            <c:ext xmlns:c15="http://schemas.microsoft.com/office/drawing/2012/chart" uri="{02D57815-91ED-43cb-92C2-25804820EDAC}">
              <c15:datalabelsRange>
                <c15:f>'46aperfpb_graf'!$V$16:$AC$16</c15:f>
                <c15:dlblRangeCache>
                  <c:ptCount val="8"/>
                  <c:pt idx="0">
                    <c:v>32%</c:v>
                  </c:pt>
                  <c:pt idx="1">
                    <c:v>30%</c:v>
                  </c:pt>
                  <c:pt idx="2">
                    <c:v>28%</c:v>
                  </c:pt>
                  <c:pt idx="3">
                    <c:v>28%</c:v>
                  </c:pt>
                  <c:pt idx="4">
                    <c:v>25%</c:v>
                  </c:pt>
                  <c:pt idx="5">
                    <c:v>22%</c:v>
                  </c:pt>
                  <c:pt idx="6">
                    <c:v>25%</c:v>
                  </c:pt>
                  <c:pt idx="7">
                    <c:v>27%</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964</c:v>
                </c:pt>
                <c:pt idx="1">
                  <c:v>30973</c:v>
                </c:pt>
                <c:pt idx="2">
                  <c:v>12576</c:v>
                </c:pt>
                <c:pt idx="3">
                  <c:v>14681</c:v>
                </c:pt>
                <c:pt idx="4">
                  <c:v>14999</c:v>
                </c:pt>
                <c:pt idx="5">
                  <c:v>22171</c:v>
                </c:pt>
                <c:pt idx="6">
                  <c:v>44819</c:v>
                </c:pt>
                <c:pt idx="7">
                  <c:v>80104</c:v>
                </c:pt>
              </c:numCache>
            </c:numRef>
          </c:val>
          <c:extLst>
            <c:ext xmlns:c15="http://schemas.microsoft.com/office/drawing/2012/chart" uri="{02D57815-91ED-43cb-92C2-25804820EDAC}">
              <c15:datalabelsRange>
                <c15:f>'46aperfpb_graf'!$V$17:$AC$17</c15:f>
                <c15:dlblRangeCache>
                  <c:ptCount val="8"/>
                  <c:pt idx="0">
                    <c:v>48%</c:v>
                  </c:pt>
                  <c:pt idx="1">
                    <c:v>41%</c:v>
                  </c:pt>
                  <c:pt idx="2">
                    <c:v>36%</c:v>
                  </c:pt>
                  <c:pt idx="3">
                    <c:v>38%</c:v>
                  </c:pt>
                  <c:pt idx="4">
                    <c:v>39%</c:v>
                  </c:pt>
                  <c:pt idx="5">
                    <c:v>40%</c:v>
                  </c:pt>
                  <c:pt idx="6">
                    <c:v>39%</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401</c:v>
                </c:pt>
                <c:pt idx="1">
                  <c:v>21878</c:v>
                </c:pt>
                <c:pt idx="2">
                  <c:v>12156</c:v>
                </c:pt>
                <c:pt idx="3">
                  <c:v>12749</c:v>
                </c:pt>
                <c:pt idx="4">
                  <c:v>13924</c:v>
                </c:pt>
                <c:pt idx="5">
                  <c:v>21347</c:v>
                </c:pt>
                <c:pt idx="6">
                  <c:v>42435</c:v>
                </c:pt>
                <c:pt idx="7">
                  <c:v>79192</c:v>
                </c:pt>
              </c:numCache>
            </c:numRef>
          </c:val>
          <c:extLst>
            <c:ext xmlns:c15="http://schemas.microsoft.com/office/drawing/2012/chart" uri="{02D57815-91ED-43cb-92C2-25804820EDAC}">
              <c15:datalabelsRange>
                <c15:f>'46aperfpb_graf'!$V$18:$AC$18</c15:f>
                <c15:dlblRangeCache>
                  <c:ptCount val="8"/>
                  <c:pt idx="0">
                    <c:v>20%</c:v>
                  </c:pt>
                  <c:pt idx="1">
                    <c:v>29%</c:v>
                  </c:pt>
                  <c:pt idx="2">
                    <c:v>35%</c:v>
                  </c:pt>
                  <c:pt idx="3">
                    <c:v>33%</c:v>
                  </c:pt>
                  <c:pt idx="4">
                    <c:v>36%</c:v>
                  </c:pt>
                  <c:pt idx="5">
                    <c:v>38%</c:v>
                  </c:pt>
                  <c:pt idx="6">
                    <c:v>37%</c:v>
                  </c:pt>
                  <c:pt idx="7">
                    <c:v>37%</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0.35773167018471919</c:v>
                </c:pt>
                <c:pt idx="1">
                  <c:v>0.23279415251114685</c:v>
                </c:pt>
                <c:pt idx="2">
                  <c:v>0.20002485011382495</c:v>
                </c:pt>
                <c:pt idx="3">
                  <c:v>4.2733626774141026E-2</c:v>
                </c:pt>
                <c:pt idx="4">
                  <c:v>3.2655049000425596E-2</c:v>
                </c:pt>
                <c:pt idx="5">
                  <c:v>1.6933781587493823E-2</c:v>
                </c:pt>
                <c:pt idx="6">
                  <c:v>1.7522186581509801E-2</c:v>
                </c:pt>
                <c:pt idx="7">
                  <c:v>1.261214684989103E-2</c:v>
                </c:pt>
                <c:pt idx="8">
                  <c:v>8.6992536396847744E-2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0881-4C0C-BDBC-07E1CAEFC1B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0881-4C0C-BDBC-07E1CAEFC1B2}"/>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0881-4C0C-BDBC-07E1CAEFC1B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Cataluña</c:v>
                </c:pt>
                <c:pt idx="5">
                  <c:v>Andalucía</c:v>
                </c:pt>
                <c:pt idx="6">
                  <c:v>Castilla - La Mancha</c:v>
                </c:pt>
                <c:pt idx="7">
                  <c:v>TOTAL</c:v>
                </c:pt>
                <c:pt idx="8">
                  <c:v>Rioja, La</c:v>
                </c:pt>
                <c:pt idx="9">
                  <c:v>Murcia, Región de</c:v>
                </c:pt>
                <c:pt idx="10">
                  <c:v>Aragón</c:v>
                </c:pt>
                <c:pt idx="11">
                  <c:v>Comunitat Valenciana</c:v>
                </c:pt>
                <c:pt idx="12">
                  <c:v>Cantabria</c:v>
                </c:pt>
                <c:pt idx="13">
                  <c:v>Balears, Illes</c:v>
                </c:pt>
                <c:pt idx="14">
                  <c:v>Madrid, Comunidad de</c:v>
                </c:pt>
                <c:pt idx="15">
                  <c:v>Navarra, Comunidad Foral de</c:v>
                </c:pt>
                <c:pt idx="16">
                  <c:v>Canarias</c:v>
                </c:pt>
                <c:pt idx="17">
                  <c:v>Ceuta y Melilla</c:v>
                </c:pt>
                <c:pt idx="18">
                  <c:v>Galicia</c:v>
                </c:pt>
              </c:strCache>
            </c:strRef>
          </c:cat>
          <c:val>
            <c:numRef>
              <c:f>'24asolcasaad_pobl'!$AF$11:$AF$29</c:f>
              <c:numCache>
                <c:formatCode>0.00</c:formatCode>
                <c:ptCount val="19"/>
                <c:pt idx="0">
                  <c:v>6.7452111108416588</c:v>
                </c:pt>
                <c:pt idx="1">
                  <c:v>5.7623110684652517</c:v>
                </c:pt>
                <c:pt idx="2">
                  <c:v>5.3456863720348125</c:v>
                </c:pt>
                <c:pt idx="3">
                  <c:v>5.1798783477400434</c:v>
                </c:pt>
                <c:pt idx="4">
                  <c:v>4.9750188181044708</c:v>
                </c:pt>
                <c:pt idx="5">
                  <c:v>4.9266079555025319</c:v>
                </c:pt>
                <c:pt idx="6">
                  <c:v>4.8702429585546323</c:v>
                </c:pt>
                <c:pt idx="7">
                  <c:v>4.5778094658964852</c:v>
                </c:pt>
                <c:pt idx="8">
                  <c:v>4.5591392542506721</c:v>
                </c:pt>
                <c:pt idx="9">
                  <c:v>4.4739150725665162</c:v>
                </c:pt>
                <c:pt idx="10">
                  <c:v>4.3793573647649326</c:v>
                </c:pt>
                <c:pt idx="11">
                  <c:v>4.2742962635015793</c:v>
                </c:pt>
                <c:pt idx="12">
                  <c:v>3.9762985930463008</c:v>
                </c:pt>
                <c:pt idx="13">
                  <c:v>3.882874047710283</c:v>
                </c:pt>
                <c:pt idx="14">
                  <c:v>3.8168322284152922</c:v>
                </c:pt>
                <c:pt idx="15">
                  <c:v>3.4764636247978502</c:v>
                </c:pt>
                <c:pt idx="16">
                  <c:v>3.4210100797139837</c:v>
                </c:pt>
                <c:pt idx="17">
                  <c:v>3.4132557754604997</c:v>
                </c:pt>
                <c:pt idx="18">
                  <c:v>3.3104408143444179</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0.27669487469264298</c:v>
                </c:pt>
                <c:pt idx="1">
                  <c:v>0.47521356042627788</c:v>
                </c:pt>
                <c:pt idx="2">
                  <c:v>0.17576605292898179</c:v>
                </c:pt>
                <c:pt idx="3">
                  <c:v>6.3443055553571201E-2</c:v>
                </c:pt>
                <c:pt idx="4">
                  <c:v>8.8824563985261153E-3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0.27511543883881939</c:v>
                </c:pt>
                <c:pt idx="1">
                  <c:v>0.72488456116118061</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0.18374404569337691</c:v>
                </c:pt>
                <c:pt idx="1">
                  <c:v>0.30490841902313626</c:v>
                </c:pt>
                <c:pt idx="2">
                  <c:v>0.26125925925925925</c:v>
                </c:pt>
                <c:pt idx="3">
                  <c:v>0.29436932391523712</c:v>
                </c:pt>
                <c:pt idx="4">
                  <c:v>0.25634437683119227</c:v>
                </c:pt>
                <c:pt idx="5">
                  <c:v>0.28035732834735638</c:v>
                </c:pt>
                <c:pt idx="6">
                  <c:v>0.25315759132120957</c:v>
                </c:pt>
                <c:pt idx="7">
                  <c:v>0.23873573933502021</c:v>
                </c:pt>
                <c:pt idx="8">
                  <c:v>0.34807568541639849</c:v>
                </c:pt>
                <c:pt idx="9">
                  <c:v>0.26989742615633011</c:v>
                </c:pt>
                <c:pt idx="10">
                  <c:v>0.19008834897846494</c:v>
                </c:pt>
                <c:pt idx="11">
                  <c:v>0.18433598183881952</c:v>
                </c:pt>
                <c:pt idx="12">
                  <c:v>0.2551907719609583</c:v>
                </c:pt>
                <c:pt idx="13">
                  <c:v>0.28547297297297297</c:v>
                </c:pt>
                <c:pt idx="14">
                  <c:v>0.28580674988441979</c:v>
                </c:pt>
                <c:pt idx="15">
                  <c:v>0.33702827251214346</c:v>
                </c:pt>
                <c:pt idx="16">
                  <c:v>0.28317152103559873</c:v>
                </c:pt>
                <c:pt idx="17">
                  <c:v>0.16647531572904709</c:v>
                </c:pt>
                <c:pt idx="18">
                  <c:v>0.10727611940298508</c:v>
                </c:pt>
                <c:pt idx="19">
                  <c:v>0.27511543883881939</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0.81625595430662312</c:v>
                </c:pt>
                <c:pt idx="1">
                  <c:v>0.69509158097686374</c:v>
                </c:pt>
                <c:pt idx="2">
                  <c:v>0.7387407407407407</c:v>
                </c:pt>
                <c:pt idx="3">
                  <c:v>0.70563067608476282</c:v>
                </c:pt>
                <c:pt idx="4">
                  <c:v>0.74365562316880773</c:v>
                </c:pt>
                <c:pt idx="5">
                  <c:v>0.71964267165264362</c:v>
                </c:pt>
                <c:pt idx="6">
                  <c:v>0.74684240867879037</c:v>
                </c:pt>
                <c:pt idx="7">
                  <c:v>0.76126426066497976</c:v>
                </c:pt>
                <c:pt idx="8">
                  <c:v>0.65192431458360145</c:v>
                </c:pt>
                <c:pt idx="9">
                  <c:v>0.73010257384366983</c:v>
                </c:pt>
                <c:pt idx="10">
                  <c:v>0.80991165102153506</c:v>
                </c:pt>
                <c:pt idx="11">
                  <c:v>0.8156640181611805</c:v>
                </c:pt>
                <c:pt idx="12">
                  <c:v>0.7448092280390417</c:v>
                </c:pt>
                <c:pt idx="13">
                  <c:v>0.71452702702702697</c:v>
                </c:pt>
                <c:pt idx="14">
                  <c:v>0.71419325011558021</c:v>
                </c:pt>
                <c:pt idx="15">
                  <c:v>0.66297172748785649</c:v>
                </c:pt>
                <c:pt idx="16">
                  <c:v>0.71682847896440127</c:v>
                </c:pt>
                <c:pt idx="17">
                  <c:v>0.83352468427095294</c:v>
                </c:pt>
                <c:pt idx="18">
                  <c:v>0.89272388059701491</c:v>
                </c:pt>
                <c:pt idx="19">
                  <c:v>0.72488456116118061</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0.27511543883881939</c:v>
                </c:pt>
                <c:pt idx="1">
                  <c:v>0.27511543883881939</c:v>
                </c:pt>
                <c:pt idx="2">
                  <c:v>0.27511543883881939</c:v>
                </c:pt>
                <c:pt idx="3">
                  <c:v>0.27511543883881939</c:v>
                </c:pt>
                <c:pt idx="4">
                  <c:v>0.27511543883881939</c:v>
                </c:pt>
                <c:pt idx="5">
                  <c:v>0.27511543883881939</c:v>
                </c:pt>
                <c:pt idx="6">
                  <c:v>0.27511543883881939</c:v>
                </c:pt>
                <c:pt idx="7">
                  <c:v>0.27511543883881939</c:v>
                </c:pt>
                <c:pt idx="8">
                  <c:v>0.27511543883881939</c:v>
                </c:pt>
                <c:pt idx="9">
                  <c:v>0.27511543883881939</c:v>
                </c:pt>
                <c:pt idx="10">
                  <c:v>0.27511543883881939</c:v>
                </c:pt>
                <c:pt idx="11">
                  <c:v>0.27511543883881939</c:v>
                </c:pt>
                <c:pt idx="12">
                  <c:v>0.27511543883881939</c:v>
                </c:pt>
                <c:pt idx="13">
                  <c:v>0.27511543883881939</c:v>
                </c:pt>
                <c:pt idx="14">
                  <c:v>0.27511543883881939</c:v>
                </c:pt>
                <c:pt idx="15">
                  <c:v>0.27511543883881939</c:v>
                </c:pt>
                <c:pt idx="16">
                  <c:v>0.27511543883881939</c:v>
                </c:pt>
                <c:pt idx="17">
                  <c:v>0.27511543883881939</c:v>
                </c:pt>
                <c:pt idx="18">
                  <c:v>0.27511543883881939</c:v>
                </c:pt>
                <c:pt idx="19">
                  <c:v>0.27511543883881939</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2.6259050683829447E-3</c:v>
                </c:pt>
                <c:pt idx="1">
                  <c:v>0.30717940466613031</c:v>
                </c:pt>
                <c:pt idx="2">
                  <c:v>5.1900241351568788E-2</c:v>
                </c:pt>
                <c:pt idx="3">
                  <c:v>0.4642960579243765</c:v>
                </c:pt>
                <c:pt idx="4">
                  <c:v>0.13328399034593724</c:v>
                </c:pt>
                <c:pt idx="5">
                  <c:v>3.8448913917940468E-2</c:v>
                </c:pt>
                <c:pt idx="6">
                  <c:v>5.8567980691874501E-4</c:v>
                </c:pt>
                <c:pt idx="7">
                  <c:v>8.5599356395816575E-4</c:v>
                </c:pt>
                <c:pt idx="8">
                  <c:v>1.8664521319388576E-4</c:v>
                </c:pt>
                <c:pt idx="9">
                  <c:v>6.3716814159292035E-4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4.7862634239731971E-4</c:v>
                </c:pt>
                <c:pt idx="1">
                  <c:v>1.75895180831015E-2</c:v>
                </c:pt>
                <c:pt idx="2">
                  <c:v>5.8362499626073171E-2</c:v>
                </c:pt>
                <c:pt idx="3">
                  <c:v>0.660893236411499</c:v>
                </c:pt>
                <c:pt idx="4">
                  <c:v>0.1481049388255706</c:v>
                </c:pt>
                <c:pt idx="5">
                  <c:v>9.6951748481857072E-2</c:v>
                </c:pt>
                <c:pt idx="6">
                  <c:v>5.9828292799664963E-5</c:v>
                </c:pt>
                <c:pt idx="7">
                  <c:v>6.4315414759639833E-3</c:v>
                </c:pt>
                <c:pt idx="8">
                  <c:v>1.7948487839899489E-4</c:v>
                </c:pt>
                <c:pt idx="9">
                  <c:v>1.0948577582338689E-2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2.2455367309433902E-3</c:v>
                </c:pt>
                <c:pt idx="1">
                  <c:v>0.25588526578363407</c:v>
                </c:pt>
                <c:pt idx="2">
                  <c:v>5.3040213114146355E-2</c:v>
                </c:pt>
                <c:pt idx="3">
                  <c:v>0.49906524237497285</c:v>
                </c:pt>
                <c:pt idx="4">
                  <c:v>0.13589734083964009</c:v>
                </c:pt>
                <c:pt idx="5">
                  <c:v>4.8803351357649391E-2</c:v>
                </c:pt>
                <c:pt idx="6">
                  <c:v>4.9253517919277195E-4</c:v>
                </c:pt>
                <c:pt idx="7">
                  <c:v>1.8430348640761788E-3</c:v>
                </c:pt>
                <c:pt idx="8">
                  <c:v>1.8536270184674211E-4</c:v>
                </c:pt>
                <c:pt idx="9">
                  <c:v>2.5421170538981776E-3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1.7851133254320121E-3</c:v>
                </c:pt>
                <c:pt idx="1">
                  <c:v>1.8143774783079467E-2</c:v>
                </c:pt>
                <c:pt idx="2">
                  <c:v>4.8812606997058951E-2</c:v>
                </c:pt>
                <c:pt idx="3">
                  <c:v>2.6367001741217096E-2</c:v>
                </c:pt>
                <c:pt idx="4">
                  <c:v>0.13378107487233512</c:v>
                </c:pt>
                <c:pt idx="5">
                  <c:v>0.5469543332894371</c:v>
                </c:pt>
                <c:pt idx="6">
                  <c:v>0.12107311648596052</c:v>
                </c:pt>
                <c:pt idx="7">
                  <c:v>0.1005369972052734</c:v>
                </c:pt>
                <c:pt idx="8">
                  <c:v>4.4627833135800303E-4</c:v>
                </c:pt>
                <c:pt idx="9">
                  <c:v>2.0997029688483095E-3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5.2687038988408848E-4</c:v>
                </c:pt>
                <c:pt idx="2">
                  <c:v>1.2118018967334037E-3</c:v>
                </c:pt>
                <c:pt idx="3">
                  <c:v>3.9357218124341412E-2</c:v>
                </c:pt>
                <c:pt idx="4">
                  <c:v>4.646996838777661E-2</c:v>
                </c:pt>
                <c:pt idx="5">
                  <c:v>0.64615384615384619</c:v>
                </c:pt>
                <c:pt idx="6">
                  <c:v>0.10258166491043204</c:v>
                </c:pt>
                <c:pt idx="7">
                  <c:v>0.12850368809272919</c:v>
                </c:pt>
                <c:pt idx="8">
                  <c:v>3.1612223393045309E-4</c:v>
                </c:pt>
                <c:pt idx="9">
                  <c:v>3.4878819810326658E-2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1.5673679139232375E-3</c:v>
                </c:pt>
                <c:pt idx="1">
                  <c:v>1.5994861088806808E-2</c:v>
                </c:pt>
                <c:pt idx="2">
                  <c:v>4.3006263048016705E-2</c:v>
                </c:pt>
                <c:pt idx="3">
                  <c:v>2.7949253251967239E-2</c:v>
                </c:pt>
                <c:pt idx="4">
                  <c:v>0.12312831218885499</c:v>
                </c:pt>
                <c:pt idx="5">
                  <c:v>0.55901718323430227</c:v>
                </c:pt>
                <c:pt idx="6">
                  <c:v>0.1188116267865746</c:v>
                </c:pt>
                <c:pt idx="7">
                  <c:v>0.1039409025212783</c:v>
                </c:pt>
                <c:pt idx="8">
                  <c:v>4.3038381242974143E-4</c:v>
                </c:pt>
                <c:pt idx="9">
                  <c:v>6.1538461538461538E-3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1.3867421670735406E-3</c:v>
                </c:pt>
                <c:pt idx="1">
                  <c:v>6.4714634463431901E-3</c:v>
                </c:pt>
                <c:pt idx="2">
                  <c:v>1.5124156759645803E-2</c:v>
                </c:pt>
                <c:pt idx="3">
                  <c:v>3.4422985251419243E-2</c:v>
                </c:pt>
                <c:pt idx="4">
                  <c:v>0.16234995016395337</c:v>
                </c:pt>
                <c:pt idx="5">
                  <c:v>3.0479437213803862E-2</c:v>
                </c:pt>
                <c:pt idx="6">
                  <c:v>6.6101376630505443E-2</c:v>
                </c:pt>
                <c:pt idx="7">
                  <c:v>8.9719329163476677E-2</c:v>
                </c:pt>
                <c:pt idx="8">
                  <c:v>0.31798286795614428</c:v>
                </c:pt>
                <c:pt idx="9">
                  <c:v>0.27596169124763459</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8.6370703057522886E-5</c:v>
                </c:pt>
                <c:pt idx="2">
                  <c:v>2.5911210917256864E-4</c:v>
                </c:pt>
                <c:pt idx="3">
                  <c:v>2.2370012091898428E-2</c:v>
                </c:pt>
                <c:pt idx="4">
                  <c:v>6.7369148384867853E-3</c:v>
                </c:pt>
                <c:pt idx="5">
                  <c:v>1.9260666781827605E-2</c:v>
                </c:pt>
                <c:pt idx="6">
                  <c:v>2.0556227327690448E-2</c:v>
                </c:pt>
                <c:pt idx="7">
                  <c:v>0.20314389359129384</c:v>
                </c:pt>
                <c:pt idx="8">
                  <c:v>0.43332181723959234</c:v>
                </c:pt>
                <c:pt idx="9">
                  <c:v>0.29426498531698048</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1.1878982862092433E-3</c:v>
                </c:pt>
                <c:pt idx="1">
                  <c:v>5.5558992761244822E-3</c:v>
                </c:pt>
                <c:pt idx="2">
                  <c:v>1.2992637505413599E-2</c:v>
                </c:pt>
                <c:pt idx="3">
                  <c:v>3.2691950751716888E-2</c:v>
                </c:pt>
                <c:pt idx="4">
                  <c:v>0.1400358844273959</c:v>
                </c:pt>
                <c:pt idx="5">
                  <c:v>2.8868403142980881E-2</c:v>
                </c:pt>
                <c:pt idx="6">
                  <c:v>5.9568149477201016E-2</c:v>
                </c:pt>
                <c:pt idx="7">
                  <c:v>0.10595805234176824</c:v>
                </c:pt>
                <c:pt idx="8">
                  <c:v>0.33446761121079005</c:v>
                </c:pt>
                <c:pt idx="9">
                  <c:v>0.27867351358039966</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5.674743080039007E-3</c:v>
                </c:pt>
                <c:pt idx="1">
                  <c:v>4.838346710674368E-4</c:v>
                </c:pt>
                <c:pt idx="2">
                  <c:v>3.5743755157152503E-3</c:v>
                </c:pt>
                <c:pt idx="3">
                  <c:v>0.95486460130522843</c:v>
                </c:pt>
                <c:pt idx="4">
                  <c:v>3.926937214012452E-3</c:v>
                </c:pt>
                <c:pt idx="5">
                  <c:v>2.6929712699722452E-3</c:v>
                </c:pt>
                <c:pt idx="6">
                  <c:v>2.8651263971194958E-2</c:v>
                </c:pt>
                <c:pt idx="7">
                  <c:v>7.1262470932413166E-5</c:v>
                </c:pt>
                <c:pt idx="8">
                  <c:v>6.001050183782162E-5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1.2068549360366883E-3</c:v>
                </c:pt>
                <c:pt idx="2">
                  <c:v>6.5170166545981175E-3</c:v>
                </c:pt>
                <c:pt idx="3">
                  <c:v>0.12961622013034033</c:v>
                </c:pt>
                <c:pt idx="4">
                  <c:v>0.16968380400675839</c:v>
                </c:pt>
                <c:pt idx="5">
                  <c:v>0.59956553222302678</c:v>
                </c:pt>
                <c:pt idx="6">
                  <c:v>8.3031619599324161E-2</c:v>
                </c:pt>
                <c:pt idx="7">
                  <c:v>4.5860487569394162E-3</c:v>
                </c:pt>
                <c:pt idx="8">
                  <c:v>5.7929036929761039E-3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2.4772727272727273E-2</c:v>
                </c:pt>
                <c:pt idx="1">
                  <c:v>6.2121212121212122E-3</c:v>
                </c:pt>
                <c:pt idx="2">
                  <c:v>1.6742424242424243E-2</c:v>
                </c:pt>
                <c:pt idx="3">
                  <c:v>0.26931818181818185</c:v>
                </c:pt>
                <c:pt idx="4">
                  <c:v>0.24325757575757576</c:v>
                </c:pt>
                <c:pt idx="5">
                  <c:v>0.37803030303030305</c:v>
                </c:pt>
                <c:pt idx="6">
                  <c:v>4.6803030303030305E-2</c:v>
                </c:pt>
                <c:pt idx="7">
                  <c:v>3.7727272727272726E-3</c:v>
                </c:pt>
                <c:pt idx="8">
                  <c:v>1.1090909090909091E-2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5.9177770021143512E-3</c:v>
                </c:pt>
                <c:pt idx="1">
                  <c:v>2.4072313228939735E-4</c:v>
                </c:pt>
                <c:pt idx="2">
                  <c:v>2.43932774053256E-3</c:v>
                </c:pt>
                <c:pt idx="3">
                  <c:v>0.15056830719481321</c:v>
                </c:pt>
                <c:pt idx="4">
                  <c:v>0.25953163302560894</c:v>
                </c:pt>
                <c:pt idx="5">
                  <c:v>0.55133621398681643</c:v>
                </c:pt>
                <c:pt idx="6">
                  <c:v>2.9476547548836704E-2</c:v>
                </c:pt>
                <c:pt idx="7">
                  <c:v>3.6910880284374259E-4</c:v>
                </c:pt>
                <c:pt idx="8">
                  <c:v>1.2036156614469868E-4</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0</c:v>
                </c:pt>
                <c:pt idx="1">
                  <c:v>2.6766595289079231E-4</c:v>
                </c:pt>
                <c:pt idx="2">
                  <c:v>1.3383297644539614E-3</c:v>
                </c:pt>
                <c:pt idx="3">
                  <c:v>5.6745182012847964E-2</c:v>
                </c:pt>
                <c:pt idx="4">
                  <c:v>5.0321199143468949E-2</c:v>
                </c:pt>
                <c:pt idx="5">
                  <c:v>0.13062098501070663</c:v>
                </c:pt>
                <c:pt idx="6">
                  <c:v>0.10920770877944326</c:v>
                </c:pt>
                <c:pt idx="7">
                  <c:v>0.42558886509635974</c:v>
                </c:pt>
                <c:pt idx="8">
                  <c:v>0.22591006423982871</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1.4164375490966221E-2</c:v>
                </c:pt>
                <c:pt idx="1">
                  <c:v>1.4238020424194816E-3</c:v>
                </c:pt>
                <c:pt idx="2">
                  <c:v>9.5492930086410049E-3</c:v>
                </c:pt>
                <c:pt idx="3">
                  <c:v>0.13990082482325217</c:v>
                </c:pt>
                <c:pt idx="4">
                  <c:v>0.10568047918303221</c:v>
                </c:pt>
                <c:pt idx="5">
                  <c:v>0.17704241948153968</c:v>
                </c:pt>
                <c:pt idx="6">
                  <c:v>0.22462932050274942</c:v>
                </c:pt>
                <c:pt idx="7">
                  <c:v>0.11505793401413983</c:v>
                </c:pt>
                <c:pt idx="8">
                  <c:v>0.21255155145326002</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6.8598990088383433E-3</c:v>
                </c:pt>
                <c:pt idx="1">
                  <c:v>1.4870657606341365E-4</c:v>
                </c:pt>
                <c:pt idx="2">
                  <c:v>1.0474115357510005E-3</c:v>
                </c:pt>
                <c:pt idx="3">
                  <c:v>6.8857610220667631E-3</c:v>
                </c:pt>
                <c:pt idx="4">
                  <c:v>0.1919543276846386</c:v>
                </c:pt>
                <c:pt idx="5">
                  <c:v>0.23954043202493097</c:v>
                </c:pt>
                <c:pt idx="6">
                  <c:v>0.51890836442162835</c:v>
                </c:pt>
                <c:pt idx="7">
                  <c:v>3.442233960702671E-2</c:v>
                </c:pt>
                <c:pt idx="8">
                  <c:v>2.3275811905577789E-4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1.0084033613445378E-3</c:v>
                </c:pt>
                <c:pt idx="1">
                  <c:v>3.3613445378151261E-4</c:v>
                </c:pt>
                <c:pt idx="2">
                  <c:v>3.3613445378151261E-4</c:v>
                </c:pt>
                <c:pt idx="3">
                  <c:v>2.0168067226890756E-3</c:v>
                </c:pt>
                <c:pt idx="4">
                  <c:v>5.9495798319327733E-2</c:v>
                </c:pt>
                <c:pt idx="5">
                  <c:v>4.1344537815126051E-2</c:v>
                </c:pt>
                <c:pt idx="6">
                  <c:v>4.5042016806722686E-2</c:v>
                </c:pt>
                <c:pt idx="7">
                  <c:v>0.16067226890756303</c:v>
                </c:pt>
                <c:pt idx="8">
                  <c:v>0.68974789915966384</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9.7775808104589648E-3</c:v>
                </c:pt>
                <c:pt idx="1">
                  <c:v>3.6008087970528765E-4</c:v>
                </c:pt>
                <c:pt idx="2">
                  <c:v>7.2847131817300502E-3</c:v>
                </c:pt>
                <c:pt idx="3">
                  <c:v>1.4984904301581586E-2</c:v>
                </c:pt>
                <c:pt idx="4">
                  <c:v>0.18058056117220175</c:v>
                </c:pt>
                <c:pt idx="5">
                  <c:v>8.0962800875273522E-2</c:v>
                </c:pt>
                <c:pt idx="6">
                  <c:v>0.14846411655541092</c:v>
                </c:pt>
                <c:pt idx="7">
                  <c:v>0.19575935517824003</c:v>
                </c:pt>
                <c:pt idx="8">
                  <c:v>0.36182588704539786</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ABA-4C52-9367-3AE5003CA120}"/>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ABA-4C52-9367-3AE5003CA120}"/>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ABA-4C52-9367-3AE5003CA120}"/>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ABA-4C52-9367-3AE5003CA120}"/>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ABA-4C52-9367-3AE5003CA120}"/>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ABA-4C52-9367-3AE5003CA120}"/>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ABA-4C52-9367-3AE5003CA120}"/>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ABA-4C52-9367-3AE5003CA120}"/>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ABA-4C52-9367-3AE5003CA120}"/>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ABA-4C52-9367-3AE5003CA120}"/>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ABA-4C52-9367-3AE5003CA120}"/>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Murcia, Región de</c:v>
                </c:pt>
                <c:pt idx="2">
                  <c:v>Canarias</c:v>
                </c:pt>
                <c:pt idx="3">
                  <c:v>Galicia</c:v>
                </c:pt>
                <c:pt idx="4">
                  <c:v>TOTAL</c:v>
                </c:pt>
                <c:pt idx="5">
                  <c:v>Asturias, Principado de</c:v>
                </c:pt>
                <c:pt idx="6">
                  <c:v>Madrid, Comunidad de*</c:v>
                </c:pt>
                <c:pt idx="7">
                  <c:v>Comunitat Valenciana</c:v>
                </c:pt>
                <c:pt idx="8">
                  <c:v>Cataluña</c:v>
                </c:pt>
                <c:pt idx="9">
                  <c:v>Extremadura</c:v>
                </c:pt>
                <c:pt idx="10">
                  <c:v>Balears, Illes</c:v>
                </c:pt>
                <c:pt idx="11">
                  <c:v>Melilla</c:v>
                </c:pt>
                <c:pt idx="12">
                  <c:v>Rioja, La</c:v>
                </c:pt>
                <c:pt idx="13">
                  <c:v>Cantabria</c:v>
                </c:pt>
                <c:pt idx="14">
                  <c:v>Navarra, Comunidad Foral de</c:v>
                </c:pt>
                <c:pt idx="15">
                  <c:v>Castilla - La Mancha</c:v>
                </c:pt>
                <c:pt idx="16">
                  <c:v>Aragón</c:v>
                </c:pt>
                <c:pt idx="17">
                  <c:v>País Vasco*</c:v>
                </c:pt>
                <c:pt idx="18">
                  <c:v>Castilla y León*</c:v>
                </c:pt>
                <c:pt idx="19">
                  <c:v>Ceuta</c:v>
                </c:pt>
              </c:strCache>
            </c:strRef>
          </c:cat>
          <c:val>
            <c:numRef>
              <c:f>'9TiempoEspera'!$Q$13:$Q$32</c:f>
              <c:numCache>
                <c:formatCode>#,##0</c:formatCode>
                <c:ptCount val="20"/>
                <c:pt idx="0">
                  <c:v>579.26</c:v>
                </c:pt>
                <c:pt idx="1">
                  <c:v>555.33000000000004</c:v>
                </c:pt>
                <c:pt idx="2">
                  <c:v>539.66</c:v>
                </c:pt>
                <c:pt idx="3">
                  <c:v>387.09</c:v>
                </c:pt>
                <c:pt idx="4">
                  <c:v>341.61</c:v>
                </c:pt>
                <c:pt idx="5">
                  <c:v>336.91</c:v>
                </c:pt>
                <c:pt idx="6">
                  <c:v>330.39</c:v>
                </c:pt>
                <c:pt idx="7">
                  <c:v>310.36</c:v>
                </c:pt>
                <c:pt idx="8">
                  <c:v>267.13</c:v>
                </c:pt>
                <c:pt idx="9">
                  <c:v>264.12</c:v>
                </c:pt>
                <c:pt idx="10">
                  <c:v>241.29</c:v>
                </c:pt>
                <c:pt idx="11">
                  <c:v>239.35</c:v>
                </c:pt>
                <c:pt idx="12">
                  <c:v>223.35</c:v>
                </c:pt>
                <c:pt idx="13">
                  <c:v>208.29</c:v>
                </c:pt>
                <c:pt idx="14">
                  <c:v>201.74</c:v>
                </c:pt>
                <c:pt idx="15">
                  <c:v>178.73</c:v>
                </c:pt>
                <c:pt idx="16">
                  <c:v>167.07</c:v>
                </c:pt>
                <c:pt idx="17">
                  <c:v>129.01</c:v>
                </c:pt>
                <c:pt idx="18">
                  <c:v>113.22</c:v>
                </c:pt>
                <c:pt idx="19">
                  <c:v>57.58</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FEC-438D-9270-3F7C1F7BF2B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Extremadura</c:v>
                </c:pt>
                <c:pt idx="5">
                  <c:v>Andalucía</c:v>
                </c:pt>
                <c:pt idx="6">
                  <c:v>Cataluña</c:v>
                </c:pt>
                <c:pt idx="7">
                  <c:v>Asturias, Principado de</c:v>
                </c:pt>
                <c:pt idx="8">
                  <c:v>TOTAL</c:v>
                </c:pt>
                <c:pt idx="9">
                  <c:v>Cantabria</c:v>
                </c:pt>
                <c:pt idx="10">
                  <c:v>Comunitat Valenciana</c:v>
                </c:pt>
                <c:pt idx="11">
                  <c:v>Castilla - La Mancha</c:v>
                </c:pt>
                <c:pt idx="12">
                  <c:v>Canarias</c:v>
                </c:pt>
                <c:pt idx="13">
                  <c:v>Balears, Illes</c:v>
                </c:pt>
                <c:pt idx="14">
                  <c:v>Rioja, La</c:v>
                </c:pt>
                <c:pt idx="15">
                  <c:v>Galicia</c:v>
                </c:pt>
                <c:pt idx="16">
                  <c:v>Madrid, Comunidad de</c:v>
                </c:pt>
                <c:pt idx="17">
                  <c:v>Aragón</c:v>
                </c:pt>
                <c:pt idx="18">
                  <c:v>Navarra, Comunidad Foral de</c:v>
                </c:pt>
              </c:strCache>
            </c:strRef>
          </c:cat>
          <c:val>
            <c:numRef>
              <c:f>'24asolcasaad_pobl'!$AL$11:$AL$29</c:f>
              <c:numCache>
                <c:formatCode>0.00</c:formatCode>
                <c:ptCount val="19"/>
                <c:pt idx="0">
                  <c:v>2.0926594383004082</c:v>
                </c:pt>
                <c:pt idx="1">
                  <c:v>1.8660582564243318</c:v>
                </c:pt>
                <c:pt idx="2">
                  <c:v>1.8454052537984627</c:v>
                </c:pt>
                <c:pt idx="3">
                  <c:v>1.8263907379013378</c:v>
                </c:pt>
                <c:pt idx="4">
                  <c:v>1.7325656384049404</c:v>
                </c:pt>
                <c:pt idx="5">
                  <c:v>1.7296063672652671</c:v>
                </c:pt>
                <c:pt idx="6">
                  <c:v>1.560666464703905</c:v>
                </c:pt>
                <c:pt idx="7">
                  <c:v>1.510533713660132</c:v>
                </c:pt>
                <c:pt idx="8">
                  <c:v>1.4931847646373049</c:v>
                </c:pt>
                <c:pt idx="9">
                  <c:v>1.4670438598445192</c:v>
                </c:pt>
                <c:pt idx="10">
                  <c:v>1.4162901278276925</c:v>
                </c:pt>
                <c:pt idx="11">
                  <c:v>1.4155782877961653</c:v>
                </c:pt>
                <c:pt idx="12">
                  <c:v>1.4096476804552256</c:v>
                </c:pt>
                <c:pt idx="13">
                  <c:v>1.3591160436288818</c:v>
                </c:pt>
                <c:pt idx="14">
                  <c:v>1.3557079940432812</c:v>
                </c:pt>
                <c:pt idx="15">
                  <c:v>1.306080439408603</c:v>
                </c:pt>
                <c:pt idx="16">
                  <c:v>1.1033841496605437</c:v>
                </c:pt>
                <c:pt idx="17">
                  <c:v>1.0765942518084648</c:v>
                </c:pt>
                <c:pt idx="18">
                  <c:v>1.0292925310740346</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AD84C6"/>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5A3471"/>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AD84C6"/>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3E3C4BD-0990-4F2A-8563-B0D2D4CE8F6C}" type="CELLRANGE">
                      <a:rPr lang="en-US" baseline="0"/>
                      <a:pPr>
                        <a:defRPr b="1">
                          <a:solidFill>
                            <a:srgbClr val="000000"/>
                          </a:solidFill>
                        </a:defRPr>
                      </a:pPr>
                      <a:t>[CELLRANGE]</a:t>
                    </a:fld>
                    <a:r>
                      <a:rPr lang="en-US" baseline="0"/>
                      <a:t>
</a:t>
                    </a:r>
                    <a:fld id="{C002C23B-AB73-4347-90A6-3EBC7D6F93E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CA008EB-BA00-434C-9D48-56DBCB15DF1B}" type="CELLRANGE">
                      <a:rPr lang="en-US" baseline="0"/>
                      <a:pPr>
                        <a:defRPr b="1">
                          <a:solidFill>
                            <a:srgbClr val="000000"/>
                          </a:solidFill>
                        </a:defRPr>
                      </a:pPr>
                      <a:t>[CELLRANGE]</a:t>
                    </a:fld>
                    <a:r>
                      <a:rPr lang="en-US" baseline="0"/>
                      <a:t>
</a:t>
                    </a:r>
                    <a:fld id="{4CD033E8-956F-483E-BABB-2CF2887FB6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A78CB7B-665A-4E39-8ADC-F88164DC848F}" type="CELLRANGE">
                      <a:rPr lang="en-US" baseline="0"/>
                      <a:pPr>
                        <a:defRPr b="1">
                          <a:solidFill>
                            <a:srgbClr val="000000"/>
                          </a:solidFill>
                        </a:defRPr>
                      </a:pPr>
                      <a:t>[CELLRANGE]</a:t>
                    </a:fld>
                    <a:r>
                      <a:rPr lang="en-US" baseline="0"/>
                      <a:t>
</a:t>
                    </a:r>
                    <a:fld id="{CAB709E0-AB03-444C-AEF2-E3BB6C9A60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2F020C-1BBE-4B7A-9444-F7D9724EEA72}" type="CELLRANGE">
                      <a:rPr lang="en-US" baseline="0"/>
                      <a:pPr>
                        <a:defRPr b="1">
                          <a:solidFill>
                            <a:srgbClr val="000000"/>
                          </a:solidFill>
                        </a:defRPr>
                      </a:pPr>
                      <a:t>[CELLRANGE]</a:t>
                    </a:fld>
                    <a:r>
                      <a:rPr lang="en-US" baseline="0"/>
                      <a:t>
</a:t>
                    </a:r>
                    <a:fld id="{15CD274D-276B-49E1-A9B6-CCC12E0E2FF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052B68E-37EE-46F7-957A-F59DCF80D80C}" type="CELLRANGE">
                      <a:rPr lang="en-US" baseline="0"/>
                      <a:pPr>
                        <a:defRPr b="1">
                          <a:solidFill>
                            <a:srgbClr val="000000"/>
                          </a:solidFill>
                        </a:defRPr>
                      </a:pPr>
                      <a:t>[CELLRANGE]</a:t>
                    </a:fld>
                    <a:r>
                      <a:rPr lang="en-US" baseline="0"/>
                      <a:t>
</a:t>
                    </a:r>
                    <a:fld id="{8BD216F0-908B-4E50-84C5-12C87992F00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23D624A-9838-4AE3-B307-4CCCE8722D4D}" type="CELLRANGE">
                      <a:rPr lang="en-US" baseline="0"/>
                      <a:pPr>
                        <a:defRPr b="1">
                          <a:solidFill>
                            <a:srgbClr val="000000"/>
                          </a:solidFill>
                        </a:defRPr>
                      </a:pPr>
                      <a:t>[CELLRANGE]</a:t>
                    </a:fld>
                    <a:r>
                      <a:rPr lang="en-US" baseline="0"/>
                      <a:t>
</a:t>
                    </a:r>
                    <a:fld id="{8A00F0DD-E80F-4D2A-BA02-6CDEC6C3C99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4B0BD9C-130C-4870-8BB2-E7BE8D727559}" type="CELLRANGE">
                      <a:rPr lang="en-US" baseline="0"/>
                      <a:pPr>
                        <a:defRPr b="1">
                          <a:solidFill>
                            <a:srgbClr val="000000"/>
                          </a:solidFill>
                        </a:defRPr>
                      </a:pPr>
                      <a:t>[CELLRANGE]</a:t>
                    </a:fld>
                    <a:r>
                      <a:rPr lang="en-US" baseline="0"/>
                      <a:t>
</a:t>
                    </a:r>
                    <a:fld id="{05BCC54C-C3E8-4A40-BFD4-319DA670AAC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44E87B3-2200-4EAE-A5E1-4D662A217E68}" type="CELLRANGE">
                      <a:rPr lang="en-US" baseline="0"/>
                      <a:pPr>
                        <a:defRPr b="1">
                          <a:solidFill>
                            <a:srgbClr val="000000"/>
                          </a:solidFill>
                        </a:defRPr>
                      </a:pPr>
                      <a:t>[CELLRANGE]</a:t>
                    </a:fld>
                    <a:r>
                      <a:rPr lang="en-US" baseline="0"/>
                      <a:t>
</a:t>
                    </a:r>
                    <a:fld id="{6531160D-B7A2-4301-AF37-C1012D66BD6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D335716-BD6A-4CA5-9B41-1DF358DAA12A}" type="CELLRANGE">
                      <a:rPr lang="en-US" baseline="0"/>
                      <a:pPr>
                        <a:defRPr b="1">
                          <a:solidFill>
                            <a:srgbClr val="000000"/>
                          </a:solidFill>
                        </a:defRPr>
                      </a:pPr>
                      <a:t>[CELLRANGE]</a:t>
                    </a:fld>
                    <a:r>
                      <a:rPr lang="en-US" baseline="0"/>
                      <a:t>
</a:t>
                    </a:r>
                    <a:fld id="{EE88C65E-6AE0-4A33-BA92-60E604A63D0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F203560-8B9E-4036-8C84-E24D7A56D18B}" type="CELLRANGE">
                      <a:rPr lang="en-US" baseline="0"/>
                      <a:pPr>
                        <a:defRPr b="1">
                          <a:solidFill>
                            <a:srgbClr val="000000"/>
                          </a:solidFill>
                        </a:defRPr>
                      </a:pPr>
                      <a:t>[CELLRANGE]</a:t>
                    </a:fld>
                    <a:r>
                      <a:rPr lang="en-US" baseline="0"/>
                      <a:t>
</a:t>
                    </a:r>
                    <a:fld id="{9557EE0D-ED99-42E6-8A7A-92BB68DEEA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1077D0C-BBE5-453A-8216-BAE1E83491CA}" type="CELLRANGE">
                      <a:rPr lang="en-US" baseline="0"/>
                      <a:pPr>
                        <a:defRPr b="1">
                          <a:solidFill>
                            <a:srgbClr val="000000"/>
                          </a:solidFill>
                        </a:defRPr>
                      </a:pPr>
                      <a:t>[CELLRANGE]</a:t>
                    </a:fld>
                    <a:r>
                      <a:rPr lang="en-US" baseline="0"/>
                      <a:t>
</a:t>
                    </a:r>
                    <a:fld id="{D47CEFD8-1E55-41B3-A24E-0F13368D3FA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B2770400-248B-4882-813D-85897A31B1C8}" type="CELLRANGE">
                      <a:rPr lang="en-US" baseline="0"/>
                      <a:pPr>
                        <a:defRPr b="1">
                          <a:solidFill>
                            <a:srgbClr val="FFFFFF"/>
                          </a:solidFill>
                        </a:defRPr>
                      </a:pPr>
                      <a:t>[CELLRANGE]</a:t>
                    </a:fld>
                    <a:r>
                      <a:rPr lang="en-US" baseline="0"/>
                      <a:t>
</a:t>
                    </a:r>
                    <a:fld id="{4029558E-D997-455C-9E2D-0BB46ADBCD88}"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A9BB27B-2B67-472D-B723-C8CBC55242F1}" type="CELLRANGE">
                      <a:rPr lang="en-US" baseline="0"/>
                      <a:pPr>
                        <a:defRPr b="1">
                          <a:solidFill>
                            <a:srgbClr val="000000"/>
                          </a:solidFill>
                        </a:defRPr>
                      </a:pPr>
                      <a:t>[CELLRANGE]</a:t>
                    </a:fld>
                    <a:r>
                      <a:rPr lang="en-US" baseline="0"/>
                      <a:t>
</a:t>
                    </a:r>
                    <a:fld id="{3A8B3109-8CC5-4AB6-A8F5-DE4B6AB25E4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A728518-FEED-4E66-B177-9F55FFF70EC4}" type="CELLRANGE">
                      <a:rPr lang="en-US" baseline="0"/>
                      <a:pPr>
                        <a:defRPr b="1">
                          <a:solidFill>
                            <a:srgbClr val="000000"/>
                          </a:solidFill>
                        </a:defRPr>
                      </a:pPr>
                      <a:t>[CELLRANGE]</a:t>
                    </a:fld>
                    <a:r>
                      <a:rPr lang="en-US" baseline="0"/>
                      <a:t>
</a:t>
                    </a:r>
                    <a:fld id="{DA3B2A51-4953-412F-A768-BCD5FA1EC68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2780C8-5501-48D7-A903-AA01789662E8}" type="CELLRANGE">
                      <a:rPr lang="en-US" baseline="0"/>
                      <a:pPr>
                        <a:defRPr b="1">
                          <a:solidFill>
                            <a:srgbClr val="000000"/>
                          </a:solidFill>
                        </a:defRPr>
                      </a:pPr>
                      <a:t>[CELLRANGE]</a:t>
                    </a:fld>
                    <a:r>
                      <a:rPr lang="en-US" baseline="0"/>
                      <a:t>
</a:t>
                    </a:r>
                    <a:fld id="{B9832D16-AAC0-4300-A2D9-7AB51A456F6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4D057E1-B340-4C03-9560-C3CAE908677A}" type="CELLRANGE">
                      <a:rPr lang="en-US" baseline="0"/>
                      <a:pPr>
                        <a:defRPr b="1">
                          <a:solidFill>
                            <a:srgbClr val="000000"/>
                          </a:solidFill>
                        </a:defRPr>
                      </a:pPr>
                      <a:t>[CELLRANGE]</a:t>
                    </a:fld>
                    <a:r>
                      <a:rPr lang="en-US" baseline="0"/>
                      <a:t>
</a:t>
                    </a:r>
                    <a:fld id="{E804C3A3-32C9-4843-8421-4DEBEA47379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F0D3852-0D2B-447A-BA40-8C4BAD221CA4}" type="CELLRANGE">
                      <a:rPr lang="en-US" baseline="0"/>
                      <a:pPr>
                        <a:defRPr b="1">
                          <a:solidFill>
                            <a:srgbClr val="000000"/>
                          </a:solidFill>
                        </a:defRPr>
                      </a:pPr>
                      <a:t>[CELLRANGE]</a:t>
                    </a:fld>
                    <a:r>
                      <a:rPr lang="en-US" baseline="0"/>
                      <a:t>
</a:t>
                    </a:r>
                    <a:fld id="{DFCEFC3A-3672-465F-8C2F-4896481C2FE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324212-B353-43E4-AAE7-B8BF48D3D3E1}" type="CELLRANGE">
                      <a:rPr lang="en-US" baseline="0"/>
                      <a:pPr>
                        <a:defRPr b="1">
                          <a:solidFill>
                            <a:srgbClr val="000000"/>
                          </a:solidFill>
                        </a:defRPr>
                      </a:pPr>
                      <a:t>[CELLRANGE]</a:t>
                    </a:fld>
                    <a:r>
                      <a:rPr lang="en-US" baseline="0"/>
                      <a:t>
</a:t>
                    </a:r>
                    <a:fld id="{15D17D6C-2147-4980-8B0F-988EADFD6C0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C183C23-C15F-471F-9877-6811661FAA01}" type="CELLRANGE">
                      <a:rPr lang="en-US" baseline="0"/>
                      <a:pPr>
                        <a:defRPr b="1">
                          <a:solidFill>
                            <a:srgbClr val="000000"/>
                          </a:solidFill>
                        </a:defRPr>
                      </a:pPr>
                      <a:t>[CELLRANGE]</a:t>
                    </a:fld>
                    <a:r>
                      <a:rPr lang="en-US" baseline="0"/>
                      <a:t>
</a:t>
                    </a:r>
                    <a:fld id="{3ED1A6DB-874F-48E3-A17E-59CDB511FC2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3E6F308-3467-4816-AC7C-0D0345E166E6}" type="CELLRANGE">
                      <a:rPr lang="en-US" baseline="0"/>
                      <a:pPr>
                        <a:defRPr b="1">
                          <a:solidFill>
                            <a:srgbClr val="000000"/>
                          </a:solidFill>
                        </a:defRPr>
                      </a:pPr>
                      <a:t>[CELLRANGE]</a:t>
                    </a:fld>
                    <a:r>
                      <a:rPr lang="en-US" baseline="0"/>
                      <a:t>
</a:t>
                    </a:r>
                    <a:fld id="{2167272C-FA05-428C-89F6-16CD9C44BCF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Asturias, Principado de</c:v>
                </c:pt>
                <c:pt idx="3">
                  <c:v>Galicia</c:v>
                </c:pt>
                <c:pt idx="4">
                  <c:v>Cantabria</c:v>
                </c:pt>
                <c:pt idx="5">
                  <c:v>Navarra, Comunidad Foral de</c:v>
                </c:pt>
                <c:pt idx="6">
                  <c:v>Comunitat Valenciana</c:v>
                </c:pt>
                <c:pt idx="7">
                  <c:v>Castilla - La Mancha</c:v>
                </c:pt>
                <c:pt idx="8">
                  <c:v>Andalucía</c:v>
                </c:pt>
                <c:pt idx="9">
                  <c:v>Ceuta</c:v>
                </c:pt>
                <c:pt idx="10">
                  <c:v>Madrid, Comunidad de</c:v>
                </c:pt>
                <c:pt idx="11">
                  <c:v>Media Nacional</c:v>
                </c:pt>
                <c:pt idx="12">
                  <c:v>Balears, Illes</c:v>
                </c:pt>
                <c:pt idx="13">
                  <c:v>Rioja, La</c:v>
                </c:pt>
                <c:pt idx="14">
                  <c:v>Extremadura</c:v>
                </c:pt>
                <c:pt idx="15">
                  <c:v>Murcia, Región de</c:v>
                </c:pt>
                <c:pt idx="16">
                  <c:v>Melilla</c:v>
                </c:pt>
                <c:pt idx="17">
                  <c:v>Cataluña</c:v>
                </c:pt>
                <c:pt idx="18">
                  <c:v>País Vasco</c:v>
                </c:pt>
                <c:pt idx="19">
                  <c:v>Canarias</c:v>
                </c:pt>
              </c:strCache>
            </c:strRef>
          </c:cat>
          <c:val>
            <c:numRef>
              <c:f>'11ListaEspera'!$O$13:$O$32</c:f>
              <c:numCache>
                <c:formatCode>0.00%</c:formatCode>
                <c:ptCount val="20"/>
                <c:pt idx="0">
                  <c:v>0.99874139626352021</c:v>
                </c:pt>
                <c:pt idx="1">
                  <c:v>0.99768424212535112</c:v>
                </c:pt>
                <c:pt idx="2">
                  <c:v>0.98926892802536948</c:v>
                </c:pt>
                <c:pt idx="3">
                  <c:v>0.98547279769302232</c:v>
                </c:pt>
                <c:pt idx="4">
                  <c:v>0.9804645105274582</c:v>
                </c:pt>
                <c:pt idx="5">
                  <c:v>0.97878856624319421</c:v>
                </c:pt>
                <c:pt idx="6">
                  <c:v>0.96730192068219512</c:v>
                </c:pt>
                <c:pt idx="7">
                  <c:v>0.95209996952148734</c:v>
                </c:pt>
                <c:pt idx="8">
                  <c:v>0.94968777370997925</c:v>
                </c:pt>
                <c:pt idx="9">
                  <c:v>0.94158878504672894</c:v>
                </c:pt>
                <c:pt idx="10">
                  <c:v>0.93304345354818541</c:v>
                </c:pt>
                <c:pt idx="11">
                  <c:v>0.92505856195420078</c:v>
                </c:pt>
                <c:pt idx="12">
                  <c:v>0.89681671655537643</c:v>
                </c:pt>
                <c:pt idx="13">
                  <c:v>0.894721689059501</c:v>
                </c:pt>
                <c:pt idx="14">
                  <c:v>0.88710415412402166</c:v>
                </c:pt>
                <c:pt idx="15">
                  <c:v>0.88580399619410088</c:v>
                </c:pt>
                <c:pt idx="16">
                  <c:v>0.8789888106092002</c:v>
                </c:pt>
                <c:pt idx="17">
                  <c:v>0.85489076554573806</c:v>
                </c:pt>
                <c:pt idx="18">
                  <c:v>0.84043676533726319</c:v>
                </c:pt>
                <c:pt idx="19">
                  <c:v>0.77053665611814348</c:v>
                </c:pt>
              </c:numCache>
            </c:numRef>
          </c:val>
          <c:extLst>
            <c:ext xmlns:c15="http://schemas.microsoft.com/office/drawing/2012/chart" uri="{02D57815-91ED-43cb-92C2-25804820EDAC}">
              <c15:datalabelsRange>
                <c15:f>'11ListaEspera'!$M$13:$M$32</c15:f>
                <c15:dlblRangeCache>
                  <c:ptCount val="20"/>
                  <c:pt idx="0">
                    <c:v>126.965</c:v>
                  </c:pt>
                  <c:pt idx="1">
                    <c:v>46.529</c:v>
                  </c:pt>
                  <c:pt idx="2">
                    <c:v>34.939</c:v>
                  </c:pt>
                  <c:pt idx="3">
                    <c:v>81.675</c:v>
                  </c:pt>
                  <c:pt idx="4">
                    <c:v>18.068</c:v>
                  </c:pt>
                  <c:pt idx="5">
                    <c:v>17.258</c:v>
                  </c:pt>
                  <c:pt idx="6">
                    <c:v>168.563</c:v>
                  </c:pt>
                  <c:pt idx="7">
                    <c:v>78.096</c:v>
                  </c:pt>
                  <c:pt idx="8">
                    <c:v>301.429</c:v>
                  </c:pt>
                  <c:pt idx="9">
                    <c:v>1.612</c:v>
                  </c:pt>
                  <c:pt idx="10">
                    <c:v>196.986</c:v>
                  </c:pt>
                  <c:pt idx="11">
                    <c:v>1.553.560</c:v>
                  </c:pt>
                  <c:pt idx="12">
                    <c:v>31.159</c:v>
                  </c:pt>
                  <c:pt idx="13">
                    <c:v>9.323</c:v>
                  </c:pt>
                  <c:pt idx="14">
                    <c:v>36.837</c:v>
                  </c:pt>
                  <c:pt idx="15">
                    <c:v>46.549</c:v>
                  </c:pt>
                  <c:pt idx="16">
                    <c:v>2.121</c:v>
                  </c:pt>
                  <c:pt idx="17">
                    <c:v>236.273</c:v>
                  </c:pt>
                  <c:pt idx="18">
                    <c:v>72.428</c:v>
                  </c:pt>
                  <c:pt idx="19">
                    <c:v>46.750</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8784C6"/>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373472"/>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8784C6"/>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5AB82B5-5433-4A57-B142-C85123596B8D}" type="CELLRANGE">
                      <a:rPr lang="en-US" baseline="0"/>
                      <a:pPr>
                        <a:defRPr b="1">
                          <a:solidFill>
                            <a:srgbClr val="000000"/>
                          </a:solidFill>
                        </a:defRPr>
                      </a:pPr>
                      <a:t>[CELLRANGE]</a:t>
                    </a:fld>
                    <a:r>
                      <a:rPr lang="en-US" baseline="0"/>
                      <a:t>
</a:t>
                    </a:r>
                    <a:fld id="{9B0A4E7A-7F4D-4CD4-8F9D-86B81577EFC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05D5B62-1020-44AD-83DE-050CB9901694}" type="CELLRANGE">
                      <a:rPr lang="en-US" baseline="0"/>
                      <a:pPr>
                        <a:defRPr b="1">
                          <a:solidFill>
                            <a:srgbClr val="000000"/>
                          </a:solidFill>
                        </a:defRPr>
                      </a:pPr>
                      <a:t>[CELLRANGE]</a:t>
                    </a:fld>
                    <a:r>
                      <a:rPr lang="en-US" baseline="0"/>
                      <a:t>
</a:t>
                    </a:r>
                    <a:fld id="{B14343C8-61AA-460D-8BD8-AB57E6483BD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C0F4BAB-88EE-4B3D-836C-AB06F3C16978}" type="CELLRANGE">
                      <a:rPr lang="en-US" baseline="0"/>
                      <a:pPr>
                        <a:defRPr b="1">
                          <a:solidFill>
                            <a:srgbClr val="000000"/>
                          </a:solidFill>
                        </a:defRPr>
                      </a:pPr>
                      <a:t>[CELLRANGE]</a:t>
                    </a:fld>
                    <a:r>
                      <a:rPr lang="en-US" baseline="0"/>
                      <a:t>
</a:t>
                    </a:r>
                    <a:fld id="{DEC4EC7E-8056-428A-9632-0872E695EA0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DFE9599-358E-431E-87EC-A68064C55BDC}" type="CELLRANGE">
                      <a:rPr lang="en-US" baseline="0"/>
                      <a:pPr>
                        <a:defRPr b="1">
                          <a:solidFill>
                            <a:srgbClr val="000000"/>
                          </a:solidFill>
                        </a:defRPr>
                      </a:pPr>
                      <a:t>[CELLRANGE]</a:t>
                    </a:fld>
                    <a:r>
                      <a:rPr lang="en-US" baseline="0"/>
                      <a:t>
</a:t>
                    </a:r>
                    <a:fld id="{45454AF9-2EDD-4112-B1BC-55AC0E4870B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0377031-7BC9-460D-A3B0-D830DBE3FDFC}" type="CELLRANGE">
                      <a:rPr lang="en-US" baseline="0"/>
                      <a:pPr>
                        <a:defRPr b="1">
                          <a:solidFill>
                            <a:srgbClr val="000000"/>
                          </a:solidFill>
                        </a:defRPr>
                      </a:pPr>
                      <a:t>[CELLRANGE]</a:t>
                    </a:fld>
                    <a:r>
                      <a:rPr lang="en-US" baseline="0"/>
                      <a:t>
</a:t>
                    </a:r>
                    <a:fld id="{4F66B03F-B791-411D-8DBC-C24BD1DB50B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C126E92-074E-488F-AABA-0DAA297832B8}" type="CELLRANGE">
                      <a:rPr lang="en-US" baseline="0"/>
                      <a:pPr>
                        <a:defRPr b="1">
                          <a:solidFill>
                            <a:srgbClr val="000000"/>
                          </a:solidFill>
                        </a:defRPr>
                      </a:pPr>
                      <a:t>[CELLRANGE]</a:t>
                    </a:fld>
                    <a:r>
                      <a:rPr lang="en-US" baseline="0"/>
                      <a:t>
</a:t>
                    </a:r>
                    <a:fld id="{182315FB-8780-45AF-BBB4-843D8AE6325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95760B1-BD72-4628-A3F8-DAA0CF6D1A0B}" type="CELLRANGE">
                      <a:rPr lang="en-US" baseline="0"/>
                      <a:pPr>
                        <a:defRPr b="1">
                          <a:solidFill>
                            <a:srgbClr val="000000"/>
                          </a:solidFill>
                        </a:defRPr>
                      </a:pPr>
                      <a:t>[CELLRANGE]</a:t>
                    </a:fld>
                    <a:r>
                      <a:rPr lang="en-US" baseline="0"/>
                      <a:t>
</a:t>
                    </a:r>
                    <a:fld id="{E6FF3F5A-BA17-4723-A82D-CDF964306B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ADFDB0A-E001-4E73-B03B-066EE32A8E94}" type="CELLRANGE">
                      <a:rPr lang="en-US" baseline="0"/>
                      <a:pPr>
                        <a:defRPr b="1">
                          <a:solidFill>
                            <a:srgbClr val="000000"/>
                          </a:solidFill>
                        </a:defRPr>
                      </a:pPr>
                      <a:t>[CELLRANGE]</a:t>
                    </a:fld>
                    <a:r>
                      <a:rPr lang="en-US" baseline="0"/>
                      <a:t>
</a:t>
                    </a:r>
                    <a:fld id="{39C08A84-34CC-43BD-BB40-EA980B66D38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8FA96A5-3D4E-4DAD-A68F-40F07FFB74E3}" type="CELLRANGE">
                      <a:rPr lang="en-US" baseline="0"/>
                      <a:pPr>
                        <a:defRPr b="1">
                          <a:solidFill>
                            <a:srgbClr val="000000"/>
                          </a:solidFill>
                        </a:defRPr>
                      </a:pPr>
                      <a:t>[CELLRANGE]</a:t>
                    </a:fld>
                    <a:r>
                      <a:rPr lang="en-US" baseline="0"/>
                      <a:t>
</a:t>
                    </a:r>
                    <a:fld id="{49D19326-AA0E-4DD4-9B6F-3539ED3150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07E0AC0-26A6-4DF9-8AF3-BC56AA14406E}" type="CELLRANGE">
                      <a:rPr lang="en-US" baseline="0"/>
                      <a:pPr>
                        <a:defRPr b="1">
                          <a:solidFill>
                            <a:srgbClr val="000000"/>
                          </a:solidFill>
                        </a:defRPr>
                      </a:pPr>
                      <a:t>[CELLRANGE]</a:t>
                    </a:fld>
                    <a:r>
                      <a:rPr lang="en-US" baseline="0"/>
                      <a:t>
</a:t>
                    </a:r>
                    <a:fld id="{9864109B-1D1F-478C-9178-1EBAC7BCA65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fld id="{9D956D13-5D89-4085-AD2F-92D49B2EE56E}" type="CELLRANGE">
                      <a:rPr lang="en-US" baseline="0"/>
                      <a:pPr>
                        <a:defRPr b="1">
                          <a:solidFill>
                            <a:srgbClr val="000000"/>
                          </a:solidFill>
                        </a:defRPr>
                      </a:pPr>
                      <a:t>[CELLRANGE]</a:t>
                    </a:fld>
                    <a:r>
                      <a:rPr lang="en-US" baseline="0"/>
                      <a:t>
</a:t>
                    </a:r>
                    <a:fld id="{F7B859A3-4DA5-475E-B724-15E8A600A58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462C464D-AA86-4033-AB5A-E94ABDA74004}" type="CELLRANGE">
                      <a:rPr lang="en-US" baseline="0"/>
                      <a:pPr>
                        <a:defRPr b="1">
                          <a:solidFill>
                            <a:srgbClr val="FFFFFF"/>
                          </a:solidFill>
                        </a:defRPr>
                      </a:pPr>
                      <a:t>[CELLRANGE]</a:t>
                    </a:fld>
                    <a:r>
                      <a:rPr lang="en-US" baseline="0"/>
                      <a:t>
</a:t>
                    </a:r>
                    <a:fld id="{7BCD7D83-8509-4A42-A20A-A9768E280CA7}"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9ED4D67-A767-444A-9DE2-999CC2EF6D2E}" type="CELLRANGE">
                      <a:rPr lang="en-US" baseline="0"/>
                      <a:pPr>
                        <a:defRPr b="1">
                          <a:solidFill>
                            <a:srgbClr val="000000"/>
                          </a:solidFill>
                        </a:defRPr>
                      </a:pPr>
                      <a:t>[CELLRANGE]</a:t>
                    </a:fld>
                    <a:r>
                      <a:rPr lang="en-US" baseline="0"/>
                      <a:t>
</a:t>
                    </a:r>
                    <a:fld id="{3723B391-18FF-4462-9C33-1D93232B9EE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069D16-29D7-4CE5-A765-2081BDD4E53F}" type="CELLRANGE">
                      <a:rPr lang="en-US" baseline="0"/>
                      <a:pPr>
                        <a:defRPr b="1">
                          <a:solidFill>
                            <a:srgbClr val="000000"/>
                          </a:solidFill>
                        </a:defRPr>
                      </a:pPr>
                      <a:t>[CELLRANGE]</a:t>
                    </a:fld>
                    <a:r>
                      <a:rPr lang="en-US" baseline="0"/>
                      <a:t>
</a:t>
                    </a:r>
                    <a:fld id="{BE21360D-D3B1-4060-AA63-D459E0E806D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AD29F24-60DF-47B0-A59F-B114ABF7EA87}" type="CELLRANGE">
                      <a:rPr lang="en-US" baseline="0"/>
                      <a:pPr>
                        <a:defRPr b="1">
                          <a:solidFill>
                            <a:srgbClr val="000000"/>
                          </a:solidFill>
                        </a:defRPr>
                      </a:pPr>
                      <a:t>[CELLRANGE]</a:t>
                    </a:fld>
                    <a:r>
                      <a:rPr lang="en-US" baseline="0"/>
                      <a:t>
</a:t>
                    </a:r>
                    <a:fld id="{E383821D-F152-4036-9993-03651325026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16BAD14-A394-4706-8BA8-E06EA848BD9F}" type="CELLRANGE">
                      <a:rPr lang="en-US" baseline="0"/>
                      <a:pPr>
                        <a:defRPr b="1">
                          <a:solidFill>
                            <a:srgbClr val="000000"/>
                          </a:solidFill>
                        </a:defRPr>
                      </a:pPr>
                      <a:t>[CELLRANGE]</a:t>
                    </a:fld>
                    <a:r>
                      <a:rPr lang="en-US" baseline="0"/>
                      <a:t>
</a:t>
                    </a:r>
                    <a:fld id="{20CF0C27-E324-443E-A074-94CBACA46D1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ED84357-784C-48E2-840E-89ABC01CDDD6}" type="CELLRANGE">
                      <a:rPr lang="en-US" baseline="0"/>
                      <a:pPr>
                        <a:defRPr b="1">
                          <a:solidFill>
                            <a:srgbClr val="000000"/>
                          </a:solidFill>
                        </a:defRPr>
                      </a:pPr>
                      <a:t>[CELLRANGE]</a:t>
                    </a:fld>
                    <a:r>
                      <a:rPr lang="en-US" baseline="0"/>
                      <a:t>
</a:t>
                    </a:r>
                    <a:fld id="{1A50368C-1645-49C1-96D2-42700C460D6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AED4241-1D57-4E00-9351-ACC98BF12E2D}" type="CELLRANGE">
                      <a:rPr lang="en-US" baseline="0"/>
                      <a:pPr>
                        <a:defRPr b="1">
                          <a:solidFill>
                            <a:srgbClr val="000000"/>
                          </a:solidFill>
                        </a:defRPr>
                      </a:pPr>
                      <a:t>[CELLRANGE]</a:t>
                    </a:fld>
                    <a:r>
                      <a:rPr lang="en-US" baseline="0"/>
                      <a:t>
</a:t>
                    </a:r>
                    <a:fld id="{277C7AD1-43DD-447E-9518-9345027BB5B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BD8757F-CDA7-4AB6-8A28-80D97FA01DCE}" type="CELLRANGE">
                      <a:rPr lang="en-US" baseline="0"/>
                      <a:pPr>
                        <a:defRPr b="1">
                          <a:solidFill>
                            <a:srgbClr val="000000"/>
                          </a:solidFill>
                        </a:defRPr>
                      </a:pPr>
                      <a:t>[CELLRANGE]</a:t>
                    </a:fld>
                    <a:r>
                      <a:rPr lang="en-US" baseline="0"/>
                      <a:t>
</a:t>
                    </a:r>
                    <a:fld id="{11091F12-131C-4E34-9D83-686FAEDE33E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F0945ED-92CE-4A2A-A6C1-14A8A594AD13}" type="CELLRANGE">
                      <a:rPr lang="en-US" baseline="0"/>
                      <a:pPr>
                        <a:defRPr b="1">
                          <a:solidFill>
                            <a:srgbClr val="000000"/>
                          </a:solidFill>
                        </a:defRPr>
                      </a:pPr>
                      <a:t>[CELLRANGE]</a:t>
                    </a:fld>
                    <a:r>
                      <a:rPr lang="en-US" baseline="0"/>
                      <a:t>
</a:t>
                    </a:r>
                    <a:fld id="{9328EF98-EBF7-481E-BC9A-0DD28B54587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Asturias, Principado de</c:v>
                </c:pt>
                <c:pt idx="3">
                  <c:v>Galicia</c:v>
                </c:pt>
                <c:pt idx="4">
                  <c:v>Cantabria</c:v>
                </c:pt>
                <c:pt idx="5">
                  <c:v>Navarra, Comunidad Foral de</c:v>
                </c:pt>
                <c:pt idx="6">
                  <c:v>Comunitat Valenciana</c:v>
                </c:pt>
                <c:pt idx="7">
                  <c:v>Castilla - La Mancha</c:v>
                </c:pt>
                <c:pt idx="8">
                  <c:v>Andalucía</c:v>
                </c:pt>
                <c:pt idx="9">
                  <c:v>Ceuta</c:v>
                </c:pt>
                <c:pt idx="10">
                  <c:v>Madrid, Comunidad de</c:v>
                </c:pt>
                <c:pt idx="11">
                  <c:v>Media Nacional</c:v>
                </c:pt>
                <c:pt idx="12">
                  <c:v>Balears, Illes</c:v>
                </c:pt>
                <c:pt idx="13">
                  <c:v>Rioja, La</c:v>
                </c:pt>
                <c:pt idx="14">
                  <c:v>Extremadura</c:v>
                </c:pt>
                <c:pt idx="15">
                  <c:v>Murcia, Región de</c:v>
                </c:pt>
                <c:pt idx="16">
                  <c:v>Melilla</c:v>
                </c:pt>
                <c:pt idx="17">
                  <c:v>Cataluña</c:v>
                </c:pt>
                <c:pt idx="18">
                  <c:v>País Vasco</c:v>
                </c:pt>
                <c:pt idx="19">
                  <c:v>Canarias</c:v>
                </c:pt>
              </c:strCache>
            </c:strRef>
          </c:cat>
          <c:val>
            <c:numRef>
              <c:f>'11ListaEspera'!$P$13:$P$32</c:f>
              <c:numCache>
                <c:formatCode>0.00%</c:formatCode>
                <c:ptCount val="20"/>
                <c:pt idx="0">
                  <c:v>1.2586037364798427E-3</c:v>
                </c:pt>
                <c:pt idx="1">
                  <c:v>2.315757874648884E-3</c:v>
                </c:pt>
                <c:pt idx="2">
                  <c:v>1.07310719746305E-2</c:v>
                </c:pt>
                <c:pt idx="3">
                  <c:v>1.4527202306977642E-2</c:v>
                </c:pt>
                <c:pt idx="4">
                  <c:v>1.9535489472541783E-2</c:v>
                </c:pt>
                <c:pt idx="5">
                  <c:v>2.1211433756805807E-2</c:v>
                </c:pt>
                <c:pt idx="6">
                  <c:v>3.2698079317804898E-2</c:v>
                </c:pt>
                <c:pt idx="7">
                  <c:v>4.7900030478512649E-2</c:v>
                </c:pt>
                <c:pt idx="8">
                  <c:v>5.0312226290020731E-2</c:v>
                </c:pt>
                <c:pt idx="9">
                  <c:v>5.8411214953271028E-2</c:v>
                </c:pt>
                <c:pt idx="10">
                  <c:v>6.6956546451814591E-2</c:v>
                </c:pt>
                <c:pt idx="11">
                  <c:v>7.4941438045799197E-2</c:v>
                </c:pt>
                <c:pt idx="12">
                  <c:v>0.10318328344462353</c:v>
                </c:pt>
                <c:pt idx="13">
                  <c:v>0.10527831094049904</c:v>
                </c:pt>
                <c:pt idx="14">
                  <c:v>0.11289584587597833</c:v>
                </c:pt>
                <c:pt idx="15">
                  <c:v>0.11419600380589914</c:v>
                </c:pt>
                <c:pt idx="16">
                  <c:v>0.12101118939079983</c:v>
                </c:pt>
                <c:pt idx="17">
                  <c:v>0.14510923445426191</c:v>
                </c:pt>
                <c:pt idx="18">
                  <c:v>0.15956323466273686</c:v>
                </c:pt>
                <c:pt idx="19">
                  <c:v>0.22946334388185655</c:v>
                </c:pt>
              </c:numCache>
            </c:numRef>
          </c:val>
          <c:extLst>
            <c:ext xmlns:c15="http://schemas.microsoft.com/office/drawing/2012/chart" uri="{02D57815-91ED-43cb-92C2-25804820EDAC}">
              <c15:datalabelsRange>
                <c15:f>'11ListaEspera'!$N$13:$N$32</c15:f>
                <c15:dlblRangeCache>
                  <c:ptCount val="20"/>
                  <c:pt idx="0">
                    <c:v>160</c:v>
                  </c:pt>
                  <c:pt idx="1">
                    <c:v>108</c:v>
                  </c:pt>
                  <c:pt idx="2">
                    <c:v>379</c:v>
                  </c:pt>
                  <c:pt idx="3">
                    <c:v>1.204</c:v>
                  </c:pt>
                  <c:pt idx="4">
                    <c:v>360</c:v>
                  </c:pt>
                  <c:pt idx="5">
                    <c:v>374</c:v>
                  </c:pt>
                  <c:pt idx="6">
                    <c:v>5.698</c:v>
                  </c:pt>
                  <c:pt idx="7">
                    <c:v>3.929</c:v>
                  </c:pt>
                  <c:pt idx="8">
                    <c:v>15.969</c:v>
                  </c:pt>
                  <c:pt idx="9">
                    <c:v>100</c:v>
                  </c:pt>
                  <c:pt idx="10">
                    <c:v>14.136</c:v>
                  </c:pt>
                  <c:pt idx="11">
                    <c:v>125.858</c:v>
                  </c:pt>
                  <c:pt idx="12">
                    <c:v>3.585</c:v>
                  </c:pt>
                  <c:pt idx="13">
                    <c:v>1.097</c:v>
                  </c:pt>
                  <c:pt idx="14">
                    <c:v>4.688</c:v>
                  </c:pt>
                  <c:pt idx="15">
                    <c:v>6.001</c:v>
                  </c:pt>
                  <c:pt idx="16">
                    <c:v>292</c:v>
                  </c:pt>
                  <c:pt idx="17">
                    <c:v>40.105</c:v>
                  </c:pt>
                  <c:pt idx="18">
                    <c:v>13.751</c:v>
                  </c:pt>
                  <c:pt idx="19">
                    <c:v>13.922</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Asturias, Principado de</c:v>
                </c:pt>
                <c:pt idx="3">
                  <c:v>Galicia</c:v>
                </c:pt>
                <c:pt idx="4">
                  <c:v>Cantabria</c:v>
                </c:pt>
                <c:pt idx="5">
                  <c:v>Navarra, Comunidad Foral de</c:v>
                </c:pt>
                <c:pt idx="6">
                  <c:v>Comunitat Valenciana</c:v>
                </c:pt>
                <c:pt idx="7">
                  <c:v>Castilla - La Mancha</c:v>
                </c:pt>
                <c:pt idx="8">
                  <c:v>Andalucía</c:v>
                </c:pt>
                <c:pt idx="9">
                  <c:v>Ceuta</c:v>
                </c:pt>
                <c:pt idx="10">
                  <c:v>Madrid, Comunidad de</c:v>
                </c:pt>
                <c:pt idx="11">
                  <c:v>Media Nacional</c:v>
                </c:pt>
                <c:pt idx="12">
                  <c:v>Balears, Illes</c:v>
                </c:pt>
                <c:pt idx="13">
                  <c:v>Rioja, La</c:v>
                </c:pt>
                <c:pt idx="14">
                  <c:v>Extremadura</c:v>
                </c:pt>
                <c:pt idx="15">
                  <c:v>Murcia, Región de</c:v>
                </c:pt>
                <c:pt idx="16">
                  <c:v>Melilla</c:v>
                </c:pt>
                <c:pt idx="17">
                  <c:v>Cataluña</c:v>
                </c:pt>
                <c:pt idx="18">
                  <c:v>País Vasco</c:v>
                </c:pt>
                <c:pt idx="19">
                  <c:v>Canarias</c:v>
                </c:pt>
              </c:strCache>
            </c:strRef>
          </c:cat>
          <c:val>
            <c:numRef>
              <c:f>'11ListaEspera'!$Q$13:$Q$32</c:f>
              <c:numCache>
                <c:formatCode>0.00%</c:formatCode>
                <c:ptCount val="20"/>
                <c:pt idx="0">
                  <c:v>0.92505856195420078</c:v>
                </c:pt>
                <c:pt idx="1">
                  <c:v>0.92505856195420078</c:v>
                </c:pt>
                <c:pt idx="2">
                  <c:v>0.92505856195420078</c:v>
                </c:pt>
                <c:pt idx="3">
                  <c:v>0.92505856195420078</c:v>
                </c:pt>
                <c:pt idx="4">
                  <c:v>0.92505856195420078</c:v>
                </c:pt>
                <c:pt idx="5">
                  <c:v>0.92505856195420078</c:v>
                </c:pt>
                <c:pt idx="6">
                  <c:v>0.92505856195420078</c:v>
                </c:pt>
                <c:pt idx="7">
                  <c:v>0.92505856195420078</c:v>
                </c:pt>
                <c:pt idx="8">
                  <c:v>0.92505856195420078</c:v>
                </c:pt>
                <c:pt idx="9">
                  <c:v>0.92505856195420078</c:v>
                </c:pt>
                <c:pt idx="10">
                  <c:v>0.92505856195420078</c:v>
                </c:pt>
                <c:pt idx="11">
                  <c:v>0.92505856195420078</c:v>
                </c:pt>
                <c:pt idx="12">
                  <c:v>0.92505856195420078</c:v>
                </c:pt>
                <c:pt idx="13">
                  <c:v>0.92505856195420078</c:v>
                </c:pt>
                <c:pt idx="14">
                  <c:v>0.92505856195420078</c:v>
                </c:pt>
                <c:pt idx="15">
                  <c:v>0.92505856195420078</c:v>
                </c:pt>
                <c:pt idx="16">
                  <c:v>0.92505856195420078</c:v>
                </c:pt>
                <c:pt idx="17">
                  <c:v>0.92505856195420078</c:v>
                </c:pt>
                <c:pt idx="18">
                  <c:v>0.92505856195420078</c:v>
                </c:pt>
                <c:pt idx="19">
                  <c:v>0.92505856195420078</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5A347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AD84C6"/>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91FEC83-9821-4AFE-B15C-D1A350B3931C}" type="CELLRANGE">
                      <a:rPr lang="en-US" baseline="0"/>
                      <a:pPr>
                        <a:defRPr b="1">
                          <a:solidFill>
                            <a:srgbClr val="000000"/>
                          </a:solidFill>
                        </a:defRPr>
                      </a:pPr>
                      <a:t>[CELLRANGE]</a:t>
                    </a:fld>
                    <a:r>
                      <a:rPr lang="en-US" baseline="0"/>
                      <a:t>
</a:t>
                    </a:r>
                    <a:fld id="{35AE11A7-9B79-44E4-9D35-87BFFF57751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A0F7D77-3B2C-4344-85C2-AF141C37FF22}" type="CELLRANGE">
                      <a:rPr lang="en-US" baseline="0"/>
                      <a:pPr>
                        <a:defRPr b="1">
                          <a:solidFill>
                            <a:srgbClr val="000000"/>
                          </a:solidFill>
                        </a:defRPr>
                      </a:pPr>
                      <a:t>[CELLRANGE]</a:t>
                    </a:fld>
                    <a:r>
                      <a:rPr lang="en-US" baseline="0"/>
                      <a:t>
</a:t>
                    </a:r>
                    <a:fld id="{BE255805-76E5-49F2-A7E6-77EE519427C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D7949C2-0872-4697-99D0-26FB588A0847}" type="CELLRANGE">
                      <a:rPr lang="en-US" baseline="0"/>
                      <a:pPr>
                        <a:defRPr b="1">
                          <a:solidFill>
                            <a:srgbClr val="000000"/>
                          </a:solidFill>
                        </a:defRPr>
                      </a:pPr>
                      <a:t>[CELLRANGE]</a:t>
                    </a:fld>
                    <a:r>
                      <a:rPr lang="en-US" baseline="0"/>
                      <a:t>
</a:t>
                    </a:r>
                    <a:fld id="{035C73AB-D377-4AF5-9335-BBF8CB6136D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F1F4EA-BA1B-4741-BF35-3E74752A9AE8}" type="CELLRANGE">
                      <a:rPr lang="en-US" baseline="0"/>
                      <a:pPr>
                        <a:defRPr b="1">
                          <a:solidFill>
                            <a:srgbClr val="000000"/>
                          </a:solidFill>
                        </a:defRPr>
                      </a:pPr>
                      <a:t>[CELLRANGE]</a:t>
                    </a:fld>
                    <a:r>
                      <a:rPr lang="en-US" baseline="0"/>
                      <a:t>
</a:t>
                    </a:r>
                    <a:fld id="{119A152F-9148-4B7C-AA72-B72ADF65B11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8D37F6C-5EAC-4080-B1F9-5BD1E99B42ED}" type="CELLRANGE">
                      <a:rPr lang="en-US" baseline="0"/>
                      <a:pPr>
                        <a:defRPr b="1">
                          <a:solidFill>
                            <a:srgbClr val="000000"/>
                          </a:solidFill>
                        </a:defRPr>
                      </a:pPr>
                      <a:t>[CELLRANGE]</a:t>
                    </a:fld>
                    <a:r>
                      <a:rPr lang="en-US" baseline="0"/>
                      <a:t>
</a:t>
                    </a:r>
                    <a:fld id="{2B75FAB9-0452-45EF-B192-89E957EB0EE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B89AFAC-08CD-460F-9786-DAC20538C07E}" type="CELLRANGE">
                      <a:rPr lang="en-US" baseline="0"/>
                      <a:pPr>
                        <a:defRPr b="1">
                          <a:solidFill>
                            <a:srgbClr val="000000"/>
                          </a:solidFill>
                        </a:defRPr>
                      </a:pPr>
                      <a:t>[CELLRANGE]</a:t>
                    </a:fld>
                    <a:r>
                      <a:rPr lang="en-US" baseline="0"/>
                      <a:t>
</a:t>
                    </a:r>
                    <a:fld id="{89C2D70A-B540-473C-B23A-2171940773A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ABC60CD-C1D2-4994-BF5B-74EA3335F4A5}" type="CELLRANGE">
                      <a:rPr lang="en-US" baseline="0"/>
                      <a:pPr>
                        <a:defRPr b="1">
                          <a:solidFill>
                            <a:srgbClr val="000000"/>
                          </a:solidFill>
                        </a:defRPr>
                      </a:pPr>
                      <a:t>[CELLRANGE]</a:t>
                    </a:fld>
                    <a:r>
                      <a:rPr lang="en-US" baseline="0"/>
                      <a:t>
</a:t>
                    </a:r>
                    <a:fld id="{F1B9F5A2-691F-41F2-9142-F279EE31F72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776F79F-57D6-476B-82A5-4475753673B7}" type="CELLRANGE">
                      <a:rPr lang="en-US" baseline="0"/>
                      <a:pPr>
                        <a:defRPr b="1">
                          <a:solidFill>
                            <a:srgbClr val="000000"/>
                          </a:solidFill>
                        </a:defRPr>
                      </a:pPr>
                      <a:t>[CELLRANGE]</a:t>
                    </a:fld>
                    <a:r>
                      <a:rPr lang="en-US" baseline="0"/>
                      <a:t>
</a:t>
                    </a:r>
                    <a:fld id="{6E725A08-3DE5-46D5-96B6-976DE26DEA9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571E0FA-4065-4818-8FE1-1C922ACE371B}" type="CELLRANGE">
                      <a:rPr lang="en-US" baseline="0"/>
                      <a:pPr>
                        <a:defRPr b="1">
                          <a:solidFill>
                            <a:srgbClr val="000000"/>
                          </a:solidFill>
                        </a:defRPr>
                      </a:pPr>
                      <a:t>[CELLRANGE]</a:t>
                    </a:fld>
                    <a:r>
                      <a:rPr lang="en-US" baseline="0"/>
                      <a:t>
</a:t>
                    </a:r>
                    <a:fld id="{76271994-5A07-4586-AA95-654CAC8D744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A3696A2-3B8F-48F9-9A99-87A93806C82A}" type="CELLRANGE">
                      <a:rPr lang="en-US" baseline="0"/>
                      <a:pPr>
                        <a:defRPr b="1">
                          <a:solidFill>
                            <a:srgbClr val="000000"/>
                          </a:solidFill>
                        </a:defRPr>
                      </a:pPr>
                      <a:t>[CELLRANGE]</a:t>
                    </a:fld>
                    <a:r>
                      <a:rPr lang="en-US" baseline="0"/>
                      <a:t>
</a:t>
                    </a:r>
                    <a:fld id="{75490AC0-DD55-4EA5-8D06-540E860C5B6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1E13B27D-9687-49ED-AC99-D9964149DA69}" type="CELLRANGE">
                      <a:rPr lang="en-US" baseline="0"/>
                      <a:pPr>
                        <a:defRPr b="1">
                          <a:solidFill>
                            <a:srgbClr val="FFFFFF"/>
                          </a:solidFill>
                        </a:defRPr>
                      </a:pPr>
                      <a:t>[CELLRANGE]</a:t>
                    </a:fld>
                    <a:r>
                      <a:rPr lang="en-US" baseline="0"/>
                      <a:t>
</a:t>
                    </a:r>
                    <a:fld id="{F28AD3C4-9C70-4AEE-853F-576F00D6A9D6}"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F06C0F8-8DEF-4C6B-91AF-02DE3F8A09EA}" type="CELLRANGE">
                      <a:rPr lang="en-US" baseline="0"/>
                      <a:pPr>
                        <a:defRPr b="1">
                          <a:solidFill>
                            <a:srgbClr val="000000"/>
                          </a:solidFill>
                        </a:defRPr>
                      </a:pPr>
                      <a:t>[CELLRANGE]</a:t>
                    </a:fld>
                    <a:r>
                      <a:rPr lang="en-US" baseline="0"/>
                      <a:t>
</a:t>
                    </a:r>
                    <a:fld id="{6E09E735-9AEC-49B1-ADFD-8533C3C754A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437B7CD-E702-42F8-BDCD-27C26AD97530}" type="CELLRANGE">
                      <a:rPr lang="en-US" baseline="0"/>
                      <a:pPr>
                        <a:defRPr b="1">
                          <a:solidFill>
                            <a:srgbClr val="000000"/>
                          </a:solidFill>
                        </a:defRPr>
                      </a:pPr>
                      <a:t>[CELLRANGE]</a:t>
                    </a:fld>
                    <a:r>
                      <a:rPr lang="en-US" baseline="0"/>
                      <a:t>
</a:t>
                    </a:r>
                    <a:fld id="{EEC0597D-F1F2-4956-B73B-B93AFAF2590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4D97F5D-91F4-461D-AC03-8343E937924B}" type="CELLRANGE">
                      <a:rPr lang="en-US" baseline="0"/>
                      <a:pPr>
                        <a:defRPr b="1">
                          <a:solidFill>
                            <a:srgbClr val="000000"/>
                          </a:solidFill>
                        </a:defRPr>
                      </a:pPr>
                      <a:t>[CELLRANGE]</a:t>
                    </a:fld>
                    <a:r>
                      <a:rPr lang="en-US" baseline="0"/>
                      <a:t>
</a:t>
                    </a:r>
                    <a:fld id="{3213A958-19F2-474B-A619-29F43D391F6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62B4849-CD0A-49CD-97A7-373C16F39296}" type="CELLRANGE">
                      <a:rPr lang="en-US" baseline="0"/>
                      <a:pPr>
                        <a:defRPr b="1">
                          <a:solidFill>
                            <a:srgbClr val="000000"/>
                          </a:solidFill>
                        </a:defRPr>
                      </a:pPr>
                      <a:t>[CELLRANGE]</a:t>
                    </a:fld>
                    <a:r>
                      <a:rPr lang="en-US" baseline="0"/>
                      <a:t>
</a:t>
                    </a:r>
                    <a:fld id="{1886F3EF-DB73-41BE-8A7F-1546E758BD1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1BFDFCD-B858-4B7C-8A0A-038B43CC1F30}" type="CELLRANGE">
                      <a:rPr lang="en-US" baseline="0"/>
                      <a:pPr>
                        <a:defRPr b="1">
                          <a:solidFill>
                            <a:srgbClr val="000000"/>
                          </a:solidFill>
                        </a:defRPr>
                      </a:pPr>
                      <a:t>[CELLRANGE]</a:t>
                    </a:fld>
                    <a:r>
                      <a:rPr lang="en-US" baseline="0"/>
                      <a:t>
</a:t>
                    </a:r>
                    <a:fld id="{879DEC8D-D989-4BF8-A1D2-9B509BA6CE0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8D23964-601C-4B61-A1E9-9E02990DFDC5}" type="CELLRANGE">
                      <a:rPr lang="en-US" baseline="0"/>
                      <a:pPr>
                        <a:defRPr b="1">
                          <a:solidFill>
                            <a:srgbClr val="000000"/>
                          </a:solidFill>
                        </a:defRPr>
                      </a:pPr>
                      <a:t>[CELLRANGE]</a:t>
                    </a:fld>
                    <a:r>
                      <a:rPr lang="en-US" baseline="0"/>
                      <a:t>
</a:t>
                    </a:r>
                    <a:fld id="{9DA06506-54B7-413E-A7A0-37170451457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D007F82-08A2-4C5D-B639-E2ECBE0125E1}" type="CELLRANGE">
                      <a:rPr lang="en-US" baseline="0"/>
                      <a:pPr>
                        <a:defRPr b="1">
                          <a:solidFill>
                            <a:srgbClr val="000000"/>
                          </a:solidFill>
                        </a:defRPr>
                      </a:pPr>
                      <a:t>[CELLRANGE]</a:t>
                    </a:fld>
                    <a:r>
                      <a:rPr lang="en-US" baseline="0"/>
                      <a:t>
</a:t>
                    </a:r>
                    <a:fld id="{530D1D75-AF6C-4AB8-8E51-5B41451743C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342978F-D406-4CB1-86A9-84B0904F577D}" type="CELLRANGE">
                      <a:rPr lang="en-US" baseline="0"/>
                      <a:pPr>
                        <a:defRPr b="1">
                          <a:solidFill>
                            <a:srgbClr val="000000"/>
                          </a:solidFill>
                        </a:defRPr>
                      </a:pPr>
                      <a:t>[CELLRANGE]</a:t>
                    </a:fld>
                    <a:r>
                      <a:rPr lang="en-US" baseline="0"/>
                      <a:t>
</a:t>
                    </a:r>
                    <a:fld id="{99333271-DC5A-4DF7-A26B-50DBFD04750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12B1257-A0BC-45F7-8E15-8A334812DCF4}" type="CELLRANGE">
                      <a:rPr lang="en-US" baseline="0"/>
                      <a:pPr>
                        <a:defRPr b="1">
                          <a:solidFill>
                            <a:srgbClr val="000000"/>
                          </a:solidFill>
                        </a:defRPr>
                      </a:pPr>
                      <a:t>[CELLRANGE]</a:t>
                    </a:fld>
                    <a:r>
                      <a:rPr lang="en-US" baseline="0"/>
                      <a:t>
</a:t>
                    </a:r>
                    <a:fld id="{2DFB8DC3-56C6-4C9C-839B-67BD1CB80EB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Asturias, Principado de</c:v>
                </c:pt>
                <c:pt idx="4">
                  <c:v>Cantabria</c:v>
                </c:pt>
                <c:pt idx="5">
                  <c:v>Navarra, Comunidad Foral de</c:v>
                </c:pt>
                <c:pt idx="6">
                  <c:v>Comunitat Valenciana</c:v>
                </c:pt>
                <c:pt idx="7">
                  <c:v>Madrid, Comunidad de</c:v>
                </c:pt>
                <c:pt idx="8">
                  <c:v>Andalucía</c:v>
                </c:pt>
                <c:pt idx="9">
                  <c:v>Castilla - La Mancha</c:v>
                </c:pt>
                <c:pt idx="10">
                  <c:v>Media Nacional</c:v>
                </c:pt>
                <c:pt idx="11">
                  <c:v>Ceuta</c:v>
                </c:pt>
                <c:pt idx="12">
                  <c:v>Rioja, La</c:v>
                </c:pt>
                <c:pt idx="13">
                  <c:v>Balears, Illes</c:v>
                </c:pt>
                <c:pt idx="14">
                  <c:v>Extremadura</c:v>
                </c:pt>
                <c:pt idx="15">
                  <c:v>Cataluña</c:v>
                </c:pt>
                <c:pt idx="16">
                  <c:v>Melilla</c:v>
                </c:pt>
                <c:pt idx="17">
                  <c:v>Murcia, Región de</c:v>
                </c:pt>
                <c:pt idx="18">
                  <c:v>País Vasco</c:v>
                </c:pt>
                <c:pt idx="19">
                  <c:v>Canarias</c:v>
                </c:pt>
              </c:strCache>
            </c:strRef>
          </c:cat>
          <c:val>
            <c:numRef>
              <c:f>'11ListaEsperaGIII'!$O$13:$O$32</c:f>
              <c:numCache>
                <c:formatCode>0.00%</c:formatCode>
                <c:ptCount val="20"/>
                <c:pt idx="0">
                  <c:v>0.99933935256551421</c:v>
                </c:pt>
                <c:pt idx="1">
                  <c:v>0.99906065867752125</c:v>
                </c:pt>
                <c:pt idx="2">
                  <c:v>0.99718690221672102</c:v>
                </c:pt>
                <c:pt idx="3">
                  <c:v>0.9918481567100621</c:v>
                </c:pt>
                <c:pt idx="4">
                  <c:v>0.98836322014498279</c:v>
                </c:pt>
                <c:pt idx="5">
                  <c:v>0.98120525059665875</c:v>
                </c:pt>
                <c:pt idx="6">
                  <c:v>0.97637390857729844</c:v>
                </c:pt>
                <c:pt idx="7">
                  <c:v>0.97367665936721282</c:v>
                </c:pt>
                <c:pt idx="8">
                  <c:v>0.97364726645541699</c:v>
                </c:pt>
                <c:pt idx="9">
                  <c:v>0.96988299274884637</c:v>
                </c:pt>
                <c:pt idx="10">
                  <c:v>0.95578739115931866</c:v>
                </c:pt>
                <c:pt idx="11">
                  <c:v>0.9515011547344111</c:v>
                </c:pt>
                <c:pt idx="12">
                  <c:v>0.94201680672268906</c:v>
                </c:pt>
                <c:pt idx="13">
                  <c:v>0.93641975308641978</c:v>
                </c:pt>
                <c:pt idx="14">
                  <c:v>0.93347019464720193</c:v>
                </c:pt>
                <c:pt idx="15">
                  <c:v>0.9240857148595184</c:v>
                </c:pt>
                <c:pt idx="16">
                  <c:v>0.91799265605875158</c:v>
                </c:pt>
                <c:pt idx="17">
                  <c:v>0.91024887321183623</c:v>
                </c:pt>
                <c:pt idx="18">
                  <c:v>0.87027027027027026</c:v>
                </c:pt>
                <c:pt idx="19">
                  <c:v>0.8054158607350097</c:v>
                </c:pt>
              </c:numCache>
            </c:numRef>
          </c:val>
          <c:extLst>
            <c:ext xmlns:c15="http://schemas.microsoft.com/office/drawing/2012/chart" uri="{02D57815-91ED-43cb-92C2-25804820EDAC}">
              <c15:datalabelsRange>
                <c15:f>'11ListaEsperaGIII'!$M$13:$M$32</c15:f>
                <c15:dlblRangeCache>
                  <c:ptCount val="20"/>
                  <c:pt idx="0">
                    <c:v>13.614</c:v>
                  </c:pt>
                  <c:pt idx="1">
                    <c:v>35.098</c:v>
                  </c:pt>
                  <c:pt idx="2">
                    <c:v>26.586</c:v>
                  </c:pt>
                  <c:pt idx="3">
                    <c:v>8.152</c:v>
                  </c:pt>
                  <c:pt idx="4">
                    <c:v>5.181</c:v>
                  </c:pt>
                  <c:pt idx="5">
                    <c:v>3.289</c:v>
                  </c:pt>
                  <c:pt idx="6">
                    <c:v>45.624</c:v>
                  </c:pt>
                  <c:pt idx="7">
                    <c:v>64.472</c:v>
                  </c:pt>
                  <c:pt idx="8">
                    <c:v>72.822</c:v>
                  </c:pt>
                  <c:pt idx="9">
                    <c:v>23.541</c:v>
                  </c:pt>
                  <c:pt idx="10">
                    <c:v>415.476</c:v>
                  </c:pt>
                  <c:pt idx="11">
                    <c:v>412</c:v>
                  </c:pt>
                  <c:pt idx="12">
                    <c:v>2.242</c:v>
                  </c:pt>
                  <c:pt idx="13">
                    <c:v>7.585</c:v>
                  </c:pt>
                  <c:pt idx="14">
                    <c:v>12.277</c:v>
                  </c:pt>
                  <c:pt idx="15">
                    <c:v>46.013</c:v>
                  </c:pt>
                  <c:pt idx="16">
                    <c:v>750</c:v>
                  </c:pt>
                  <c:pt idx="17">
                    <c:v>13.935</c:v>
                  </c:pt>
                  <c:pt idx="18">
                    <c:v>17.227</c:v>
                  </c:pt>
                  <c:pt idx="19">
                    <c:v>16.656</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37347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8784C6"/>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AF46D78-FA1B-4614-9669-2B875CD46523}" type="CELLRANGE">
                      <a:rPr lang="en-US" baseline="0"/>
                      <a:pPr>
                        <a:defRPr b="1">
                          <a:solidFill>
                            <a:srgbClr val="000000"/>
                          </a:solidFill>
                        </a:defRPr>
                      </a:pPr>
                      <a:t>[CELLRANGE]</a:t>
                    </a:fld>
                    <a:r>
                      <a:rPr lang="en-US" baseline="0"/>
                      <a:t>
</a:t>
                    </a:r>
                    <a:fld id="{722BFAE4-4552-4A97-92A0-25F8E1EAA13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A1B201-AF30-4C35-A813-A6CE5FE1EA2D}" type="CELLRANGE">
                      <a:rPr lang="en-US" baseline="0"/>
                      <a:pPr>
                        <a:defRPr b="1">
                          <a:solidFill>
                            <a:srgbClr val="000000"/>
                          </a:solidFill>
                        </a:defRPr>
                      </a:pPr>
                      <a:t>[CELLRANGE]</a:t>
                    </a:fld>
                    <a:r>
                      <a:rPr lang="en-US" baseline="0"/>
                      <a:t>
</a:t>
                    </a:r>
                    <a:fld id="{2F159835-BFF3-454D-B23A-3D34D15FD03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9544828-9B8C-41BC-84B7-5CE819B21B15}" type="CELLRANGE">
                      <a:rPr lang="en-US" baseline="0"/>
                      <a:pPr>
                        <a:defRPr b="1">
                          <a:solidFill>
                            <a:srgbClr val="000000"/>
                          </a:solidFill>
                        </a:defRPr>
                      </a:pPr>
                      <a:t>[CELLRANGE]</a:t>
                    </a:fld>
                    <a:r>
                      <a:rPr lang="en-US" baseline="0"/>
                      <a:t>
</a:t>
                    </a:r>
                    <a:fld id="{9AC5FD2A-F8A0-4D1E-B5ED-723479C9E53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933DE85-E237-4645-90D0-CE8D8887E124}" type="CELLRANGE">
                      <a:rPr lang="en-US" baseline="0"/>
                      <a:pPr>
                        <a:defRPr b="1">
                          <a:solidFill>
                            <a:srgbClr val="000000"/>
                          </a:solidFill>
                        </a:defRPr>
                      </a:pPr>
                      <a:t>[CELLRANGE]</a:t>
                    </a:fld>
                    <a:r>
                      <a:rPr lang="en-US" baseline="0"/>
                      <a:t>
</a:t>
                    </a:r>
                    <a:fld id="{A882F97E-E6A8-41B4-AACA-DC31001E81C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AE41E74-18F9-4620-B041-E81F5370D277}" type="CELLRANGE">
                      <a:rPr lang="en-US" baseline="0"/>
                      <a:pPr>
                        <a:defRPr b="1">
                          <a:solidFill>
                            <a:srgbClr val="000000"/>
                          </a:solidFill>
                        </a:defRPr>
                      </a:pPr>
                      <a:t>[CELLRANGE]</a:t>
                    </a:fld>
                    <a:r>
                      <a:rPr lang="en-US" baseline="0"/>
                      <a:t>
</a:t>
                    </a:r>
                    <a:fld id="{C44422D9-388C-420B-A363-8164AB66C61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C8D96CA-082B-4294-85D4-378945E2CCD2}" type="CELLRANGE">
                      <a:rPr lang="en-US" baseline="0"/>
                      <a:pPr>
                        <a:defRPr b="1">
                          <a:solidFill>
                            <a:srgbClr val="000000"/>
                          </a:solidFill>
                        </a:defRPr>
                      </a:pPr>
                      <a:t>[CELLRANGE]</a:t>
                    </a:fld>
                    <a:r>
                      <a:rPr lang="en-US" baseline="0"/>
                      <a:t>
</a:t>
                    </a:r>
                    <a:fld id="{5DAECCCE-EC3D-4743-919E-8E8FFA81C92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0DE8D2D-5299-4CD3-B90F-6E95AF6DCBE6}" type="CELLRANGE">
                      <a:rPr lang="en-US" baseline="0"/>
                      <a:pPr>
                        <a:defRPr b="1">
                          <a:solidFill>
                            <a:srgbClr val="000000"/>
                          </a:solidFill>
                        </a:defRPr>
                      </a:pPr>
                      <a:t>[CELLRANGE]</a:t>
                    </a:fld>
                    <a:r>
                      <a:rPr lang="en-US" baseline="0"/>
                      <a:t>
</a:t>
                    </a:r>
                    <a:fld id="{12F9FD1B-2CAF-4E96-8CF9-23B8CB02CE4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425B36B-B4ED-4409-85A2-439E28783C1C}" type="CELLRANGE">
                      <a:rPr lang="en-US" baseline="0"/>
                      <a:pPr>
                        <a:defRPr b="1">
                          <a:solidFill>
                            <a:srgbClr val="000000"/>
                          </a:solidFill>
                        </a:defRPr>
                      </a:pPr>
                      <a:t>[CELLRANGE]</a:t>
                    </a:fld>
                    <a:r>
                      <a:rPr lang="en-US" baseline="0"/>
                      <a:t>
</a:t>
                    </a:r>
                    <a:fld id="{9EF302B4-E77B-4A5D-8440-A77797DFDDA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F821EF1F-B30F-4574-BF13-7F89A53E9022}" type="CELLRANGE">
                      <a:rPr lang="en-US" baseline="0"/>
                      <a:pPr>
                        <a:defRPr sz="600" b="1">
                          <a:solidFill>
                            <a:srgbClr val="000000"/>
                          </a:solidFill>
                        </a:defRPr>
                      </a:pPr>
                      <a:t>[CELLRANGE]</a:t>
                    </a:fld>
                    <a:r>
                      <a:rPr lang="en-US" baseline="0"/>
                      <a:t>
</a:t>
                    </a:r>
                    <a:fld id="{7A75CBF8-CDB5-48CF-80DF-8621048F19A7}"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535C23DD-D146-40BC-B050-EA94392879FE}" type="CELLRANGE">
                      <a:rPr lang="en-US" baseline="0"/>
                      <a:pPr>
                        <a:defRPr sz="600" b="1">
                          <a:solidFill>
                            <a:srgbClr val="000000"/>
                          </a:solidFill>
                        </a:defRPr>
                      </a:pPr>
                      <a:t>[CELLRANGE]</a:t>
                    </a:fld>
                    <a:r>
                      <a:rPr lang="en-US" baseline="0"/>
                      <a:t>
</a:t>
                    </a:r>
                    <a:fld id="{826FCF85-C4BE-4E69-AB70-A7907EDAF4F6}"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900FF26B-F9BE-468D-A4F9-6E6F4ABBD7EA}" type="CELLRANGE">
                      <a:rPr lang="en-US" baseline="0"/>
                      <a:pPr>
                        <a:defRPr sz="600" b="1">
                          <a:solidFill>
                            <a:srgbClr val="FFFFFF"/>
                          </a:solidFill>
                        </a:defRPr>
                      </a:pPr>
                      <a:t>[CELLRANGE]</a:t>
                    </a:fld>
                    <a:r>
                      <a:rPr lang="en-US" baseline="0"/>
                      <a:t>
</a:t>
                    </a:r>
                    <a:fld id="{D2176D6D-31BB-4F38-AD4C-2AE7C3650955}"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1C8C05DB-8A14-4031-A2DA-417BBB3DC619}" type="CELLRANGE">
                      <a:rPr lang="en-US" baseline="0"/>
                      <a:pPr>
                        <a:defRPr sz="600" b="1">
                          <a:solidFill>
                            <a:srgbClr val="000000"/>
                          </a:solidFill>
                        </a:defRPr>
                      </a:pPr>
                      <a:t>[CELLRANGE]</a:t>
                    </a:fld>
                    <a:r>
                      <a:rPr lang="en-US" baseline="0"/>
                      <a:t>
</a:t>
                    </a:r>
                    <a:fld id="{EEA18342-8C2D-4D2B-B85E-024C092FE792}"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35573B1-1F9C-4A15-9B69-FCBCEDD1E592}" type="CELLRANGE">
                      <a:rPr lang="en-US" baseline="0"/>
                      <a:pPr>
                        <a:defRPr b="1">
                          <a:solidFill>
                            <a:srgbClr val="000000"/>
                          </a:solidFill>
                        </a:defRPr>
                      </a:pPr>
                      <a:t>[CELLRANGE]</a:t>
                    </a:fld>
                    <a:r>
                      <a:rPr lang="en-US" baseline="0"/>
                      <a:t>
</a:t>
                    </a:r>
                    <a:fld id="{458B3F99-4CE3-4931-84D7-E4F495F5B2F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12D5EBA-44BE-4C38-8816-FF147CFE7F30}" type="CELLRANGE">
                      <a:rPr lang="en-US" baseline="0"/>
                      <a:pPr>
                        <a:defRPr b="1">
                          <a:solidFill>
                            <a:srgbClr val="000000"/>
                          </a:solidFill>
                        </a:defRPr>
                      </a:pPr>
                      <a:t>[CELLRANGE]</a:t>
                    </a:fld>
                    <a:r>
                      <a:rPr lang="en-US" baseline="0"/>
                      <a:t>
</a:t>
                    </a:r>
                    <a:fld id="{C9BF35F7-B336-46D9-AB3D-8B8C29F4243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B63A02D-A4FD-4FFC-88A9-74734CFD9786}" type="CELLRANGE">
                      <a:rPr lang="en-US" baseline="0"/>
                      <a:pPr>
                        <a:defRPr b="1">
                          <a:solidFill>
                            <a:srgbClr val="000000"/>
                          </a:solidFill>
                        </a:defRPr>
                      </a:pPr>
                      <a:t>[CELLRANGE]</a:t>
                    </a:fld>
                    <a:r>
                      <a:rPr lang="en-US" baseline="0"/>
                      <a:t>
</a:t>
                    </a:r>
                    <a:fld id="{533342E6-4E1C-4442-9B57-6F71374CAD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94AE62-671B-4C1B-8C89-10B1CFD7B4EA}" type="CELLRANGE">
                      <a:rPr lang="en-US" baseline="0"/>
                      <a:pPr>
                        <a:defRPr b="1">
                          <a:solidFill>
                            <a:srgbClr val="000000"/>
                          </a:solidFill>
                        </a:defRPr>
                      </a:pPr>
                      <a:t>[CELLRANGE]</a:t>
                    </a:fld>
                    <a:r>
                      <a:rPr lang="en-US" baseline="0"/>
                      <a:t>
</a:t>
                    </a:r>
                    <a:fld id="{F84F7DF6-FB74-4147-92E9-DB2F40AB07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86064D2-3A37-4E8C-A0A9-8AFB0DA67BB6}" type="CELLRANGE">
                      <a:rPr lang="en-US" baseline="0"/>
                      <a:pPr>
                        <a:defRPr b="1">
                          <a:solidFill>
                            <a:srgbClr val="000000"/>
                          </a:solidFill>
                        </a:defRPr>
                      </a:pPr>
                      <a:t>[CELLRANGE]</a:t>
                    </a:fld>
                    <a:r>
                      <a:rPr lang="en-US" baseline="0"/>
                      <a:t>
</a:t>
                    </a:r>
                    <a:fld id="{3ED2A40B-1CC0-412F-AA88-B1E51F72A1D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6834467-918D-4329-81E0-3F35129DA920}" type="CELLRANGE">
                      <a:rPr lang="en-US" baseline="0"/>
                      <a:pPr>
                        <a:defRPr b="1">
                          <a:solidFill>
                            <a:srgbClr val="000000"/>
                          </a:solidFill>
                        </a:defRPr>
                      </a:pPr>
                      <a:t>[CELLRANGE]</a:t>
                    </a:fld>
                    <a:r>
                      <a:rPr lang="en-US" baseline="0"/>
                      <a:t>
</a:t>
                    </a:r>
                    <a:fld id="{5F649645-1456-4565-A8D2-C287D81C740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21CCD98-BA11-45D7-A044-F4CB37EBD9A7}" type="CELLRANGE">
                      <a:rPr lang="en-US" baseline="0"/>
                      <a:pPr>
                        <a:defRPr b="1">
                          <a:solidFill>
                            <a:srgbClr val="000000"/>
                          </a:solidFill>
                        </a:defRPr>
                      </a:pPr>
                      <a:t>[CELLRANGE]</a:t>
                    </a:fld>
                    <a:r>
                      <a:rPr lang="en-US" baseline="0"/>
                      <a:t>
</a:t>
                    </a:r>
                    <a:fld id="{9F537F4D-8996-44B0-B484-CFB9B4632FE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70EE94D-127D-49F2-87C9-3A2D3C763091}" type="CELLRANGE">
                      <a:rPr lang="en-US" baseline="0"/>
                      <a:pPr>
                        <a:defRPr b="1">
                          <a:solidFill>
                            <a:srgbClr val="000000"/>
                          </a:solidFill>
                        </a:defRPr>
                      </a:pPr>
                      <a:t>[CELLRANGE]</a:t>
                    </a:fld>
                    <a:r>
                      <a:rPr lang="en-US" baseline="0"/>
                      <a:t>
</a:t>
                    </a:r>
                    <a:fld id="{F7E04A59-9332-4960-AFCD-D81EE36734C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Asturias, Principado de</c:v>
                </c:pt>
                <c:pt idx="4">
                  <c:v>Cantabria</c:v>
                </c:pt>
                <c:pt idx="5">
                  <c:v>Navarra, Comunidad Foral de</c:v>
                </c:pt>
                <c:pt idx="6">
                  <c:v>Comunitat Valenciana</c:v>
                </c:pt>
                <c:pt idx="7">
                  <c:v>Madrid, Comunidad de</c:v>
                </c:pt>
                <c:pt idx="8">
                  <c:v>Andalucía</c:v>
                </c:pt>
                <c:pt idx="9">
                  <c:v>Castilla - La Mancha</c:v>
                </c:pt>
                <c:pt idx="10">
                  <c:v>Media Nacional</c:v>
                </c:pt>
                <c:pt idx="11">
                  <c:v>Ceuta</c:v>
                </c:pt>
                <c:pt idx="12">
                  <c:v>Rioja, La</c:v>
                </c:pt>
                <c:pt idx="13">
                  <c:v>Balears, Illes</c:v>
                </c:pt>
                <c:pt idx="14">
                  <c:v>Extremadura</c:v>
                </c:pt>
                <c:pt idx="15">
                  <c:v>Cataluña</c:v>
                </c:pt>
                <c:pt idx="16">
                  <c:v>Melilla</c:v>
                </c:pt>
                <c:pt idx="17">
                  <c:v>Murcia, Región de</c:v>
                </c:pt>
                <c:pt idx="18">
                  <c:v>País Vasco</c:v>
                </c:pt>
                <c:pt idx="19">
                  <c:v>Canarias</c:v>
                </c:pt>
              </c:strCache>
            </c:strRef>
          </c:cat>
          <c:val>
            <c:numRef>
              <c:f>'11ListaEsperaGIII'!$P$13:$P$32</c:f>
              <c:numCache>
                <c:formatCode>0.00%</c:formatCode>
                <c:ptCount val="20"/>
                <c:pt idx="0">
                  <c:v>6.6064743448579607E-4</c:v>
                </c:pt>
                <c:pt idx="1">
                  <c:v>9.3934132247872255E-4</c:v>
                </c:pt>
                <c:pt idx="2">
                  <c:v>2.813097783278947E-3</c:v>
                </c:pt>
                <c:pt idx="3">
                  <c:v>8.1518432899379493E-3</c:v>
                </c:pt>
                <c:pt idx="4">
                  <c:v>1.163677985501717E-2</c:v>
                </c:pt>
                <c:pt idx="5">
                  <c:v>1.879474940334129E-2</c:v>
                </c:pt>
                <c:pt idx="6">
                  <c:v>2.3626091422701591E-2</c:v>
                </c:pt>
                <c:pt idx="7">
                  <c:v>2.6323340632787132E-2</c:v>
                </c:pt>
                <c:pt idx="8">
                  <c:v>2.6352733544583049E-2</c:v>
                </c:pt>
                <c:pt idx="9">
                  <c:v>3.0117007251153592E-2</c:v>
                </c:pt>
                <c:pt idx="10">
                  <c:v>4.42126088406814E-2</c:v>
                </c:pt>
                <c:pt idx="11">
                  <c:v>4.8498845265588918E-2</c:v>
                </c:pt>
                <c:pt idx="12">
                  <c:v>5.7983193277310927E-2</c:v>
                </c:pt>
                <c:pt idx="13">
                  <c:v>6.3580246913580246E-2</c:v>
                </c:pt>
                <c:pt idx="14">
                  <c:v>6.6529805352798052E-2</c:v>
                </c:pt>
                <c:pt idx="15">
                  <c:v>7.5914285140481597E-2</c:v>
                </c:pt>
                <c:pt idx="16">
                  <c:v>8.2007343941248464E-2</c:v>
                </c:pt>
                <c:pt idx="17">
                  <c:v>8.9751126788163826E-2</c:v>
                </c:pt>
                <c:pt idx="18">
                  <c:v>0.12972972972972974</c:v>
                </c:pt>
                <c:pt idx="19">
                  <c:v>0.19458413926499032</c:v>
                </c:pt>
              </c:numCache>
            </c:numRef>
          </c:val>
          <c:extLst>
            <c:ext xmlns:c15="http://schemas.microsoft.com/office/drawing/2012/chart" uri="{02D57815-91ED-43cb-92C2-25804820EDAC}">
              <c15:datalabelsRange>
                <c15:f>'11ListaEsperaGIII'!$N$13:$N$32</c15:f>
                <c15:dlblRangeCache>
                  <c:ptCount val="20"/>
                  <c:pt idx="0">
                    <c:v>9</c:v>
                  </c:pt>
                  <c:pt idx="1">
                    <c:v>33</c:v>
                  </c:pt>
                  <c:pt idx="2">
                    <c:v>75</c:v>
                  </c:pt>
                  <c:pt idx="3">
                    <c:v>67</c:v>
                  </c:pt>
                  <c:pt idx="4">
                    <c:v>61</c:v>
                  </c:pt>
                  <c:pt idx="5">
                    <c:v>63</c:v>
                  </c:pt>
                  <c:pt idx="6">
                    <c:v>1.104</c:v>
                  </c:pt>
                  <c:pt idx="7">
                    <c:v>1.743</c:v>
                  </c:pt>
                  <c:pt idx="8">
                    <c:v>1.971</c:v>
                  </c:pt>
                  <c:pt idx="9">
                    <c:v>731</c:v>
                  </c:pt>
                  <c:pt idx="10">
                    <c:v>19.219</c:v>
                  </c:pt>
                  <c:pt idx="11">
                    <c:v>21</c:v>
                  </c:pt>
                  <c:pt idx="12">
                    <c:v>138</c:v>
                  </c:pt>
                  <c:pt idx="13">
                    <c:v>515</c:v>
                  </c:pt>
                  <c:pt idx="14">
                    <c:v>875</c:v>
                  </c:pt>
                  <c:pt idx="15">
                    <c:v>3.780</c:v>
                  </c:pt>
                  <c:pt idx="16">
                    <c:v>67</c:v>
                  </c:pt>
                  <c:pt idx="17">
                    <c:v>1.374</c:v>
                  </c:pt>
                  <c:pt idx="18">
                    <c:v>2.568</c:v>
                  </c:pt>
                  <c:pt idx="19">
                    <c:v>4.024</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Asturias, Principado de</c:v>
                </c:pt>
                <c:pt idx="4">
                  <c:v>Cantabria</c:v>
                </c:pt>
                <c:pt idx="5">
                  <c:v>Navarra, Comunidad Foral de</c:v>
                </c:pt>
                <c:pt idx="6">
                  <c:v>Comunitat Valenciana</c:v>
                </c:pt>
                <c:pt idx="7">
                  <c:v>Madrid, Comunidad de</c:v>
                </c:pt>
                <c:pt idx="8">
                  <c:v>Andalucía</c:v>
                </c:pt>
                <c:pt idx="9">
                  <c:v>Castilla - La Mancha</c:v>
                </c:pt>
                <c:pt idx="10">
                  <c:v>Media Nacional</c:v>
                </c:pt>
                <c:pt idx="11">
                  <c:v>Ceuta</c:v>
                </c:pt>
                <c:pt idx="12">
                  <c:v>Rioja, La</c:v>
                </c:pt>
                <c:pt idx="13">
                  <c:v>Balears, Illes</c:v>
                </c:pt>
                <c:pt idx="14">
                  <c:v>Extremadura</c:v>
                </c:pt>
                <c:pt idx="15">
                  <c:v>Cataluña</c:v>
                </c:pt>
                <c:pt idx="16">
                  <c:v>Melilla</c:v>
                </c:pt>
                <c:pt idx="17">
                  <c:v>Murcia, Región de</c:v>
                </c:pt>
                <c:pt idx="18">
                  <c:v>País Vasco</c:v>
                </c:pt>
                <c:pt idx="19">
                  <c:v>Canarias</c:v>
                </c:pt>
              </c:strCache>
            </c:strRef>
          </c:cat>
          <c:val>
            <c:numRef>
              <c:f>'11ListaEsperaGIII'!$Q$13:$Q$32</c:f>
              <c:numCache>
                <c:formatCode>0.00%</c:formatCode>
                <c:ptCount val="20"/>
                <c:pt idx="0">
                  <c:v>0.95578739115931866</c:v>
                </c:pt>
                <c:pt idx="1">
                  <c:v>0.95578739115931866</c:v>
                </c:pt>
                <c:pt idx="2">
                  <c:v>0.95578739115931866</c:v>
                </c:pt>
                <c:pt idx="3">
                  <c:v>0.95578739115931866</c:v>
                </c:pt>
                <c:pt idx="4">
                  <c:v>0.95578739115931866</c:v>
                </c:pt>
                <c:pt idx="5">
                  <c:v>0.95578739115931866</c:v>
                </c:pt>
                <c:pt idx="6">
                  <c:v>0.95578739115931866</c:v>
                </c:pt>
                <c:pt idx="7">
                  <c:v>0.95578739115931866</c:v>
                </c:pt>
                <c:pt idx="8">
                  <c:v>0.95578739115931866</c:v>
                </c:pt>
                <c:pt idx="9">
                  <c:v>0.95578739115931866</c:v>
                </c:pt>
                <c:pt idx="10">
                  <c:v>0.95578739115931866</c:v>
                </c:pt>
                <c:pt idx="11">
                  <c:v>0.95578739115931866</c:v>
                </c:pt>
                <c:pt idx="12">
                  <c:v>0.95578739115931866</c:v>
                </c:pt>
                <c:pt idx="13">
                  <c:v>0.95578739115931866</c:v>
                </c:pt>
                <c:pt idx="14">
                  <c:v>0.95578739115931866</c:v>
                </c:pt>
                <c:pt idx="15">
                  <c:v>0.95578739115931866</c:v>
                </c:pt>
                <c:pt idx="16">
                  <c:v>0.95578739115931866</c:v>
                </c:pt>
                <c:pt idx="17">
                  <c:v>0.95578739115931866</c:v>
                </c:pt>
                <c:pt idx="18">
                  <c:v>0.95578739115931866</c:v>
                </c:pt>
                <c:pt idx="19">
                  <c:v>0.95578739115931866</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AD84C6"/>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5A3471"/>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AD84C6"/>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0B9EDBA-F1E4-4D51-BABB-7064901D055C}" type="CELLRANGE">
                      <a:rPr lang="en-US" baseline="0"/>
                      <a:pPr>
                        <a:defRPr b="1">
                          <a:solidFill>
                            <a:srgbClr val="000000"/>
                          </a:solidFill>
                        </a:defRPr>
                      </a:pPr>
                      <a:t>[CELLRANGE]</a:t>
                    </a:fld>
                    <a:r>
                      <a:rPr lang="en-US" baseline="0"/>
                      <a:t>
</a:t>
                    </a:r>
                    <a:fld id="{B4CA6888-F125-48EC-8360-4F7F6AD300F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B087219-7148-4D25-B5AF-4A908A894108}" type="CELLRANGE">
                      <a:rPr lang="en-US" baseline="0"/>
                      <a:pPr>
                        <a:defRPr b="1">
                          <a:solidFill>
                            <a:srgbClr val="000000"/>
                          </a:solidFill>
                        </a:defRPr>
                      </a:pPr>
                      <a:t>[CELLRANGE]</a:t>
                    </a:fld>
                    <a:r>
                      <a:rPr lang="en-US" baseline="0"/>
                      <a:t>
</a:t>
                    </a:r>
                    <a:fld id="{40DFBB30-308B-4700-A297-496AF81BB3A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7C9FC31-C9A8-419F-86B1-09DD5F4FE6C1}" type="CELLRANGE">
                      <a:rPr lang="en-US" baseline="0"/>
                      <a:pPr>
                        <a:defRPr b="1">
                          <a:solidFill>
                            <a:srgbClr val="000000"/>
                          </a:solidFill>
                        </a:defRPr>
                      </a:pPr>
                      <a:t>[CELLRANGE]</a:t>
                    </a:fld>
                    <a:r>
                      <a:rPr lang="en-US" baseline="0"/>
                      <a:t>
</a:t>
                    </a:r>
                    <a:fld id="{4CC4631A-8883-4273-8468-9B866CCAF44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E44EA5D-BEC7-4B50-8D0D-AEAD63CE758E}" type="CELLRANGE">
                      <a:rPr lang="en-US" baseline="0"/>
                      <a:pPr>
                        <a:defRPr b="1">
                          <a:solidFill>
                            <a:srgbClr val="000000"/>
                          </a:solidFill>
                        </a:defRPr>
                      </a:pPr>
                      <a:t>[CELLRANGE]</a:t>
                    </a:fld>
                    <a:r>
                      <a:rPr lang="en-US" baseline="0"/>
                      <a:t>
</a:t>
                    </a:r>
                    <a:fld id="{AC6A762D-ACDA-4DC9-A000-2A7AA097650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19D288-15EC-4A38-9608-A3689F647940}" type="CELLRANGE">
                      <a:rPr lang="en-US" baseline="0"/>
                      <a:pPr>
                        <a:defRPr b="1">
                          <a:solidFill>
                            <a:srgbClr val="000000"/>
                          </a:solidFill>
                        </a:defRPr>
                      </a:pPr>
                      <a:t>[CELLRANGE]</a:t>
                    </a:fld>
                    <a:r>
                      <a:rPr lang="en-US" baseline="0"/>
                      <a:t>
</a:t>
                    </a:r>
                    <a:fld id="{71A084AC-10CD-4625-AE57-21B0BD7C2E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FD9C0FE-E890-48FA-851D-5AD555793029}" type="CELLRANGE">
                      <a:rPr lang="en-US" baseline="0"/>
                      <a:pPr>
                        <a:defRPr b="1">
                          <a:solidFill>
                            <a:srgbClr val="000000"/>
                          </a:solidFill>
                        </a:defRPr>
                      </a:pPr>
                      <a:t>[CELLRANGE]</a:t>
                    </a:fld>
                    <a:r>
                      <a:rPr lang="en-US" baseline="0"/>
                      <a:t>
</a:t>
                    </a:r>
                    <a:fld id="{A707B852-9DCC-4F5B-8760-04832B71987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83BD7B7-1B1B-45E3-9914-83A65A79AC41}" type="CELLRANGE">
                      <a:rPr lang="en-US" baseline="0"/>
                      <a:pPr>
                        <a:defRPr b="1">
                          <a:solidFill>
                            <a:srgbClr val="000000"/>
                          </a:solidFill>
                        </a:defRPr>
                      </a:pPr>
                      <a:t>[CELLRANGE]</a:t>
                    </a:fld>
                    <a:r>
                      <a:rPr lang="en-US" baseline="0"/>
                      <a:t>
</a:t>
                    </a:r>
                    <a:fld id="{99D05FF0-0165-4D2F-B61A-2CDCFEBDA21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81B0334-D6B1-499F-90FE-7A3406B0C0F2}" type="CELLRANGE">
                      <a:rPr lang="en-US" baseline="0"/>
                      <a:pPr>
                        <a:defRPr b="1">
                          <a:solidFill>
                            <a:srgbClr val="000000"/>
                          </a:solidFill>
                        </a:defRPr>
                      </a:pPr>
                      <a:t>[CELLRANGE]</a:t>
                    </a:fld>
                    <a:r>
                      <a:rPr lang="en-US" baseline="0"/>
                      <a:t>
</a:t>
                    </a:r>
                    <a:fld id="{FFE4BDC7-01D6-4110-AB02-EA50E1B17B5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6F4F28B-9AC6-46FB-B01D-6BD47C31A1A0}" type="CELLRANGE">
                      <a:rPr lang="en-US" baseline="0"/>
                      <a:pPr>
                        <a:defRPr b="1">
                          <a:solidFill>
                            <a:srgbClr val="000000"/>
                          </a:solidFill>
                        </a:defRPr>
                      </a:pPr>
                      <a:t>[CELLRANGE]</a:t>
                    </a:fld>
                    <a:r>
                      <a:rPr lang="en-US" baseline="0"/>
                      <a:t>
</a:t>
                    </a:r>
                    <a:fld id="{AB3FDEED-C6B9-46E4-A451-BDFCE7674BC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587288C-92B5-4EB6-8DF5-D20E8BB726BB}" type="CELLRANGE">
                      <a:rPr lang="en-US" baseline="0"/>
                      <a:pPr>
                        <a:defRPr b="1">
                          <a:solidFill>
                            <a:srgbClr val="000000"/>
                          </a:solidFill>
                        </a:defRPr>
                      </a:pPr>
                      <a:t>[CELLRANGE]</a:t>
                    </a:fld>
                    <a:r>
                      <a:rPr lang="en-US" baseline="0"/>
                      <a:t>
</a:t>
                    </a:r>
                    <a:fld id="{6C665B77-E71F-4F25-AC2B-FF346441E72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3B02991-7AF9-4E91-9B58-DBF30B027855}" type="CELLRANGE">
                      <a:rPr lang="en-US" baseline="0"/>
                      <a:pPr>
                        <a:defRPr b="1">
                          <a:solidFill>
                            <a:srgbClr val="000000"/>
                          </a:solidFill>
                        </a:defRPr>
                      </a:pPr>
                      <a:t>[CELLRANGE]</a:t>
                    </a:fld>
                    <a:r>
                      <a:rPr lang="en-US" baseline="0"/>
                      <a:t>
</a:t>
                    </a:r>
                    <a:fld id="{F9394A67-1949-4DB7-9A7A-F5ED456A7E6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273F4FC9-4FED-4FED-AF37-9EE3FBA85A2D}" type="CELLRANGE">
                      <a:rPr lang="en-US" baseline="0"/>
                      <a:pPr>
                        <a:defRPr b="1">
                          <a:solidFill>
                            <a:srgbClr val="FFFFFF"/>
                          </a:solidFill>
                        </a:defRPr>
                      </a:pPr>
                      <a:t>[CELLRANGE]</a:t>
                    </a:fld>
                    <a:r>
                      <a:rPr lang="en-US" baseline="0"/>
                      <a:t>
</a:t>
                    </a:r>
                    <a:fld id="{DC64FC3F-9AAB-4B42-92F1-5404D8FE0B55}"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FCCEA89-8500-4C07-8984-5505F463B05A}" type="CELLRANGE">
                      <a:rPr lang="en-US" baseline="0"/>
                      <a:pPr>
                        <a:defRPr b="1">
                          <a:solidFill>
                            <a:srgbClr val="000000"/>
                          </a:solidFill>
                        </a:defRPr>
                      </a:pPr>
                      <a:t>[CELLRANGE]</a:t>
                    </a:fld>
                    <a:r>
                      <a:rPr lang="en-US" baseline="0"/>
                      <a:t>
</a:t>
                    </a:r>
                    <a:fld id="{375A0BFE-5E39-4EF0-9BAF-9F8E5D94C27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EC4F35B-7CEA-4B97-8F77-3D858DA54764}" type="CELLRANGE">
                      <a:rPr lang="en-US" baseline="0"/>
                      <a:pPr>
                        <a:defRPr b="1">
                          <a:solidFill>
                            <a:srgbClr val="000000"/>
                          </a:solidFill>
                        </a:defRPr>
                      </a:pPr>
                      <a:t>[CELLRANGE]</a:t>
                    </a:fld>
                    <a:r>
                      <a:rPr lang="en-US" baseline="0"/>
                      <a:t>
</a:t>
                    </a:r>
                    <a:fld id="{FA611912-E724-4BB3-A585-09FF98AABE4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B5743F3-321E-473A-BC54-B43E52CEF72C}" type="CELLRANGE">
                      <a:rPr lang="en-US" baseline="0"/>
                      <a:pPr>
                        <a:defRPr b="1">
                          <a:solidFill>
                            <a:srgbClr val="000000"/>
                          </a:solidFill>
                        </a:defRPr>
                      </a:pPr>
                      <a:t>[CELLRANGE]</a:t>
                    </a:fld>
                    <a:r>
                      <a:rPr lang="en-US" baseline="0"/>
                      <a:t>
</a:t>
                    </a:r>
                    <a:fld id="{AC235C0B-2D70-408E-9FB0-480FF0B5ADD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8F38256-14F8-44D7-9C1E-1B758943BCF1}" type="CELLRANGE">
                      <a:rPr lang="en-US" baseline="0"/>
                      <a:pPr>
                        <a:defRPr b="1">
                          <a:solidFill>
                            <a:srgbClr val="000000"/>
                          </a:solidFill>
                        </a:defRPr>
                      </a:pPr>
                      <a:t>[CELLRANGE]</a:t>
                    </a:fld>
                    <a:r>
                      <a:rPr lang="en-US" baseline="0"/>
                      <a:t>
</a:t>
                    </a:r>
                    <a:fld id="{50626598-71FA-4FA8-8689-98214803656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C4555B4-E25E-4A5C-9062-28D26CF6CECB}" type="CELLRANGE">
                      <a:rPr lang="en-US" baseline="0"/>
                      <a:pPr>
                        <a:defRPr b="1">
                          <a:solidFill>
                            <a:srgbClr val="000000"/>
                          </a:solidFill>
                        </a:defRPr>
                      </a:pPr>
                      <a:t>[CELLRANGE]</a:t>
                    </a:fld>
                    <a:r>
                      <a:rPr lang="en-US" baseline="0"/>
                      <a:t>
</a:t>
                    </a:r>
                    <a:fld id="{62306612-BD94-4185-8477-68BEF39F5FC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558A90B-3983-4090-BBC6-18CAC7C516F6}" type="CELLRANGE">
                      <a:rPr lang="en-US" baseline="0"/>
                      <a:pPr>
                        <a:defRPr b="1">
                          <a:solidFill>
                            <a:srgbClr val="000000"/>
                          </a:solidFill>
                        </a:defRPr>
                      </a:pPr>
                      <a:t>[CELLRANGE]</a:t>
                    </a:fld>
                    <a:r>
                      <a:rPr lang="en-US" baseline="0"/>
                      <a:t>
</a:t>
                    </a:r>
                    <a:fld id="{D2DD6315-CF2A-49EE-9636-CC83879201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64B7AEC-2BF2-4049-9D15-5498E2DC0362}" type="CELLRANGE">
                      <a:rPr lang="en-US" baseline="0"/>
                      <a:pPr>
                        <a:defRPr b="1">
                          <a:solidFill>
                            <a:srgbClr val="000000"/>
                          </a:solidFill>
                        </a:defRPr>
                      </a:pPr>
                      <a:t>[CELLRANGE]</a:t>
                    </a:fld>
                    <a:r>
                      <a:rPr lang="en-US" baseline="0"/>
                      <a:t>
</a:t>
                    </a:r>
                    <a:fld id="{41CB2C10-B1BB-43D0-85FD-67A2ED0E7C6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0193E4D-26F0-4E1C-A3A0-E145B037EA5C}" type="CELLRANGE">
                      <a:rPr lang="en-US" baseline="0"/>
                      <a:pPr>
                        <a:defRPr b="1">
                          <a:solidFill>
                            <a:srgbClr val="000000"/>
                          </a:solidFill>
                        </a:defRPr>
                      </a:pPr>
                      <a:t>[CELLRANGE]</a:t>
                    </a:fld>
                    <a:r>
                      <a:rPr lang="en-US" baseline="0"/>
                      <a:t>
</a:t>
                    </a:r>
                    <a:fld id="{FE08B86F-686D-4C69-A52D-FF2522E42F2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Navarra, Comunidad Foral de</c:v>
                </c:pt>
                <c:pt idx="4">
                  <c:v>Asturias, Principado de</c:v>
                </c:pt>
                <c:pt idx="5">
                  <c:v>Cantabria</c:v>
                </c:pt>
                <c:pt idx="6">
                  <c:v>Comunitat Valenciana</c:v>
                </c:pt>
                <c:pt idx="7">
                  <c:v>Andalucía</c:v>
                </c:pt>
                <c:pt idx="8">
                  <c:v>Castilla - La Mancha</c:v>
                </c:pt>
                <c:pt idx="9">
                  <c:v>Ceuta</c:v>
                </c:pt>
                <c:pt idx="10">
                  <c:v>Madrid, Comunidad de</c:v>
                </c:pt>
                <c:pt idx="11">
                  <c:v>Media Nacional</c:v>
                </c:pt>
                <c:pt idx="12">
                  <c:v>Rioja, La</c:v>
                </c:pt>
                <c:pt idx="13">
                  <c:v>Balears, Illes</c:v>
                </c:pt>
                <c:pt idx="14">
                  <c:v>Murcia, Región de</c:v>
                </c:pt>
                <c:pt idx="15">
                  <c:v>Extremadura</c:v>
                </c:pt>
                <c:pt idx="16">
                  <c:v>Cataluña</c:v>
                </c:pt>
                <c:pt idx="17">
                  <c:v>Melilla</c:v>
                </c:pt>
                <c:pt idx="18">
                  <c:v>País Vasco</c:v>
                </c:pt>
                <c:pt idx="19">
                  <c:v>Canarias</c:v>
                </c:pt>
              </c:strCache>
            </c:strRef>
          </c:cat>
          <c:val>
            <c:numRef>
              <c:f>'11ListaEsperaGII'!$O$13:$O$32</c:f>
              <c:numCache>
                <c:formatCode>0.00%</c:formatCode>
                <c:ptCount val="20"/>
                <c:pt idx="0">
                  <c:v>0.99839919720934678</c:v>
                </c:pt>
                <c:pt idx="1">
                  <c:v>0.99819960391286078</c:v>
                </c:pt>
                <c:pt idx="2">
                  <c:v>0.99317176720325495</c:v>
                </c:pt>
                <c:pt idx="3">
                  <c:v>0.98990811869257422</c:v>
                </c:pt>
                <c:pt idx="4">
                  <c:v>0.9891999308795576</c:v>
                </c:pt>
                <c:pt idx="5">
                  <c:v>0.98365602212723158</c:v>
                </c:pt>
                <c:pt idx="6">
                  <c:v>0.96741509405084414</c:v>
                </c:pt>
                <c:pt idx="7">
                  <c:v>0.96088256804999383</c:v>
                </c:pt>
                <c:pt idx="8">
                  <c:v>0.95584066835745185</c:v>
                </c:pt>
                <c:pt idx="9">
                  <c:v>0.94951140065146578</c:v>
                </c:pt>
                <c:pt idx="10">
                  <c:v>0.94037991824544087</c:v>
                </c:pt>
                <c:pt idx="11">
                  <c:v>0.93990558053890438</c:v>
                </c:pt>
                <c:pt idx="12">
                  <c:v>0.93470402169001354</c:v>
                </c:pt>
                <c:pt idx="13">
                  <c:v>0.91445611536407334</c:v>
                </c:pt>
                <c:pt idx="14">
                  <c:v>0.91168296448790531</c:v>
                </c:pt>
                <c:pt idx="15">
                  <c:v>0.90477919814061591</c:v>
                </c:pt>
                <c:pt idx="16">
                  <c:v>0.89428981846578037</c:v>
                </c:pt>
                <c:pt idx="17">
                  <c:v>0.89009793253536451</c:v>
                </c:pt>
                <c:pt idx="18">
                  <c:v>0.88045791443457844</c:v>
                </c:pt>
                <c:pt idx="19">
                  <c:v>0.77236150518628777</c:v>
                </c:pt>
              </c:numCache>
            </c:numRef>
          </c:val>
          <c:extLst>
            <c:ext xmlns:c15="http://schemas.microsoft.com/office/drawing/2012/chart" uri="{02D57815-91ED-43cb-92C2-25804820EDAC}">
              <c15:datalabelsRange>
                <c15:f>'11ListaEsperaGII'!$M$13:$M$32</c15:f>
                <c15:dlblRangeCache>
                  <c:ptCount val="20"/>
                  <c:pt idx="0">
                    <c:v>41.787</c:v>
                  </c:pt>
                  <c:pt idx="1">
                    <c:v>16.633</c:v>
                  </c:pt>
                  <c:pt idx="2">
                    <c:v>28.072</c:v>
                  </c:pt>
                  <c:pt idx="3">
                    <c:v>6.572</c:v>
                  </c:pt>
                  <c:pt idx="4">
                    <c:v>11.449</c:v>
                  </c:pt>
                  <c:pt idx="5">
                    <c:v>7.824</c:v>
                  </c:pt>
                  <c:pt idx="6">
                    <c:v>63.208</c:v>
                  </c:pt>
                  <c:pt idx="7">
                    <c:v>132.695</c:v>
                  </c:pt>
                  <c:pt idx="8">
                    <c:v>25.628</c:v>
                  </c:pt>
                  <c:pt idx="9">
                    <c:v>583</c:v>
                  </c:pt>
                  <c:pt idx="10">
                    <c:v>74.306</c:v>
                  </c:pt>
                  <c:pt idx="11">
                    <c:v>587.519</c:v>
                  </c:pt>
                  <c:pt idx="12">
                    <c:v>4.137</c:v>
                  </c:pt>
                  <c:pt idx="13">
                    <c:v>10.273</c:v>
                  </c:pt>
                  <c:pt idx="14">
                    <c:v>17.714</c:v>
                  </c:pt>
                  <c:pt idx="15">
                    <c:v>12.457</c:v>
                  </c:pt>
                  <c:pt idx="16">
                    <c:v>92.762</c:v>
                  </c:pt>
                  <c:pt idx="17">
                    <c:v>818</c:v>
                  </c:pt>
                  <c:pt idx="18">
                    <c:v>23.996</c:v>
                  </c:pt>
                  <c:pt idx="19">
                    <c:v>16.605</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8784C6"/>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373472"/>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92F0A4D-5140-4268-A1AB-83D7CEC7F77E}" type="CELLRANGE">
                      <a:rPr lang="en-US" baseline="0"/>
                      <a:pPr>
                        <a:defRPr b="1">
                          <a:solidFill>
                            <a:srgbClr val="000000"/>
                          </a:solidFill>
                        </a:defRPr>
                      </a:pPr>
                      <a:t>[CELLRANGE]</a:t>
                    </a:fld>
                    <a:r>
                      <a:rPr lang="en-US" baseline="0"/>
                      <a:t>
</a:t>
                    </a:r>
                    <a:fld id="{63E6D110-C1E6-45FC-8E72-C0D25000A82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2B4FDB6-1BB1-4840-85F4-DEC3C7DB3FE0}" type="CELLRANGE">
                      <a:rPr lang="en-US" baseline="0"/>
                      <a:pPr>
                        <a:defRPr b="1">
                          <a:solidFill>
                            <a:srgbClr val="000000"/>
                          </a:solidFill>
                        </a:defRPr>
                      </a:pPr>
                      <a:t>[CELLRANGE]</a:t>
                    </a:fld>
                    <a:r>
                      <a:rPr lang="en-US" baseline="0"/>
                      <a:t>
</a:t>
                    </a:r>
                    <a:fld id="{CBD581FC-9A77-4874-B72C-7C219F552AA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5F3D557-B3A3-4C0E-91B5-C756BEC49917}" type="CELLRANGE">
                      <a:rPr lang="en-US" baseline="0"/>
                      <a:pPr>
                        <a:defRPr b="1">
                          <a:solidFill>
                            <a:srgbClr val="000000"/>
                          </a:solidFill>
                        </a:defRPr>
                      </a:pPr>
                      <a:t>[CELLRANGE]</a:t>
                    </a:fld>
                    <a:r>
                      <a:rPr lang="en-US" baseline="0"/>
                      <a:t>
</a:t>
                    </a:r>
                    <a:fld id="{AE465660-0F06-4952-A376-7F22081EB3F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D32C49F-E556-4AF0-93F3-05EC91B677F9}" type="CELLRANGE">
                      <a:rPr lang="en-US" baseline="0"/>
                      <a:pPr>
                        <a:defRPr b="1">
                          <a:solidFill>
                            <a:srgbClr val="000000"/>
                          </a:solidFill>
                        </a:defRPr>
                      </a:pPr>
                      <a:t>[CELLRANGE]</a:t>
                    </a:fld>
                    <a:r>
                      <a:rPr lang="en-US" baseline="0"/>
                      <a:t>
</a:t>
                    </a:r>
                    <a:fld id="{3354EAB2-346E-4605-9CE8-A17A0CCB40B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27346B-BB43-4885-AC73-88F270BF4243}" type="CELLRANGE">
                      <a:rPr lang="en-US" baseline="0"/>
                      <a:pPr>
                        <a:defRPr b="1">
                          <a:solidFill>
                            <a:srgbClr val="000000"/>
                          </a:solidFill>
                        </a:defRPr>
                      </a:pPr>
                      <a:t>[CELLRANGE]</a:t>
                    </a:fld>
                    <a:r>
                      <a:rPr lang="en-US" baseline="0"/>
                      <a:t>
</a:t>
                    </a:r>
                    <a:fld id="{E2946461-3E13-4C1F-BF94-EF25C14C254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FD8361C-D73D-4C98-BB0D-F5C346B01825}" type="CELLRANGE">
                      <a:rPr lang="en-US" baseline="0"/>
                      <a:pPr>
                        <a:defRPr b="1">
                          <a:solidFill>
                            <a:srgbClr val="000000"/>
                          </a:solidFill>
                        </a:defRPr>
                      </a:pPr>
                      <a:t>[CELLRANGE]</a:t>
                    </a:fld>
                    <a:r>
                      <a:rPr lang="en-US" baseline="0"/>
                      <a:t>
</a:t>
                    </a:r>
                    <a:fld id="{9E957839-E5BB-43BA-8104-BECEFEC0254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AB51124-BC4A-41FB-922F-361E8C762500}" type="CELLRANGE">
                      <a:rPr lang="en-US" baseline="0"/>
                      <a:pPr>
                        <a:defRPr b="1">
                          <a:solidFill>
                            <a:srgbClr val="000000"/>
                          </a:solidFill>
                        </a:defRPr>
                      </a:pPr>
                      <a:t>[CELLRANGE]</a:t>
                    </a:fld>
                    <a:r>
                      <a:rPr lang="en-US" baseline="0"/>
                      <a:t>
</a:t>
                    </a:r>
                    <a:fld id="{21377D9D-B610-4874-A736-B6AFF148A70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185E815-29E2-43D6-931F-C3629F55C313}" type="CELLRANGE">
                      <a:rPr lang="en-US" baseline="0"/>
                      <a:pPr>
                        <a:defRPr b="1">
                          <a:solidFill>
                            <a:srgbClr val="000000"/>
                          </a:solidFill>
                        </a:defRPr>
                      </a:pPr>
                      <a:t>[CELLRANGE]</a:t>
                    </a:fld>
                    <a:r>
                      <a:rPr lang="en-US" baseline="0"/>
                      <a:t>
</a:t>
                    </a:r>
                    <a:fld id="{64426856-4429-4927-97FD-573FC76C54F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5267027-018F-459D-9091-5D2723384B1F}" type="CELLRANGE">
                      <a:rPr lang="en-US" baseline="0"/>
                      <a:pPr>
                        <a:defRPr b="1">
                          <a:solidFill>
                            <a:srgbClr val="000000"/>
                          </a:solidFill>
                        </a:defRPr>
                      </a:pPr>
                      <a:t>[CELLRANGE]</a:t>
                    </a:fld>
                    <a:r>
                      <a:rPr lang="en-US" baseline="0"/>
                      <a:t>
</a:t>
                    </a:r>
                    <a:fld id="{255A30E0-7BDC-468C-B7C1-8F3053AC2B6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C35CD4A-CBDF-471B-B0E0-1839B293AE63}" type="CELLRANGE">
                      <a:rPr lang="en-US" baseline="0"/>
                      <a:pPr>
                        <a:defRPr b="1">
                          <a:solidFill>
                            <a:srgbClr val="000000"/>
                          </a:solidFill>
                        </a:defRPr>
                      </a:pPr>
                      <a:t>[CELLRANGE]</a:t>
                    </a:fld>
                    <a:r>
                      <a:rPr lang="en-US" baseline="0"/>
                      <a:t>
</a:t>
                    </a:r>
                    <a:fld id="{707EFE69-D17D-497A-9698-302849A9416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4450F976-5AA8-48B7-ACAF-36363854FE1B}" type="CELLRANGE">
                      <a:rPr lang="en-US" baseline="0"/>
                      <a:pPr>
                        <a:defRPr sz="800" b="1">
                          <a:solidFill>
                            <a:srgbClr val="000000"/>
                          </a:solidFill>
                        </a:defRPr>
                      </a:pPr>
                      <a:t>[CELLRANGE]</a:t>
                    </a:fld>
                    <a:r>
                      <a:rPr lang="en-US" baseline="0"/>
                      <a:t>
</a:t>
                    </a:r>
                    <a:fld id="{759009A7-4D32-44FE-86E4-220D3F2D7FC7}"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fld id="{70B4BBB3-9A07-45C4-96D3-10C37D9D330D}" type="CELLRANGE">
                      <a:rPr lang="en-US" baseline="0"/>
                      <a:pPr>
                        <a:defRPr sz="800" b="1">
                          <a:solidFill>
                            <a:srgbClr val="FFFFFF"/>
                          </a:solidFill>
                        </a:defRPr>
                      </a:pPr>
                      <a:t>[CELLRANGE]</a:t>
                    </a:fld>
                    <a:r>
                      <a:rPr lang="en-US" baseline="0"/>
                      <a:t>
</a:t>
                    </a:r>
                    <a:fld id="{7E0A02FE-7E09-4D16-BA19-E07EE60C9AE4}" type="VALUE">
                      <a:rPr lang="en-US" baseline="0"/>
                      <a:pPr>
                        <a:defRPr sz="8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619D2F-1C9F-4E6A-9999-8DB6E4B1C9EB}" type="CELLRANGE">
                      <a:rPr lang="en-US" baseline="0"/>
                      <a:pPr>
                        <a:defRPr b="1">
                          <a:solidFill>
                            <a:srgbClr val="000000"/>
                          </a:solidFill>
                        </a:defRPr>
                      </a:pPr>
                      <a:t>[CELLRANGE]</a:t>
                    </a:fld>
                    <a:r>
                      <a:rPr lang="en-US" baseline="0"/>
                      <a:t>
</a:t>
                    </a:r>
                    <a:fld id="{94790913-5DDA-4F65-BDA0-2931C6BE061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C4CD193-AF61-40B1-B694-ED3063C4865C}" type="CELLRANGE">
                      <a:rPr lang="en-US" baseline="0"/>
                      <a:pPr>
                        <a:defRPr b="1">
                          <a:solidFill>
                            <a:srgbClr val="000000"/>
                          </a:solidFill>
                        </a:defRPr>
                      </a:pPr>
                      <a:t>[CELLRANGE]</a:t>
                    </a:fld>
                    <a:r>
                      <a:rPr lang="en-US" baseline="0"/>
                      <a:t>
</a:t>
                    </a:r>
                    <a:fld id="{B75219C8-1C03-4C7C-BA0D-4A1E74012FD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441AAEC-F0CC-47A3-8469-C93C8CA838F1}" type="CELLRANGE">
                      <a:rPr lang="en-US" baseline="0"/>
                      <a:pPr>
                        <a:defRPr b="1">
                          <a:solidFill>
                            <a:srgbClr val="000000"/>
                          </a:solidFill>
                        </a:defRPr>
                      </a:pPr>
                      <a:t>[CELLRANGE]</a:t>
                    </a:fld>
                    <a:r>
                      <a:rPr lang="en-US" baseline="0"/>
                      <a:t>
</a:t>
                    </a:r>
                    <a:fld id="{CF01DE95-97DF-4D94-8690-42437CD222A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BB85399-A1E0-4E6F-8098-EA939E706834}" type="CELLRANGE">
                      <a:rPr lang="en-US" baseline="0"/>
                      <a:pPr>
                        <a:defRPr b="1">
                          <a:solidFill>
                            <a:srgbClr val="000000"/>
                          </a:solidFill>
                        </a:defRPr>
                      </a:pPr>
                      <a:t>[CELLRANGE]</a:t>
                    </a:fld>
                    <a:r>
                      <a:rPr lang="en-US" baseline="0"/>
                      <a:t>
</a:t>
                    </a:r>
                    <a:fld id="{46CA4A03-0CCB-4786-B6A7-CCF4AD6D661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415D0A-9A45-4888-AE57-25843AECE846}" type="CELLRANGE">
                      <a:rPr lang="en-US" baseline="0"/>
                      <a:pPr>
                        <a:defRPr b="1">
                          <a:solidFill>
                            <a:srgbClr val="000000"/>
                          </a:solidFill>
                        </a:defRPr>
                      </a:pPr>
                      <a:t>[CELLRANGE]</a:t>
                    </a:fld>
                    <a:r>
                      <a:rPr lang="en-US" baseline="0"/>
                      <a:t>
</a:t>
                    </a:r>
                    <a:fld id="{3BE22462-600D-48AD-9E24-F0D1C7AE3AC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9BDC6AA-A64D-44E1-B9E5-444B1D9F5094}" type="CELLRANGE">
                      <a:rPr lang="en-US" baseline="0"/>
                      <a:pPr>
                        <a:defRPr b="1">
                          <a:solidFill>
                            <a:srgbClr val="000000"/>
                          </a:solidFill>
                        </a:defRPr>
                      </a:pPr>
                      <a:t>[CELLRANGE]</a:t>
                    </a:fld>
                    <a:r>
                      <a:rPr lang="en-US" baseline="0"/>
                      <a:t>
</a:t>
                    </a:r>
                    <a:fld id="{F3973BA3-0722-4E0E-9D17-3DC82A1AF48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6A64644-A0F3-4819-B947-F8EF77854704}" type="CELLRANGE">
                      <a:rPr lang="en-US" baseline="0"/>
                      <a:pPr>
                        <a:defRPr b="1">
                          <a:solidFill>
                            <a:srgbClr val="000000"/>
                          </a:solidFill>
                        </a:defRPr>
                      </a:pPr>
                      <a:t>[CELLRANGE]</a:t>
                    </a:fld>
                    <a:r>
                      <a:rPr lang="en-US" baseline="0"/>
                      <a:t>
</a:t>
                    </a:r>
                    <a:fld id="{28153861-CEE7-409E-AD8D-E55F3EFAB02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E4E273D-74C3-4686-9CCB-EEEFC3327D83}" type="CELLRANGE">
                      <a:rPr lang="en-US" baseline="0"/>
                      <a:pPr>
                        <a:defRPr b="1">
                          <a:solidFill>
                            <a:srgbClr val="000000"/>
                          </a:solidFill>
                        </a:defRPr>
                      </a:pPr>
                      <a:t>[CELLRANGE]</a:t>
                    </a:fld>
                    <a:r>
                      <a:rPr lang="en-US" baseline="0"/>
                      <a:t>
</a:t>
                    </a:r>
                    <a:fld id="{E9000F6A-D8A9-47BE-86A6-B8971B8A87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Navarra, Comunidad Foral de</c:v>
                </c:pt>
                <c:pt idx="4">
                  <c:v>Asturias, Principado de</c:v>
                </c:pt>
                <c:pt idx="5">
                  <c:v>Cantabria</c:v>
                </c:pt>
                <c:pt idx="6">
                  <c:v>Comunitat Valenciana</c:v>
                </c:pt>
                <c:pt idx="7">
                  <c:v>Andalucía</c:v>
                </c:pt>
                <c:pt idx="8">
                  <c:v>Castilla - La Mancha</c:v>
                </c:pt>
                <c:pt idx="9">
                  <c:v>Ceuta</c:v>
                </c:pt>
                <c:pt idx="10">
                  <c:v>Madrid, Comunidad de</c:v>
                </c:pt>
                <c:pt idx="11">
                  <c:v>Media Nacional</c:v>
                </c:pt>
                <c:pt idx="12">
                  <c:v>Rioja, La</c:v>
                </c:pt>
                <c:pt idx="13">
                  <c:v>Balears, Illes</c:v>
                </c:pt>
                <c:pt idx="14">
                  <c:v>Murcia, Región de</c:v>
                </c:pt>
                <c:pt idx="15">
                  <c:v>Extremadura</c:v>
                </c:pt>
                <c:pt idx="16">
                  <c:v>Cataluña</c:v>
                </c:pt>
                <c:pt idx="17">
                  <c:v>Melilla</c:v>
                </c:pt>
                <c:pt idx="18">
                  <c:v>País Vasco</c:v>
                </c:pt>
                <c:pt idx="19">
                  <c:v>Canarias</c:v>
                </c:pt>
              </c:strCache>
            </c:strRef>
          </c:cat>
          <c:val>
            <c:numRef>
              <c:f>'11ListaEsperaGII'!$P$13:$P$32</c:f>
              <c:numCache>
                <c:formatCode>0.00%</c:formatCode>
                <c:ptCount val="20"/>
                <c:pt idx="0">
                  <c:v>1.6008027906532231E-3</c:v>
                </c:pt>
                <c:pt idx="1">
                  <c:v>1.8003960871391706E-3</c:v>
                </c:pt>
                <c:pt idx="2">
                  <c:v>6.828232796745091E-3</c:v>
                </c:pt>
                <c:pt idx="3">
                  <c:v>1.0091881307425818E-2</c:v>
                </c:pt>
                <c:pt idx="4">
                  <c:v>1.080006912044237E-2</c:v>
                </c:pt>
                <c:pt idx="5">
                  <c:v>1.6343977872768419E-2</c:v>
                </c:pt>
                <c:pt idx="6">
                  <c:v>3.2584905949155918E-2</c:v>
                </c:pt>
                <c:pt idx="7">
                  <c:v>3.9117431950006158E-2</c:v>
                </c:pt>
                <c:pt idx="8">
                  <c:v>4.4159331642548115E-2</c:v>
                </c:pt>
                <c:pt idx="9">
                  <c:v>5.0488599348534204E-2</c:v>
                </c:pt>
                <c:pt idx="10">
                  <c:v>5.9620081754559143E-2</c:v>
                </c:pt>
                <c:pt idx="11">
                  <c:v>6.0094419461095568E-2</c:v>
                </c:pt>
                <c:pt idx="12">
                  <c:v>6.5295978309986444E-2</c:v>
                </c:pt>
                <c:pt idx="13">
                  <c:v>8.5543884635926645E-2</c:v>
                </c:pt>
                <c:pt idx="14">
                  <c:v>8.8317035512094702E-2</c:v>
                </c:pt>
                <c:pt idx="15">
                  <c:v>9.5220801859384085E-2</c:v>
                </c:pt>
                <c:pt idx="16">
                  <c:v>0.10571018153421964</c:v>
                </c:pt>
                <c:pt idx="17">
                  <c:v>0.10990206746463548</c:v>
                </c:pt>
                <c:pt idx="18">
                  <c:v>0.11954208556542159</c:v>
                </c:pt>
                <c:pt idx="19">
                  <c:v>0.22763849481371226</c:v>
                </c:pt>
              </c:numCache>
            </c:numRef>
          </c:val>
          <c:extLst>
            <c:ext xmlns:c15="http://schemas.microsoft.com/office/drawing/2012/chart" uri="{02D57815-91ED-43cb-92C2-25804820EDAC}">
              <c15:datalabelsRange>
                <c15:f>'11ListaEsperaGII'!$N$13:$N$32</c15:f>
                <c15:dlblRangeCache>
                  <c:ptCount val="20"/>
                  <c:pt idx="0">
                    <c:v>67</c:v>
                  </c:pt>
                  <c:pt idx="1">
                    <c:v>30</c:v>
                  </c:pt>
                  <c:pt idx="2">
                    <c:v>193</c:v>
                  </c:pt>
                  <c:pt idx="3">
                    <c:v>67</c:v>
                  </c:pt>
                  <c:pt idx="4">
                    <c:v>125</c:v>
                  </c:pt>
                  <c:pt idx="5">
                    <c:v>130</c:v>
                  </c:pt>
                  <c:pt idx="6">
                    <c:v>2.129</c:v>
                  </c:pt>
                  <c:pt idx="7">
                    <c:v>5.402</c:v>
                  </c:pt>
                  <c:pt idx="8">
                    <c:v>1.184</c:v>
                  </c:pt>
                  <c:pt idx="9">
                    <c:v>31</c:v>
                  </c:pt>
                  <c:pt idx="10">
                    <c:v>4.711</c:v>
                  </c:pt>
                  <c:pt idx="11">
                    <c:v>37.564</c:v>
                  </c:pt>
                  <c:pt idx="12">
                    <c:v>289</c:v>
                  </c:pt>
                  <c:pt idx="13">
                    <c:v>961</c:v>
                  </c:pt>
                  <c:pt idx="14">
                    <c:v>1.716</c:v>
                  </c:pt>
                  <c:pt idx="15">
                    <c:v>1.311</c:v>
                  </c:pt>
                  <c:pt idx="16">
                    <c:v>10.965</c:v>
                  </c:pt>
                  <c:pt idx="17">
                    <c:v>101</c:v>
                  </c:pt>
                  <c:pt idx="18">
                    <c:v>3.258</c:v>
                  </c:pt>
                  <c:pt idx="19">
                    <c:v>4.894</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Navarra, Comunidad Foral de</c:v>
                </c:pt>
                <c:pt idx="4">
                  <c:v>Asturias, Principado de</c:v>
                </c:pt>
                <c:pt idx="5">
                  <c:v>Cantabria</c:v>
                </c:pt>
                <c:pt idx="6">
                  <c:v>Comunitat Valenciana</c:v>
                </c:pt>
                <c:pt idx="7">
                  <c:v>Andalucía</c:v>
                </c:pt>
                <c:pt idx="8">
                  <c:v>Castilla - La Mancha</c:v>
                </c:pt>
                <c:pt idx="9">
                  <c:v>Ceuta</c:v>
                </c:pt>
                <c:pt idx="10">
                  <c:v>Madrid, Comunidad de</c:v>
                </c:pt>
                <c:pt idx="11">
                  <c:v>Media Nacional</c:v>
                </c:pt>
                <c:pt idx="12">
                  <c:v>Rioja, La</c:v>
                </c:pt>
                <c:pt idx="13">
                  <c:v>Balears, Illes</c:v>
                </c:pt>
                <c:pt idx="14">
                  <c:v>Murcia, Región de</c:v>
                </c:pt>
                <c:pt idx="15">
                  <c:v>Extremadura</c:v>
                </c:pt>
                <c:pt idx="16">
                  <c:v>Cataluña</c:v>
                </c:pt>
                <c:pt idx="17">
                  <c:v>Melilla</c:v>
                </c:pt>
                <c:pt idx="18">
                  <c:v>País Vasco</c:v>
                </c:pt>
                <c:pt idx="19">
                  <c:v>Canarias</c:v>
                </c:pt>
              </c:strCache>
            </c:strRef>
          </c:cat>
          <c:val>
            <c:numRef>
              <c:f>'11ListaEsperaGII'!$Q$13:$Q$32</c:f>
              <c:numCache>
                <c:formatCode>0.00%</c:formatCode>
                <c:ptCount val="20"/>
                <c:pt idx="0">
                  <c:v>0.93990558053890438</c:v>
                </c:pt>
                <c:pt idx="1">
                  <c:v>0.93990558053890438</c:v>
                </c:pt>
                <c:pt idx="2">
                  <c:v>0.93990558053890438</c:v>
                </c:pt>
                <c:pt idx="3">
                  <c:v>0.93990558053890438</c:v>
                </c:pt>
                <c:pt idx="4">
                  <c:v>0.93990558053890438</c:v>
                </c:pt>
                <c:pt idx="5">
                  <c:v>0.93990558053890438</c:v>
                </c:pt>
                <c:pt idx="6">
                  <c:v>0.93990558053890438</c:v>
                </c:pt>
                <c:pt idx="7">
                  <c:v>0.93990558053890438</c:v>
                </c:pt>
                <c:pt idx="8">
                  <c:v>0.93990558053890438</c:v>
                </c:pt>
                <c:pt idx="9">
                  <c:v>0.93990558053890438</c:v>
                </c:pt>
                <c:pt idx="10">
                  <c:v>0.93990558053890438</c:v>
                </c:pt>
                <c:pt idx="11">
                  <c:v>0.93990558053890438</c:v>
                </c:pt>
                <c:pt idx="12">
                  <c:v>0.93990558053890438</c:v>
                </c:pt>
                <c:pt idx="13">
                  <c:v>0.93990558053890438</c:v>
                </c:pt>
                <c:pt idx="14">
                  <c:v>0.93990558053890438</c:v>
                </c:pt>
                <c:pt idx="15">
                  <c:v>0.93990558053890438</c:v>
                </c:pt>
                <c:pt idx="16">
                  <c:v>0.93990558053890438</c:v>
                </c:pt>
                <c:pt idx="17">
                  <c:v>0.93990558053890438</c:v>
                </c:pt>
                <c:pt idx="18">
                  <c:v>0.93990558053890438</c:v>
                </c:pt>
                <c:pt idx="19">
                  <c:v>0.93990558053890438</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5A3471"/>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AD84C6"/>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AD84C6"/>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3CE7FA8-B912-44FB-8876-1716432A351C}" type="CELLRANGE">
                      <a:rPr lang="en-US" baseline="0"/>
                      <a:pPr>
                        <a:defRPr b="1">
                          <a:solidFill>
                            <a:srgbClr val="000000"/>
                          </a:solidFill>
                        </a:defRPr>
                      </a:pPr>
                      <a:t>[CELLRANGE]</a:t>
                    </a:fld>
                    <a:r>
                      <a:rPr lang="en-US" baseline="0"/>
                      <a:t>
</a:t>
                    </a:r>
                    <a:fld id="{7F46AD9C-888B-4AF4-8261-B2F7937DEB2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DA3263A-E25A-492E-BD74-DB78791CE347}" type="CELLRANGE">
                      <a:rPr lang="en-US" baseline="0"/>
                      <a:pPr>
                        <a:defRPr b="1">
                          <a:solidFill>
                            <a:srgbClr val="000000"/>
                          </a:solidFill>
                        </a:defRPr>
                      </a:pPr>
                      <a:t>[CELLRANGE]</a:t>
                    </a:fld>
                    <a:r>
                      <a:rPr lang="en-US" baseline="0"/>
                      <a:t>
</a:t>
                    </a:r>
                    <a:fld id="{CAE09CA5-CF13-44FA-94FC-E46C9F3D87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BF5E3AC-47A1-411D-A179-F51B7B4B293B}" type="CELLRANGE">
                      <a:rPr lang="en-US" baseline="0"/>
                      <a:pPr>
                        <a:defRPr b="1">
                          <a:solidFill>
                            <a:srgbClr val="000000"/>
                          </a:solidFill>
                        </a:defRPr>
                      </a:pPr>
                      <a:t>[CELLRANGE]</a:t>
                    </a:fld>
                    <a:r>
                      <a:rPr lang="en-US" baseline="0"/>
                      <a:t>
</a:t>
                    </a:r>
                    <a:fld id="{AB8CD5D7-BDCF-4065-99E1-6393555BBB0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6048F95-79B0-41F3-813D-2E6A29334796}" type="CELLRANGE">
                      <a:rPr lang="en-US" baseline="0"/>
                      <a:pPr>
                        <a:defRPr b="1">
                          <a:solidFill>
                            <a:srgbClr val="000000"/>
                          </a:solidFill>
                        </a:defRPr>
                      </a:pPr>
                      <a:t>[CELLRANGE]</a:t>
                    </a:fld>
                    <a:r>
                      <a:rPr lang="en-US" baseline="0"/>
                      <a:t>
</a:t>
                    </a:r>
                    <a:fld id="{0BF47E2A-3E69-4B2B-A8D0-EB3E303DAF9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A423B3E-6DD0-41B2-B8E1-1BCED5D82248}" type="CELLRANGE">
                      <a:rPr lang="en-US" baseline="0"/>
                      <a:pPr>
                        <a:defRPr b="1">
                          <a:solidFill>
                            <a:srgbClr val="000000"/>
                          </a:solidFill>
                        </a:defRPr>
                      </a:pPr>
                      <a:t>[CELLRANGE]</a:t>
                    </a:fld>
                    <a:r>
                      <a:rPr lang="en-US" baseline="0"/>
                      <a:t>
</a:t>
                    </a:r>
                    <a:fld id="{8D92FF22-F5DC-438E-B90B-A9D7B48CB2B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171B4A-6493-4A27-AC89-70D755D11BD7}" type="CELLRANGE">
                      <a:rPr lang="en-US" baseline="0"/>
                      <a:pPr>
                        <a:defRPr b="1">
                          <a:solidFill>
                            <a:srgbClr val="000000"/>
                          </a:solidFill>
                        </a:defRPr>
                      </a:pPr>
                      <a:t>[CELLRANGE]</a:t>
                    </a:fld>
                    <a:r>
                      <a:rPr lang="en-US" baseline="0"/>
                      <a:t>
</a:t>
                    </a:r>
                    <a:fld id="{82D61719-A212-4FED-8344-ED593FD1CA2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4B3257F-5741-4C49-8913-C229C4A90773}" type="CELLRANGE">
                      <a:rPr lang="en-US" baseline="0"/>
                      <a:pPr>
                        <a:defRPr b="1">
                          <a:solidFill>
                            <a:srgbClr val="000000"/>
                          </a:solidFill>
                        </a:defRPr>
                      </a:pPr>
                      <a:t>[CELLRANGE]</a:t>
                    </a:fld>
                    <a:r>
                      <a:rPr lang="en-US" baseline="0"/>
                      <a:t>
</a:t>
                    </a:r>
                    <a:fld id="{AAF0659C-42FB-4ABD-B644-1DF032E6C2E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215D149-2104-4655-BAB9-8ECE72DF224F}" type="CELLRANGE">
                      <a:rPr lang="en-US" baseline="0"/>
                      <a:pPr>
                        <a:defRPr b="1">
                          <a:solidFill>
                            <a:srgbClr val="000000"/>
                          </a:solidFill>
                        </a:defRPr>
                      </a:pPr>
                      <a:t>[CELLRANGE]</a:t>
                    </a:fld>
                    <a:r>
                      <a:rPr lang="en-US" baseline="0"/>
                      <a:t>
</a:t>
                    </a:r>
                    <a:fld id="{4A44D752-6ADE-4129-BEC8-86DB4C99EA1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90E1DED-9986-42F1-877B-71B9F0B898D1}" type="CELLRANGE">
                      <a:rPr lang="en-US" baseline="0"/>
                      <a:pPr>
                        <a:defRPr b="1">
                          <a:solidFill>
                            <a:srgbClr val="000000"/>
                          </a:solidFill>
                        </a:defRPr>
                      </a:pPr>
                      <a:t>[CELLRANGE]</a:t>
                    </a:fld>
                    <a:r>
                      <a:rPr lang="en-US" baseline="0"/>
                      <a:t>
</a:t>
                    </a:r>
                    <a:fld id="{ED0B39B8-B718-4E4D-8ADA-AD4B5F77684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40B26C7-E5C4-4B67-AA5D-1D058C9017F4}" type="CELLRANGE">
                      <a:rPr lang="en-US" baseline="0"/>
                      <a:pPr>
                        <a:defRPr b="1">
                          <a:solidFill>
                            <a:srgbClr val="000000"/>
                          </a:solidFill>
                        </a:defRPr>
                      </a:pPr>
                      <a:t>[CELLRANGE]</a:t>
                    </a:fld>
                    <a:r>
                      <a:rPr lang="en-US" baseline="0"/>
                      <a:t>
</a:t>
                    </a:r>
                    <a:fld id="{05443BD0-03C8-4F16-B9C3-544A58FAD4F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776B8AB2-116E-4D77-BA01-3CED6B95E0AC}" type="CELLRANGE">
                      <a:rPr lang="en-US" baseline="0"/>
                      <a:pPr>
                        <a:defRPr b="1">
                          <a:solidFill>
                            <a:srgbClr val="FFFFFF"/>
                          </a:solidFill>
                        </a:defRPr>
                      </a:pPr>
                      <a:t>[CELLRANGE]</a:t>
                    </a:fld>
                    <a:r>
                      <a:rPr lang="en-US" baseline="0"/>
                      <a:t>
</a:t>
                    </a:r>
                    <a:fld id="{470753EA-AEB3-40EE-8171-88F4327F0B80}"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41B9BE8-1303-4238-AF51-A48293698F13}" type="CELLRANGE">
                      <a:rPr lang="en-US" baseline="0"/>
                      <a:pPr>
                        <a:defRPr b="1">
                          <a:solidFill>
                            <a:srgbClr val="000000"/>
                          </a:solidFill>
                        </a:defRPr>
                      </a:pPr>
                      <a:t>[CELLRANGE]</a:t>
                    </a:fld>
                    <a:r>
                      <a:rPr lang="en-US" baseline="0"/>
                      <a:t>
</a:t>
                    </a:r>
                    <a:fld id="{D1E8A9B1-473E-44EE-8FEC-754F39AD10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D34D71E-A2A1-4922-96A4-54586FE9285B}" type="CELLRANGE">
                      <a:rPr lang="en-US" baseline="0"/>
                      <a:pPr>
                        <a:defRPr b="1">
                          <a:solidFill>
                            <a:srgbClr val="000000"/>
                          </a:solidFill>
                        </a:defRPr>
                      </a:pPr>
                      <a:t>[CELLRANGE]</a:t>
                    </a:fld>
                    <a:r>
                      <a:rPr lang="en-US" baseline="0"/>
                      <a:t>
</a:t>
                    </a:r>
                    <a:fld id="{EBDBCFE4-8102-442A-9AA3-4F3534A80E5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076659D-B82F-4C90-BC8C-0A9D0E94D856}" type="CELLRANGE">
                      <a:rPr lang="en-US" baseline="0"/>
                      <a:pPr>
                        <a:defRPr b="1">
                          <a:solidFill>
                            <a:srgbClr val="000000"/>
                          </a:solidFill>
                        </a:defRPr>
                      </a:pPr>
                      <a:t>[CELLRANGE]</a:t>
                    </a:fld>
                    <a:r>
                      <a:rPr lang="en-US" baseline="0"/>
                      <a:t>
</a:t>
                    </a:r>
                    <a:fld id="{54456C1A-DB0C-4573-A5BC-80824056BF2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B4C316E-E20B-4D45-ADAA-E1CBE5542AAE}" type="CELLRANGE">
                      <a:rPr lang="en-US" baseline="0"/>
                      <a:pPr>
                        <a:defRPr b="1">
                          <a:solidFill>
                            <a:srgbClr val="000000"/>
                          </a:solidFill>
                        </a:defRPr>
                      </a:pPr>
                      <a:t>[CELLRANGE]</a:t>
                    </a:fld>
                    <a:r>
                      <a:rPr lang="en-US" baseline="0"/>
                      <a:t>
</a:t>
                    </a:r>
                    <a:fld id="{55DFFEC2-CD29-419B-A19D-357AA5144AB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AFADDD-A5BA-4C05-89A6-5A4C20FE10D0}" type="CELLRANGE">
                      <a:rPr lang="en-US" baseline="0"/>
                      <a:pPr>
                        <a:defRPr b="1">
                          <a:solidFill>
                            <a:srgbClr val="000000"/>
                          </a:solidFill>
                        </a:defRPr>
                      </a:pPr>
                      <a:t>[CELLRANGE]</a:t>
                    </a:fld>
                    <a:r>
                      <a:rPr lang="en-US" baseline="0"/>
                      <a:t>
</a:t>
                    </a:r>
                    <a:fld id="{80913A3C-40B7-4BC2-B8C3-6F87FE773F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38532B9-8013-47D3-86BE-8CC99D0F3708}" type="CELLRANGE">
                      <a:rPr lang="en-US" baseline="0"/>
                      <a:pPr>
                        <a:defRPr b="1">
                          <a:solidFill>
                            <a:srgbClr val="000000"/>
                          </a:solidFill>
                        </a:defRPr>
                      </a:pPr>
                      <a:t>[CELLRANGE]</a:t>
                    </a:fld>
                    <a:r>
                      <a:rPr lang="en-US" baseline="0"/>
                      <a:t>
</a:t>
                    </a:r>
                    <a:fld id="{7C965BBC-828F-479F-A6F9-7A9E2AA8752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ADACEF0-6A4D-4AC3-ADDD-100BC33A7D4D}" type="CELLRANGE">
                      <a:rPr lang="en-US" baseline="0"/>
                      <a:pPr>
                        <a:defRPr b="1">
                          <a:solidFill>
                            <a:srgbClr val="000000"/>
                          </a:solidFill>
                        </a:defRPr>
                      </a:pPr>
                      <a:t>[CELLRANGE]</a:t>
                    </a:fld>
                    <a:r>
                      <a:rPr lang="en-US" baseline="0"/>
                      <a:t>
</a:t>
                    </a:r>
                    <a:fld id="{C9C21775-B846-42B3-AE54-49715FF6D68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56C25B3-5D57-4BB1-83FF-3354BAB2D328}" type="CELLRANGE">
                      <a:rPr lang="en-US" baseline="0"/>
                      <a:pPr>
                        <a:defRPr b="1">
                          <a:solidFill>
                            <a:srgbClr val="000000"/>
                          </a:solidFill>
                        </a:defRPr>
                      </a:pPr>
                      <a:t>[CELLRANGE]</a:t>
                    </a:fld>
                    <a:r>
                      <a:rPr lang="en-US" baseline="0"/>
                      <a:t>
</a:t>
                    </a:r>
                    <a:fld id="{EB165377-B40C-47D1-964B-BA6A5BC4AC3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9B59647-D9D0-44EC-A879-25E61561D23F}" type="CELLRANGE">
                      <a:rPr lang="en-US" baseline="0"/>
                      <a:pPr>
                        <a:defRPr b="1">
                          <a:solidFill>
                            <a:srgbClr val="000000"/>
                          </a:solidFill>
                        </a:defRPr>
                      </a:pPr>
                      <a:t>[CELLRANGE]</a:t>
                    </a:fld>
                    <a:r>
                      <a:rPr lang="en-US" baseline="0"/>
                      <a:t>
</a:t>
                    </a:r>
                    <a:fld id="{FAB41118-05A4-401E-A62A-6E88E3FD159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Navarra, Comunidad Foral de</c:v>
                </c:pt>
                <c:pt idx="4">
                  <c:v>Cantabria</c:v>
                </c:pt>
                <c:pt idx="5">
                  <c:v>Galicia</c:v>
                </c:pt>
                <c:pt idx="6">
                  <c:v>Comunitat Valenciana</c:v>
                </c:pt>
                <c:pt idx="7">
                  <c:v>Castilla - La Mancha</c:v>
                </c:pt>
                <c:pt idx="8">
                  <c:v>Ceuta</c:v>
                </c:pt>
                <c:pt idx="9">
                  <c:v>Andalucía</c:v>
                </c:pt>
                <c:pt idx="10">
                  <c:v>Media Nacional</c:v>
                </c:pt>
                <c:pt idx="11">
                  <c:v>Madrid, Comunidad de</c:v>
                </c:pt>
                <c:pt idx="12">
                  <c:v>Balears, Illes</c:v>
                </c:pt>
                <c:pt idx="13">
                  <c:v>Murcia, Región de</c:v>
                </c:pt>
                <c:pt idx="14">
                  <c:v>Extremadura</c:v>
                </c:pt>
                <c:pt idx="15">
                  <c:v>Melilla</c:v>
                </c:pt>
                <c:pt idx="16">
                  <c:v>Rioja, La</c:v>
                </c:pt>
                <c:pt idx="17">
                  <c:v>País Vasco</c:v>
                </c:pt>
                <c:pt idx="18">
                  <c:v>Cataluña</c:v>
                </c:pt>
                <c:pt idx="19">
                  <c:v>Canarias</c:v>
                </c:pt>
              </c:strCache>
            </c:strRef>
          </c:cat>
          <c:val>
            <c:numRef>
              <c:f>'11ListaEsperaGI'!$O$13:$O$32</c:f>
              <c:numCache>
                <c:formatCode>0.00%</c:formatCode>
                <c:ptCount val="20"/>
                <c:pt idx="0">
                  <c:v>0.99880335061826886</c:v>
                </c:pt>
                <c:pt idx="1">
                  <c:v>0.99578007461317353</c:v>
                </c:pt>
                <c:pt idx="2">
                  <c:v>0.98795491143317227</c:v>
                </c:pt>
                <c:pt idx="3">
                  <c:v>0.96806700693626491</c:v>
                </c:pt>
                <c:pt idx="4">
                  <c:v>0.96769877675840976</c:v>
                </c:pt>
                <c:pt idx="5">
                  <c:v>0.9665152219797517</c:v>
                </c:pt>
                <c:pt idx="6">
                  <c:v>0.96036722618817927</c:v>
                </c:pt>
                <c:pt idx="7">
                  <c:v>0.93490837400213311</c:v>
                </c:pt>
                <c:pt idx="8">
                  <c:v>0.92781954887218043</c:v>
                </c:pt>
                <c:pt idx="9">
                  <c:v>0.91774792360393465</c:v>
                </c:pt>
                <c:pt idx="10">
                  <c:v>0.88852398166677427</c:v>
                </c:pt>
                <c:pt idx="11">
                  <c:v>0.88341174685081192</c:v>
                </c:pt>
                <c:pt idx="12">
                  <c:v>0.86314081765087602</c:v>
                </c:pt>
                <c:pt idx="13">
                  <c:v>0.83656167536915393</c:v>
                </c:pt>
                <c:pt idx="14">
                  <c:v>0.82868880520369737</c:v>
                </c:pt>
                <c:pt idx="15">
                  <c:v>0.81683899556868533</c:v>
                </c:pt>
                <c:pt idx="16">
                  <c:v>0.8146098505810736</c:v>
                </c:pt>
                <c:pt idx="17">
                  <c:v>0.79746997188857649</c:v>
                </c:pt>
                <c:pt idx="18">
                  <c:v>0.79358283546858976</c:v>
                </c:pt>
                <c:pt idx="19">
                  <c:v>0.72941112853512136</c:v>
                </c:pt>
              </c:numCache>
            </c:numRef>
          </c:val>
          <c:extLst>
            <c:ext xmlns:c15="http://schemas.microsoft.com/office/drawing/2012/chart" uri="{02D57815-91ED-43cb-92C2-25804820EDAC}">
              <c15:datalabelsRange>
                <c15:f>'11ListaEsperaGI'!$M$13:$M$32</c15:f>
                <c15:dlblRangeCache>
                  <c:ptCount val="20"/>
                  <c:pt idx="0">
                    <c:v>50.080</c:v>
                  </c:pt>
                  <c:pt idx="1">
                    <c:v>16.282</c:v>
                  </c:pt>
                  <c:pt idx="2">
                    <c:v>15.338</c:v>
                  </c:pt>
                  <c:pt idx="3">
                    <c:v>7.397</c:v>
                  </c:pt>
                  <c:pt idx="4">
                    <c:v>5.063</c:v>
                  </c:pt>
                  <c:pt idx="5">
                    <c:v>27.017</c:v>
                  </c:pt>
                  <c:pt idx="6">
                    <c:v>59.731</c:v>
                  </c:pt>
                  <c:pt idx="7">
                    <c:v>28.927</c:v>
                  </c:pt>
                  <c:pt idx="8">
                    <c:v>617</c:v>
                  </c:pt>
                  <c:pt idx="9">
                    <c:v>95.912</c:v>
                  </c:pt>
                  <c:pt idx="10">
                    <c:v>550.565</c:v>
                  </c:pt>
                  <c:pt idx="11">
                    <c:v>58.208</c:v>
                  </c:pt>
                  <c:pt idx="12">
                    <c:v>13.301</c:v>
                  </c:pt>
                  <c:pt idx="13">
                    <c:v>14.900</c:v>
                  </c:pt>
                  <c:pt idx="14">
                    <c:v>12.103</c:v>
                  </c:pt>
                  <c:pt idx="15">
                    <c:v>553</c:v>
                  </c:pt>
                  <c:pt idx="16">
                    <c:v>2.944</c:v>
                  </c:pt>
                  <c:pt idx="17">
                    <c:v>31.205</c:v>
                  </c:pt>
                  <c:pt idx="18">
                    <c:v>97.498</c:v>
                  </c:pt>
                  <c:pt idx="19">
                    <c:v>13.489</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373472"/>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8784C6"/>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8784C6"/>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3F0B51F-53E6-403C-AEED-D2ADFEBDDEB0}" type="CELLRANGE">
                      <a:rPr lang="en-US" baseline="0"/>
                      <a:pPr>
                        <a:defRPr b="1">
                          <a:solidFill>
                            <a:srgbClr val="000000"/>
                          </a:solidFill>
                        </a:defRPr>
                      </a:pPr>
                      <a:t>[CELLRANGE]</a:t>
                    </a:fld>
                    <a:r>
                      <a:rPr lang="en-US" baseline="0"/>
                      <a:t>
</a:t>
                    </a:r>
                    <a:fld id="{78809580-C6DB-4B4A-B36E-433EE66958B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A09027C-4981-4E5F-A3A8-6A901F5C7083}" type="CELLRANGE">
                      <a:rPr lang="en-US" baseline="0"/>
                      <a:pPr>
                        <a:defRPr b="1">
                          <a:solidFill>
                            <a:srgbClr val="000000"/>
                          </a:solidFill>
                        </a:defRPr>
                      </a:pPr>
                      <a:t>[CELLRANGE]</a:t>
                    </a:fld>
                    <a:r>
                      <a:rPr lang="en-US" baseline="0"/>
                      <a:t>
</a:t>
                    </a:r>
                    <a:fld id="{10CECB28-84A5-40C9-9AEF-F19666D105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70838C2-EAEF-4726-8E40-671ABB38E6A6}" type="CELLRANGE">
                      <a:rPr lang="en-US" baseline="0"/>
                      <a:pPr>
                        <a:defRPr b="1">
                          <a:solidFill>
                            <a:srgbClr val="000000"/>
                          </a:solidFill>
                        </a:defRPr>
                      </a:pPr>
                      <a:t>[CELLRANGE]</a:t>
                    </a:fld>
                    <a:r>
                      <a:rPr lang="en-US" baseline="0"/>
                      <a:t>
</a:t>
                    </a:r>
                    <a:fld id="{DD8B2D2A-E47B-4203-AD55-1205D591EDC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9A863A7-BA25-42BC-ADBD-BFD775044CF1}" type="CELLRANGE">
                      <a:rPr lang="en-US" baseline="0"/>
                      <a:pPr>
                        <a:defRPr b="1">
                          <a:solidFill>
                            <a:srgbClr val="000000"/>
                          </a:solidFill>
                        </a:defRPr>
                      </a:pPr>
                      <a:t>[CELLRANGE]</a:t>
                    </a:fld>
                    <a:r>
                      <a:rPr lang="en-US" baseline="0"/>
                      <a:t>
</a:t>
                    </a:r>
                    <a:fld id="{9933BEB2-3C8A-465F-91D0-63E1BFA78B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18CEE69-878F-476A-8A69-60C6C79ED988}" type="CELLRANGE">
                      <a:rPr lang="en-US" baseline="0"/>
                      <a:pPr>
                        <a:defRPr b="1">
                          <a:solidFill>
                            <a:srgbClr val="000000"/>
                          </a:solidFill>
                        </a:defRPr>
                      </a:pPr>
                      <a:t>[CELLRANGE]</a:t>
                    </a:fld>
                    <a:r>
                      <a:rPr lang="en-US" baseline="0"/>
                      <a:t>
</a:t>
                    </a:r>
                    <a:fld id="{A4467CD1-CB7F-4886-8D98-F529A84802F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68B90B5-B039-4D50-8A98-F49E2B9C4CED}" type="CELLRANGE">
                      <a:rPr lang="en-US" baseline="0"/>
                      <a:pPr>
                        <a:defRPr b="1">
                          <a:solidFill>
                            <a:srgbClr val="000000"/>
                          </a:solidFill>
                        </a:defRPr>
                      </a:pPr>
                      <a:t>[CELLRANGE]</a:t>
                    </a:fld>
                    <a:r>
                      <a:rPr lang="en-US" baseline="0"/>
                      <a:t>
</a:t>
                    </a:r>
                    <a:fld id="{70274C50-6D28-4ECC-ADF4-AA32A61D9C7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26E2EB1-C085-4E6C-AF78-8A403E94719D}" type="CELLRANGE">
                      <a:rPr lang="en-US" baseline="0"/>
                      <a:pPr>
                        <a:defRPr b="1">
                          <a:solidFill>
                            <a:srgbClr val="000000"/>
                          </a:solidFill>
                        </a:defRPr>
                      </a:pPr>
                      <a:t>[CELLRANGE]</a:t>
                    </a:fld>
                    <a:r>
                      <a:rPr lang="en-US" baseline="0"/>
                      <a:t>
</a:t>
                    </a:r>
                    <a:fld id="{C3CCEEA6-8FDB-48C9-927A-A559459FA59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70FB3E7-991F-4893-B72E-0EAF68F875EA}" type="CELLRANGE">
                      <a:rPr lang="en-US" baseline="0"/>
                      <a:pPr>
                        <a:defRPr b="1">
                          <a:solidFill>
                            <a:srgbClr val="000000"/>
                          </a:solidFill>
                        </a:defRPr>
                      </a:pPr>
                      <a:t>[CELLRANGE]</a:t>
                    </a:fld>
                    <a:r>
                      <a:rPr lang="en-US" baseline="0"/>
                      <a:t>
</a:t>
                    </a:r>
                    <a:fld id="{FE5D2AC8-CF53-4047-B808-616A92D0335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EA06D64-7B4A-4685-8394-E8100EB15821}" type="CELLRANGE">
                      <a:rPr lang="en-US" baseline="0"/>
                      <a:pPr>
                        <a:defRPr b="1">
                          <a:solidFill>
                            <a:srgbClr val="000000"/>
                          </a:solidFill>
                        </a:defRPr>
                      </a:pPr>
                      <a:t>[CELLRANGE]</a:t>
                    </a:fld>
                    <a:r>
                      <a:rPr lang="en-US" baseline="0"/>
                      <a:t>
</a:t>
                    </a:r>
                    <a:fld id="{4C047BD9-9B1D-4F6A-900D-BC1459E765D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D4F799B-478C-4AE8-90FD-4771FBA7D1A6}" type="CELLRANGE">
                      <a:rPr lang="en-US" baseline="0"/>
                      <a:pPr>
                        <a:defRPr b="1">
                          <a:solidFill>
                            <a:srgbClr val="000000"/>
                          </a:solidFill>
                        </a:defRPr>
                      </a:pPr>
                      <a:t>[CELLRANGE]</a:t>
                    </a:fld>
                    <a:r>
                      <a:rPr lang="en-US" baseline="0"/>
                      <a:t>
</a:t>
                    </a:r>
                    <a:fld id="{58777E3C-FB46-4477-AAD4-DA19B00E3D1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EFF1D556-A387-4549-82C5-C56EA54D3285}" type="CELLRANGE">
                      <a:rPr lang="en-US" baseline="0"/>
                      <a:pPr>
                        <a:defRPr b="1">
                          <a:solidFill>
                            <a:srgbClr val="FFFFFF"/>
                          </a:solidFill>
                        </a:defRPr>
                      </a:pPr>
                      <a:t>[CELLRANGE]</a:t>
                    </a:fld>
                    <a:r>
                      <a:rPr lang="en-US" baseline="0"/>
                      <a:t>
</a:t>
                    </a:r>
                    <a:fld id="{6B0C5997-756E-45B9-AFF9-F58DFBE7282C}"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3618691-128E-486B-A1E4-032F07DB2307}" type="CELLRANGE">
                      <a:rPr lang="en-US" baseline="0"/>
                      <a:pPr>
                        <a:defRPr b="1">
                          <a:solidFill>
                            <a:srgbClr val="000000"/>
                          </a:solidFill>
                        </a:defRPr>
                      </a:pPr>
                      <a:t>[CELLRANGE]</a:t>
                    </a:fld>
                    <a:r>
                      <a:rPr lang="en-US" baseline="0"/>
                      <a:t>
</a:t>
                    </a:r>
                    <a:fld id="{545516CA-8038-45D3-9C2C-4DE6EEF4E80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329183B-5F30-47A7-924A-A826AA1C363A}" type="CELLRANGE">
                      <a:rPr lang="en-US" baseline="0"/>
                      <a:pPr>
                        <a:defRPr b="1">
                          <a:solidFill>
                            <a:srgbClr val="000000"/>
                          </a:solidFill>
                        </a:defRPr>
                      </a:pPr>
                      <a:t>[CELLRANGE]</a:t>
                    </a:fld>
                    <a:r>
                      <a:rPr lang="en-US" baseline="0"/>
                      <a:t>
</a:t>
                    </a:r>
                    <a:fld id="{DB132BBC-38C6-40C5-ABC7-071291F9D1B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59901DE-F602-4C6D-A595-EFAA11DC6BC0}" type="CELLRANGE">
                      <a:rPr lang="en-US" baseline="0"/>
                      <a:pPr>
                        <a:defRPr b="1">
                          <a:solidFill>
                            <a:srgbClr val="000000"/>
                          </a:solidFill>
                        </a:defRPr>
                      </a:pPr>
                      <a:t>[CELLRANGE]</a:t>
                    </a:fld>
                    <a:r>
                      <a:rPr lang="en-US" baseline="0"/>
                      <a:t>
</a:t>
                    </a:r>
                    <a:fld id="{F0B7AC21-8324-4601-A395-99FE2092D2A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3AA8130-B0F5-4B3D-BF2E-E33D1D2EE29E}" type="CELLRANGE">
                      <a:rPr lang="en-US" baseline="0"/>
                      <a:pPr>
                        <a:defRPr b="1">
                          <a:solidFill>
                            <a:srgbClr val="000000"/>
                          </a:solidFill>
                        </a:defRPr>
                      </a:pPr>
                      <a:t>[CELLRANGE]</a:t>
                    </a:fld>
                    <a:r>
                      <a:rPr lang="en-US" baseline="0"/>
                      <a:t>
</a:t>
                    </a:r>
                    <a:fld id="{7D0A4223-B962-4E36-A63C-84D2353E26C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FC01B0E-B8E7-40B8-BFED-571E4C4F30F7}" type="CELLRANGE">
                      <a:rPr lang="en-US" baseline="0"/>
                      <a:pPr>
                        <a:defRPr b="1">
                          <a:solidFill>
                            <a:srgbClr val="000000"/>
                          </a:solidFill>
                        </a:defRPr>
                      </a:pPr>
                      <a:t>[CELLRANGE]</a:t>
                    </a:fld>
                    <a:r>
                      <a:rPr lang="en-US" baseline="0"/>
                      <a:t>
</a:t>
                    </a:r>
                    <a:fld id="{D2801B42-A707-41E1-BCAC-9F0797B13BC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96AF760-9B7C-4F73-B2ED-96386681A581}" type="CELLRANGE">
                      <a:rPr lang="en-US" baseline="0"/>
                      <a:pPr>
                        <a:defRPr b="1">
                          <a:solidFill>
                            <a:srgbClr val="000000"/>
                          </a:solidFill>
                        </a:defRPr>
                      </a:pPr>
                      <a:t>[CELLRANGE]</a:t>
                    </a:fld>
                    <a:r>
                      <a:rPr lang="en-US" baseline="0"/>
                      <a:t>
</a:t>
                    </a:r>
                    <a:fld id="{FD84DC1E-64AF-495D-9D9C-4B75231EEB9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69C972-C791-4FB4-8414-44FFECFA8B3B}" type="CELLRANGE">
                      <a:rPr lang="en-US" baseline="0"/>
                      <a:pPr>
                        <a:defRPr b="1">
                          <a:solidFill>
                            <a:srgbClr val="000000"/>
                          </a:solidFill>
                        </a:defRPr>
                      </a:pPr>
                      <a:t>[CELLRANGE]</a:t>
                    </a:fld>
                    <a:r>
                      <a:rPr lang="en-US" baseline="0"/>
                      <a:t>
</a:t>
                    </a:r>
                    <a:fld id="{EFDD9115-564E-4C41-B396-BF088A3C369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BBCCD03-8C3E-4F7A-AB8D-7444358BB74E}" type="CELLRANGE">
                      <a:rPr lang="en-US" baseline="0"/>
                      <a:pPr>
                        <a:defRPr b="1">
                          <a:solidFill>
                            <a:srgbClr val="000000"/>
                          </a:solidFill>
                        </a:defRPr>
                      </a:pPr>
                      <a:t>[CELLRANGE]</a:t>
                    </a:fld>
                    <a:r>
                      <a:rPr lang="en-US" baseline="0"/>
                      <a:t>
</a:t>
                    </a:r>
                    <a:fld id="{F0B651BD-5A5B-4A89-967C-BD57245931F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62A65E2-75CE-4D32-8923-9EECE934DA24}" type="CELLRANGE">
                      <a:rPr lang="en-US" baseline="0"/>
                      <a:pPr>
                        <a:defRPr b="1">
                          <a:solidFill>
                            <a:srgbClr val="000000"/>
                          </a:solidFill>
                        </a:defRPr>
                      </a:pPr>
                      <a:t>[CELLRANGE]</a:t>
                    </a:fld>
                    <a:r>
                      <a:rPr lang="en-US" baseline="0"/>
                      <a:t>
</a:t>
                    </a:r>
                    <a:fld id="{44B6BBBE-8981-4A5D-B0CB-3F6884237B0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Navarra, Comunidad Foral de</c:v>
                </c:pt>
                <c:pt idx="4">
                  <c:v>Cantabria</c:v>
                </c:pt>
                <c:pt idx="5">
                  <c:v>Galicia</c:v>
                </c:pt>
                <c:pt idx="6">
                  <c:v>Comunitat Valenciana</c:v>
                </c:pt>
                <c:pt idx="7">
                  <c:v>Castilla - La Mancha</c:v>
                </c:pt>
                <c:pt idx="8">
                  <c:v>Ceuta</c:v>
                </c:pt>
                <c:pt idx="9">
                  <c:v>Andalucía</c:v>
                </c:pt>
                <c:pt idx="10">
                  <c:v>Media Nacional</c:v>
                </c:pt>
                <c:pt idx="11">
                  <c:v>Madrid, Comunidad de</c:v>
                </c:pt>
                <c:pt idx="12">
                  <c:v>Balears, Illes</c:v>
                </c:pt>
                <c:pt idx="13">
                  <c:v>Murcia, Región de</c:v>
                </c:pt>
                <c:pt idx="14">
                  <c:v>Extremadura</c:v>
                </c:pt>
                <c:pt idx="15">
                  <c:v>Melilla</c:v>
                </c:pt>
                <c:pt idx="16">
                  <c:v>Rioja, La</c:v>
                </c:pt>
                <c:pt idx="17">
                  <c:v>País Vasco</c:v>
                </c:pt>
                <c:pt idx="18">
                  <c:v>Cataluña</c:v>
                </c:pt>
                <c:pt idx="19">
                  <c:v>Canarias</c:v>
                </c:pt>
              </c:strCache>
            </c:strRef>
          </c:cat>
          <c:val>
            <c:numRef>
              <c:f>'11ListaEsperaGI'!$P$13:$P$32</c:f>
              <c:numCache>
                <c:formatCode>0.00%</c:formatCode>
                <c:ptCount val="20"/>
                <c:pt idx="0">
                  <c:v>1.1966493817311527E-3</c:v>
                </c:pt>
                <c:pt idx="1">
                  <c:v>4.2199253868264938E-3</c:v>
                </c:pt>
                <c:pt idx="2">
                  <c:v>1.2045088566827697E-2</c:v>
                </c:pt>
                <c:pt idx="3">
                  <c:v>3.1932993063735114E-2</c:v>
                </c:pt>
                <c:pt idx="4">
                  <c:v>3.2301223241590217E-2</c:v>
                </c:pt>
                <c:pt idx="5">
                  <c:v>3.3484778020248275E-2</c:v>
                </c:pt>
                <c:pt idx="6">
                  <c:v>3.9632773811820697E-2</c:v>
                </c:pt>
                <c:pt idx="7">
                  <c:v>6.5091625997866914E-2</c:v>
                </c:pt>
                <c:pt idx="8">
                  <c:v>7.2180451127819553E-2</c:v>
                </c:pt>
                <c:pt idx="9">
                  <c:v>8.2252076396065368E-2</c:v>
                </c:pt>
                <c:pt idx="10">
                  <c:v>0.11147601833322575</c:v>
                </c:pt>
                <c:pt idx="11">
                  <c:v>0.11658825314918804</c:v>
                </c:pt>
                <c:pt idx="12">
                  <c:v>0.13685918234912395</c:v>
                </c:pt>
                <c:pt idx="13">
                  <c:v>0.16343832463084609</c:v>
                </c:pt>
                <c:pt idx="14">
                  <c:v>0.17131119479630263</c:v>
                </c:pt>
                <c:pt idx="15">
                  <c:v>0.18316100443131461</c:v>
                </c:pt>
                <c:pt idx="16">
                  <c:v>0.1853901494189264</c:v>
                </c:pt>
                <c:pt idx="17">
                  <c:v>0.20253002811142345</c:v>
                </c:pt>
                <c:pt idx="18">
                  <c:v>0.20641716453141024</c:v>
                </c:pt>
                <c:pt idx="19">
                  <c:v>0.27058887146487859</c:v>
                </c:pt>
              </c:numCache>
            </c:numRef>
          </c:val>
          <c:extLst>
            <c:ext xmlns:c15="http://schemas.microsoft.com/office/drawing/2012/chart" uri="{02D57815-91ED-43cb-92C2-25804820EDAC}">
              <c15:datalabelsRange>
                <c15:f>'11ListaEsperaGI'!$N$13:$N$32</c15:f>
                <c15:dlblRangeCache>
                  <c:ptCount val="20"/>
                  <c:pt idx="0">
                    <c:v>60</c:v>
                  </c:pt>
                  <c:pt idx="1">
                    <c:v>69</c:v>
                  </c:pt>
                  <c:pt idx="2">
                    <c:v>187</c:v>
                  </c:pt>
                  <c:pt idx="3">
                    <c:v>244</c:v>
                  </c:pt>
                  <c:pt idx="4">
                    <c:v>169</c:v>
                  </c:pt>
                  <c:pt idx="5">
                    <c:v>936</c:v>
                  </c:pt>
                  <c:pt idx="6">
                    <c:v>2.465</c:v>
                  </c:pt>
                  <c:pt idx="7">
                    <c:v>2.014</c:v>
                  </c:pt>
                  <c:pt idx="8">
                    <c:v>48</c:v>
                  </c:pt>
                  <c:pt idx="9">
                    <c:v>8.596</c:v>
                  </c:pt>
                  <c:pt idx="10">
                    <c:v>69.075</c:v>
                  </c:pt>
                  <c:pt idx="11">
                    <c:v>7.682</c:v>
                  </c:pt>
                  <c:pt idx="12">
                    <c:v>2.109</c:v>
                  </c:pt>
                  <c:pt idx="13">
                    <c:v>2.911</c:v>
                  </c:pt>
                  <c:pt idx="14">
                    <c:v>2.502</c:v>
                  </c:pt>
                  <c:pt idx="15">
                    <c:v>124</c:v>
                  </c:pt>
                  <c:pt idx="16">
                    <c:v>670</c:v>
                  </c:pt>
                  <c:pt idx="17">
                    <c:v>7.925</c:v>
                  </c:pt>
                  <c:pt idx="18">
                    <c:v>25.360</c:v>
                  </c:pt>
                  <c:pt idx="19">
                    <c:v>5.004</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Navarra, Comunidad Foral de</c:v>
                </c:pt>
                <c:pt idx="4">
                  <c:v>Cantabria</c:v>
                </c:pt>
                <c:pt idx="5">
                  <c:v>Galicia</c:v>
                </c:pt>
                <c:pt idx="6">
                  <c:v>Comunitat Valenciana</c:v>
                </c:pt>
                <c:pt idx="7">
                  <c:v>Castilla - La Mancha</c:v>
                </c:pt>
                <c:pt idx="8">
                  <c:v>Ceuta</c:v>
                </c:pt>
                <c:pt idx="9">
                  <c:v>Andalucía</c:v>
                </c:pt>
                <c:pt idx="10">
                  <c:v>Media Nacional</c:v>
                </c:pt>
                <c:pt idx="11">
                  <c:v>Madrid, Comunidad de</c:v>
                </c:pt>
                <c:pt idx="12">
                  <c:v>Balears, Illes</c:v>
                </c:pt>
                <c:pt idx="13">
                  <c:v>Murcia, Región de</c:v>
                </c:pt>
                <c:pt idx="14">
                  <c:v>Extremadura</c:v>
                </c:pt>
                <c:pt idx="15">
                  <c:v>Melilla</c:v>
                </c:pt>
                <c:pt idx="16">
                  <c:v>Rioja, La</c:v>
                </c:pt>
                <c:pt idx="17">
                  <c:v>País Vasco</c:v>
                </c:pt>
                <c:pt idx="18">
                  <c:v>Cataluña</c:v>
                </c:pt>
                <c:pt idx="19">
                  <c:v>Canarias</c:v>
                </c:pt>
              </c:strCache>
            </c:strRef>
          </c:cat>
          <c:val>
            <c:numRef>
              <c:f>'11ListaEsperaGI'!$Q$13:$Q$32</c:f>
              <c:numCache>
                <c:formatCode>0.00%</c:formatCode>
                <c:ptCount val="20"/>
                <c:pt idx="0">
                  <c:v>0.88852398166677427</c:v>
                </c:pt>
                <c:pt idx="1">
                  <c:v>0.88852398166677427</c:v>
                </c:pt>
                <c:pt idx="2">
                  <c:v>0.88852398166677427</c:v>
                </c:pt>
                <c:pt idx="3">
                  <c:v>0.88852398166677427</c:v>
                </c:pt>
                <c:pt idx="4">
                  <c:v>0.88852398166677427</c:v>
                </c:pt>
                <c:pt idx="5">
                  <c:v>0.88852398166677427</c:v>
                </c:pt>
                <c:pt idx="6">
                  <c:v>0.88852398166677427</c:v>
                </c:pt>
                <c:pt idx="7">
                  <c:v>0.88852398166677427</c:v>
                </c:pt>
                <c:pt idx="8">
                  <c:v>0.88852398166677427</c:v>
                </c:pt>
                <c:pt idx="9">
                  <c:v>0.88852398166677427</c:v>
                </c:pt>
                <c:pt idx="10">
                  <c:v>0.88852398166677427</c:v>
                </c:pt>
                <c:pt idx="11">
                  <c:v>0.88852398166677427</c:v>
                </c:pt>
                <c:pt idx="12">
                  <c:v>0.88852398166677427</c:v>
                </c:pt>
                <c:pt idx="13">
                  <c:v>0.88852398166677427</c:v>
                </c:pt>
                <c:pt idx="14">
                  <c:v>0.88852398166677427</c:v>
                </c:pt>
                <c:pt idx="15">
                  <c:v>0.88852398166677427</c:v>
                </c:pt>
                <c:pt idx="16">
                  <c:v>0.88852398166677427</c:v>
                </c:pt>
                <c:pt idx="17">
                  <c:v>0.88852398166677427</c:v>
                </c:pt>
                <c:pt idx="18">
                  <c:v>0.88852398166677427</c:v>
                </c:pt>
                <c:pt idx="19">
                  <c:v>0.88852398166677427</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Murcia, Región de</c:v>
                </c:pt>
                <c:pt idx="1">
                  <c:v>Andalucía</c:v>
                </c:pt>
                <c:pt idx="2">
                  <c:v>Cataluña</c:v>
                </c:pt>
                <c:pt idx="3">
                  <c:v>Extremadura</c:v>
                </c:pt>
                <c:pt idx="4">
                  <c:v>Balears, Illes</c:v>
                </c:pt>
                <c:pt idx="5">
                  <c:v>Castilla - La Mancha</c:v>
                </c:pt>
                <c:pt idx="6">
                  <c:v>Castilla y León</c:v>
                </c:pt>
                <c:pt idx="7">
                  <c:v>TOTAL</c:v>
                </c:pt>
                <c:pt idx="8">
                  <c:v>Comunitat Valenciana</c:v>
                </c:pt>
                <c:pt idx="9">
                  <c:v>País Vasco</c:v>
                </c:pt>
                <c:pt idx="10">
                  <c:v>Ceuta y Melilla</c:v>
                </c:pt>
                <c:pt idx="11">
                  <c:v>Canarias</c:v>
                </c:pt>
                <c:pt idx="12">
                  <c:v>Asturias, Principado de</c:v>
                </c:pt>
                <c:pt idx="13">
                  <c:v>Madrid, Comunidad de</c:v>
                </c:pt>
                <c:pt idx="14">
                  <c:v>Aragón</c:v>
                </c:pt>
                <c:pt idx="15">
                  <c:v>Rioja, La</c:v>
                </c:pt>
                <c:pt idx="16">
                  <c:v>Cantabria</c:v>
                </c:pt>
                <c:pt idx="17">
                  <c:v>Navarra, Comunidad Foral de</c:v>
                </c:pt>
                <c:pt idx="18">
                  <c:v>Galicia</c:v>
                </c:pt>
              </c:strCache>
            </c:strRef>
          </c:cat>
          <c:val>
            <c:numRef>
              <c:f>'24asolcasaad_pobl'!$AR$11:$AR$29</c:f>
              <c:numCache>
                <c:formatCode>0.00</c:formatCode>
                <c:ptCount val="19"/>
                <c:pt idx="0">
                  <c:v>8.7685244930556294</c:v>
                </c:pt>
                <c:pt idx="1">
                  <c:v>8.7296102388074672</c:v>
                </c:pt>
                <c:pt idx="2">
                  <c:v>8.3753675818906554</c:v>
                </c:pt>
                <c:pt idx="3">
                  <c:v>8.2258624538081886</c:v>
                </c:pt>
                <c:pt idx="4">
                  <c:v>7.4674269800749267</c:v>
                </c:pt>
                <c:pt idx="5">
                  <c:v>7.3265705994692327</c:v>
                </c:pt>
                <c:pt idx="6">
                  <c:v>6.9319953927317028</c:v>
                </c:pt>
                <c:pt idx="7">
                  <c:v>6.9312922707494797</c:v>
                </c:pt>
                <c:pt idx="8">
                  <c:v>6.511999668903294</c:v>
                </c:pt>
                <c:pt idx="9">
                  <c:v>6.485313551993996</c:v>
                </c:pt>
                <c:pt idx="10">
                  <c:v>6.3697722068217431</c:v>
                </c:pt>
                <c:pt idx="11">
                  <c:v>6.19269608800803</c:v>
                </c:pt>
                <c:pt idx="12">
                  <c:v>6.1294064606983474</c:v>
                </c:pt>
                <c:pt idx="13">
                  <c:v>5.743628172766793</c:v>
                </c:pt>
                <c:pt idx="14">
                  <c:v>5.6950436806685039</c:v>
                </c:pt>
                <c:pt idx="15">
                  <c:v>5.6163325064053033</c:v>
                </c:pt>
                <c:pt idx="16">
                  <c:v>5.010486139410987</c:v>
                </c:pt>
                <c:pt idx="17">
                  <c:v>4.6363106021062972</c:v>
                </c:pt>
                <c:pt idx="18">
                  <c:v>3.2588825912284478</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Cataluña</c:v>
                </c:pt>
                <c:pt idx="4">
                  <c:v>Castilla - La Mancha</c:v>
                </c:pt>
                <c:pt idx="5">
                  <c:v>Balears, Illes</c:v>
                </c:pt>
                <c:pt idx="6">
                  <c:v>Murcia, Región de</c:v>
                </c:pt>
                <c:pt idx="7">
                  <c:v>TOTAL</c:v>
                </c:pt>
                <c:pt idx="8">
                  <c:v>País Vasco</c:v>
                </c:pt>
                <c:pt idx="9">
                  <c:v>Comunitat Valenciana</c:v>
                </c:pt>
                <c:pt idx="10">
                  <c:v>Madrid, Comunidad de</c:v>
                </c:pt>
                <c:pt idx="11">
                  <c:v>Rioja, La</c:v>
                </c:pt>
                <c:pt idx="12">
                  <c:v>Aragón</c:v>
                </c:pt>
                <c:pt idx="13">
                  <c:v>Asturias, Principado de</c:v>
                </c:pt>
                <c:pt idx="14">
                  <c:v>Ceuta y Melilla</c:v>
                </c:pt>
                <c:pt idx="15">
                  <c:v>Canarias</c:v>
                </c:pt>
                <c:pt idx="16">
                  <c:v>Navarra, Comunidad Foral de</c:v>
                </c:pt>
                <c:pt idx="17">
                  <c:v>Cantabria</c:v>
                </c:pt>
                <c:pt idx="18">
                  <c:v>Galicia</c:v>
                </c:pt>
              </c:strCache>
            </c:strRef>
          </c:cat>
          <c:val>
            <c:numRef>
              <c:f>'24asolcasaad_pobl'!$AX$11:$AX$29</c:f>
              <c:numCache>
                <c:formatCode>0.00</c:formatCode>
                <c:ptCount val="19"/>
                <c:pt idx="0">
                  <c:v>46.0524327764373</c:v>
                </c:pt>
                <c:pt idx="1">
                  <c:v>45.012221618685494</c:v>
                </c:pt>
                <c:pt idx="2">
                  <c:v>44.626284000053573</c:v>
                </c:pt>
                <c:pt idx="3">
                  <c:v>44.232847661059338</c:v>
                </c:pt>
                <c:pt idx="4">
                  <c:v>43.513418052559992</c:v>
                </c:pt>
                <c:pt idx="5">
                  <c:v>41.512932063072491</c:v>
                </c:pt>
                <c:pt idx="6">
                  <c:v>41.045930344960922</c:v>
                </c:pt>
                <c:pt idx="7">
                  <c:v>39.462770561890217</c:v>
                </c:pt>
                <c:pt idx="8">
                  <c:v>39.261406914174799</c:v>
                </c:pt>
                <c:pt idx="9">
                  <c:v>38.852122811624362</c:v>
                </c:pt>
                <c:pt idx="10">
                  <c:v>38.79499580604287</c:v>
                </c:pt>
                <c:pt idx="11">
                  <c:v>38.169464428457232</c:v>
                </c:pt>
                <c:pt idx="12">
                  <c:v>37.214872380012544</c:v>
                </c:pt>
                <c:pt idx="13">
                  <c:v>34.329463194509728</c:v>
                </c:pt>
                <c:pt idx="14">
                  <c:v>33.129708816941559</c:v>
                </c:pt>
                <c:pt idx="15">
                  <c:v>31.767335604702918</c:v>
                </c:pt>
                <c:pt idx="16">
                  <c:v>31.524324828583424</c:v>
                </c:pt>
                <c:pt idx="17">
                  <c:v>28.725309837335399</c:v>
                </c:pt>
                <c:pt idx="18">
                  <c:v>19.913775235252665</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'25solaltabaja'!$AA$11:$AA$61</c:f>
              <c:numCache>
                <c:formatCode>m/d/yyyy</c:formatCode>
                <c:ptCount val="5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numCache>
            </c:numRef>
          </c:cat>
          <c:val>
            <c:numRef>
              <c:f>'25solaltabaja'!$AB$11:$AB$61</c:f>
              <c:numCache>
                <c:formatCode>0</c:formatCode>
                <c:ptCount val="51"/>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'25solaltabaja'!$AA$11:$AA$61</c:f>
              <c:numCache>
                <c:formatCode>m/d/yyyy</c:formatCode>
                <c:ptCount val="5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numCache>
            </c:numRef>
          </c:cat>
          <c:val>
            <c:numRef>
              <c:f>'25solaltabaja'!$AC$11:$AC$61</c:f>
              <c:numCache>
                <c:formatCode>0</c:formatCode>
                <c:ptCount val="51"/>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6493</c:v>
                </c:pt>
                <c:pt idx="1">
                  <c:v>148589</c:v>
                </c:pt>
                <c:pt idx="2">
                  <c:v>73235</c:v>
                </c:pt>
                <c:pt idx="3">
                  <c:v>87128</c:v>
                </c:pt>
                <c:pt idx="4">
                  <c:v>99305</c:v>
                </c:pt>
                <c:pt idx="5">
                  <c:v>162983</c:v>
                </c:pt>
                <c:pt idx="6">
                  <c:v>483661</c:v>
                </c:pt>
                <c:pt idx="7">
                  <c:v>1164323</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5.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24.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7.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164</xdr:colOff>
      <xdr:row>19</xdr:row>
      <xdr:rowOff>25420</xdr:rowOff>
    </xdr:to>
    <xdr:pic>
      <xdr:nvPicPr>
        <xdr:cNvPr id="4" name="Imagen 3">
          <a:extLst>
            <a:ext uri="{FF2B5EF4-FFF2-40B4-BE49-F238E27FC236}">
              <a16:creationId xmlns:a16="http://schemas.microsoft.com/office/drawing/2014/main" id="{88A5FADE-990D-4FFB-8393-9F19A7B4BD8C}"/>
            </a:ext>
          </a:extLst>
        </xdr:cNvPr>
        <xdr:cNvPicPr>
          <a:picLocks noChangeAspect="1"/>
        </xdr:cNvPicPr>
      </xdr:nvPicPr>
      <xdr:blipFill>
        <a:blip xmlns:r="http://schemas.openxmlformats.org/officeDocument/2006/relationships" r:embed="rId3"/>
        <a:stretch>
          <a:fillRect/>
        </a:stretch>
      </xdr:blipFill>
      <xdr:spPr>
        <a:xfrm>
          <a:off x="0" y="0"/>
          <a:ext cx="10182389" cy="7759720"/>
        </a:xfrm>
        <a:prstGeom prst="rect">
          <a:avLst/>
        </a:prstGeom>
      </xdr:spPr>
    </xdr:pic>
    <xdr:clientData/>
  </xdr:twoCellAnchor>
  <xdr:twoCellAnchor>
    <xdr:from>
      <xdr:col>13</xdr:col>
      <xdr:colOff>38101</xdr:colOff>
      <xdr:row>6</xdr:row>
      <xdr:rowOff>733425</xdr:rowOff>
    </xdr:from>
    <xdr:to>
      <xdr:col>21</xdr:col>
      <xdr:colOff>742951</xdr:colOff>
      <xdr:row>11</xdr:row>
      <xdr:rowOff>296862</xdr:rowOff>
    </xdr:to>
    <xdr:sp macro="" textlink="">
      <xdr:nvSpPr>
        <xdr:cNvPr id="5" name="Cuadro de texto 2">
          <a:extLst>
            <a:ext uri="{FF2B5EF4-FFF2-40B4-BE49-F238E27FC236}">
              <a16:creationId xmlns:a16="http://schemas.microsoft.com/office/drawing/2014/main" id="{197A2DC3-0EEB-4972-995E-E5D4EE69925D}"/>
            </a:ext>
          </a:extLst>
        </xdr:cNvPr>
        <xdr:cNvSpPr txBox="1"/>
      </xdr:nvSpPr>
      <xdr:spPr>
        <a:xfrm>
          <a:off x="5876926" y="3686175"/>
          <a:ext cx="4286250" cy="202088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24</xdr:col>
      <xdr:colOff>685800</xdr:colOff>
      <xdr:row>29</xdr:row>
      <xdr:rowOff>104775</xdr:rowOff>
    </xdr:from>
    <xdr:to>
      <xdr:col>29</xdr:col>
      <xdr:colOff>446405</xdr:colOff>
      <xdr:row>29</xdr:row>
      <xdr:rowOff>159385</xdr:rowOff>
    </xdr:to>
    <xdr:pic>
      <xdr:nvPicPr>
        <xdr:cNvPr id="6" name="Imagen 5">
          <a:extLst>
            <a:ext uri="{FF2B5EF4-FFF2-40B4-BE49-F238E27FC236}">
              <a16:creationId xmlns:a16="http://schemas.microsoft.com/office/drawing/2014/main" id="{FE68D0D5-66C0-4B6A-9749-FD490510BCC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73050" y="9763125"/>
          <a:ext cx="3761105" cy="54610"/>
        </a:xfrm>
        <a:prstGeom prst="rect">
          <a:avLst/>
        </a:prstGeom>
      </xdr:spPr>
    </xdr:pic>
    <xdr:clientData/>
  </xdr:twoCellAnchor>
  <xdr:twoCellAnchor editAs="oneCell">
    <xdr:from>
      <xdr:col>13</xdr:col>
      <xdr:colOff>323850</xdr:colOff>
      <xdr:row>11</xdr:row>
      <xdr:rowOff>190500</xdr:rowOff>
    </xdr:from>
    <xdr:to>
      <xdr:col>21</xdr:col>
      <xdr:colOff>516255</xdr:colOff>
      <xdr:row>11</xdr:row>
      <xdr:rowOff>248285</xdr:rowOff>
    </xdr:to>
    <xdr:pic>
      <xdr:nvPicPr>
        <xdr:cNvPr id="7" name="Imagen 6">
          <a:extLst>
            <a:ext uri="{FF2B5EF4-FFF2-40B4-BE49-F238E27FC236}">
              <a16:creationId xmlns:a16="http://schemas.microsoft.com/office/drawing/2014/main" id="{16497E7A-4666-4989-9CBC-D9C63947B57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62675" y="5600700"/>
          <a:ext cx="3773805" cy="57785"/>
        </a:xfrm>
        <a:prstGeom prst="rect">
          <a:avLst/>
        </a:prstGeom>
      </xdr:spPr>
    </xdr:pic>
    <xdr:clientData/>
  </xdr:twoCellAnchor>
  <xdr:twoCellAnchor>
    <xdr:from>
      <xdr:col>13</xdr:col>
      <xdr:colOff>210910</xdr:colOff>
      <xdr:row>11</xdr:row>
      <xdr:rowOff>437469</xdr:rowOff>
    </xdr:from>
    <xdr:to>
      <xdr:col>21</xdr:col>
      <xdr:colOff>632550</xdr:colOff>
      <xdr:row>11</xdr:row>
      <xdr:rowOff>763043</xdr:rowOff>
    </xdr:to>
    <xdr:sp macro="" textlink="">
      <xdr:nvSpPr>
        <xdr:cNvPr id="8" name="Cuadro de texto 2">
          <a:extLst>
            <a:ext uri="{FF2B5EF4-FFF2-40B4-BE49-F238E27FC236}">
              <a16:creationId xmlns:a16="http://schemas.microsoft.com/office/drawing/2014/main" id="{5FE94D87-4611-432E-9F2F-A25D793A39B4}"/>
            </a:ext>
          </a:extLst>
        </xdr:cNvPr>
        <xdr:cNvSpPr txBox="1"/>
      </xdr:nvSpPr>
      <xdr:spPr>
        <a:xfrm>
          <a:off x="6049735" y="5847669"/>
          <a:ext cx="4003040"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mayo de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544841</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83756</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428714</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26646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27,5%</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72,5%</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293812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Normal="100" workbookViewId="0">
      <selection activeCell="W10" sqref="W10"/>
    </sheetView>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6"/>
      <c r="H1"/>
    </row>
    <row r="2" spans="1:21" s="1334" customFormat="1" ht="93.75" customHeight="1" x14ac:dyDescent="0.2">
      <c r="A2" s="1335"/>
      <c r="B2" s="1402"/>
      <c r="C2" s="1402"/>
      <c r="D2" s="1402"/>
      <c r="E2" s="1402"/>
      <c r="F2" s="1402"/>
      <c r="G2" s="1402"/>
      <c r="H2" s="1402"/>
      <c r="I2" s="1402"/>
      <c r="J2" s="1402"/>
      <c r="K2" s="1402"/>
      <c r="L2" s="1402"/>
      <c r="M2" s="1402"/>
      <c r="N2" s="1402"/>
      <c r="O2" s="1402"/>
      <c r="P2" s="1402"/>
      <c r="Q2" s="1402"/>
      <c r="R2" s="1402"/>
      <c r="S2" s="1402"/>
      <c r="T2" s="1402"/>
      <c r="U2" s="1335"/>
    </row>
    <row r="3" spans="1:21" s="4" customFormat="1" ht="45.75" customHeight="1" x14ac:dyDescent="0.2">
      <c r="A3" s="5"/>
      <c r="B3" s="1403" t="s">
        <v>487</v>
      </c>
      <c r="C3" s="1403"/>
      <c r="D3" s="1403"/>
      <c r="E3" s="1403"/>
      <c r="F3" s="1403"/>
      <c r="G3" s="1403"/>
      <c r="H3" s="1403"/>
      <c r="I3" s="1403"/>
      <c r="J3" s="1403"/>
      <c r="K3" s="1403"/>
      <c r="L3" s="1403"/>
      <c r="M3" s="1403"/>
      <c r="N3" s="1403"/>
      <c r="O3" s="1403"/>
      <c r="P3" s="1403"/>
      <c r="Q3" s="1403"/>
      <c r="R3" s="1403"/>
      <c r="S3" s="1403"/>
      <c r="T3" s="1403"/>
      <c r="U3" s="5"/>
    </row>
    <row r="4" spans="1:21" s="4" customFormat="1" ht="45.75" customHeight="1" x14ac:dyDescent="0.2">
      <c r="A4" s="5"/>
      <c r="B4" s="1403" t="s">
        <v>486</v>
      </c>
      <c r="C4" s="1403"/>
      <c r="D4" s="1403"/>
      <c r="E4" s="1403"/>
      <c r="F4" s="1403"/>
      <c r="G4" s="1403"/>
      <c r="H4" s="1403"/>
      <c r="I4" s="1403"/>
      <c r="J4" s="1403"/>
      <c r="K4" s="1403"/>
      <c r="L4" s="1403"/>
      <c r="M4" s="1403"/>
      <c r="N4" s="1403"/>
      <c r="O4" s="1403"/>
      <c r="P4" s="1403"/>
      <c r="Q4" s="1403"/>
      <c r="R4" s="1403"/>
      <c r="S4" s="1403"/>
      <c r="T4" s="1403"/>
      <c r="U4" s="5"/>
    </row>
    <row r="5" spans="1:21" s="1331" customFormat="1" ht="9.75" customHeight="1" x14ac:dyDescent="0.2">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
      <c r="B6" s="1404" t="s">
        <v>499</v>
      </c>
      <c r="C6" s="1404"/>
      <c r="D6" s="1404"/>
      <c r="E6" s="1404"/>
      <c r="F6" s="1404"/>
      <c r="G6" s="1404"/>
      <c r="H6" s="1404"/>
      <c r="I6" s="1404"/>
      <c r="J6" s="1404"/>
      <c r="K6" s="1404"/>
      <c r="L6" s="1404"/>
      <c r="M6" s="1404"/>
      <c r="N6" s="1404"/>
      <c r="O6" s="1404"/>
      <c r="P6" s="1404"/>
      <c r="Q6" s="1404"/>
      <c r="R6" s="1404"/>
      <c r="S6" s="1404"/>
      <c r="T6" s="1404"/>
      <c r="U6" s="1404"/>
    </row>
    <row r="7" spans="1:21" ht="74.099999999999994" customHeight="1" x14ac:dyDescent="0.25">
      <c r="B7" s="1405"/>
      <c r="C7" s="1405"/>
      <c r="D7" s="1405"/>
      <c r="E7" s="1405"/>
      <c r="F7" s="1405"/>
      <c r="G7" s="1405"/>
      <c r="H7" s="1405"/>
      <c r="I7" s="1405"/>
      <c r="J7" s="1405"/>
      <c r="K7" s="1405"/>
      <c r="L7" s="1405"/>
      <c r="M7" s="1405"/>
      <c r="N7" s="1405"/>
      <c r="O7" s="1405"/>
      <c r="P7" s="1405"/>
      <c r="Q7" s="1405"/>
      <c r="R7" s="1405"/>
      <c r="S7" s="1405"/>
      <c r="T7" s="1405"/>
      <c r="U7" s="1405"/>
    </row>
    <row r="8" spans="1:21" ht="48" customHeight="1" x14ac:dyDescent="0.2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
      <c r="B9" s="1406" t="s">
        <v>485</v>
      </c>
      <c r="C9" s="1406"/>
      <c r="D9" s="1406"/>
      <c r="E9" s="1406"/>
      <c r="F9" s="1406"/>
      <c r="G9" s="1406"/>
      <c r="H9" s="1406"/>
      <c r="I9" s="1406"/>
      <c r="J9" s="1406"/>
      <c r="K9" s="1406"/>
      <c r="L9" s="1406"/>
      <c r="M9" s="1406"/>
      <c r="N9" s="1406"/>
      <c r="O9" s="1406"/>
      <c r="P9" s="1406"/>
      <c r="Q9" s="1406"/>
      <c r="R9" s="1406"/>
      <c r="S9" s="1406"/>
    </row>
    <row r="10" spans="1:21" x14ac:dyDescent="0.2">
      <c r="B10" s="1406"/>
      <c r="C10" s="1406"/>
      <c r="D10" s="1406"/>
      <c r="E10" s="1406"/>
      <c r="F10" s="1406"/>
      <c r="G10" s="1406"/>
      <c r="H10" s="1406"/>
      <c r="I10" s="1406"/>
      <c r="J10" s="1406"/>
      <c r="K10" s="1406"/>
      <c r="L10" s="1406"/>
      <c r="M10" s="1406"/>
      <c r="N10" s="1406"/>
      <c r="O10" s="1406"/>
      <c r="P10" s="1406"/>
      <c r="Q10" s="1406"/>
      <c r="R10" s="1406"/>
      <c r="S10" s="1406"/>
    </row>
    <row r="11" spans="1:21" ht="42.6" customHeight="1" x14ac:dyDescent="0.2">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25">
      <c r="B12" s="1401" t="s">
        <v>484</v>
      </c>
      <c r="C12" s="1401"/>
      <c r="D12" s="1401"/>
      <c r="E12" s="1401"/>
      <c r="F12" s="1401"/>
      <c r="G12" s="1401"/>
      <c r="H12" s="1401"/>
      <c r="I12" s="1401"/>
      <c r="J12" s="1401"/>
      <c r="K12" s="1401"/>
      <c r="L12" s="1401"/>
      <c r="M12" s="1401"/>
      <c r="N12" s="1401"/>
      <c r="O12" s="1401"/>
      <c r="P12" s="1401"/>
      <c r="Q12" s="1401"/>
      <c r="R12" s="1401"/>
      <c r="S12" s="1401"/>
      <c r="T12" s="1401"/>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topLeftCell="D1"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5" width="8.28515625" style="220" customWidth="1"/>
    <col min="26"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20" t="s">
        <v>370</v>
      </c>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row>
    <row r="5" spans="1:29" x14ac:dyDescent="0.25">
      <c r="B5" s="219"/>
      <c r="C5" s="219"/>
      <c r="D5" s="1431" t="s">
        <v>365</v>
      </c>
      <c r="E5" s="1431"/>
      <c r="F5" s="1431"/>
      <c r="G5" s="1431"/>
      <c r="H5" s="1431"/>
      <c r="I5" s="1431"/>
      <c r="J5" s="1431"/>
      <c r="K5" s="1431"/>
      <c r="L5" s="1431"/>
      <c r="M5" s="219"/>
      <c r="N5" s="1422" t="s">
        <v>339</v>
      </c>
      <c r="O5" s="1422"/>
      <c r="P5" s="1422"/>
      <c r="Q5" s="1422"/>
      <c r="R5" s="1422"/>
      <c r="S5" s="1422"/>
      <c r="T5" s="1422"/>
      <c r="U5" s="1422"/>
      <c r="V5" s="1422"/>
      <c r="W5" s="1422"/>
      <c r="X5" s="1422"/>
      <c r="Y5" s="1422"/>
      <c r="Z5" s="1422"/>
      <c r="AA5" s="1422"/>
    </row>
    <row r="6" spans="1:29" ht="21" customHeight="1" x14ac:dyDescent="0.25">
      <c r="B6" s="219"/>
      <c r="C6" s="219"/>
      <c r="D6" s="1432"/>
      <c r="E6" s="1432"/>
      <c r="F6" s="1432"/>
      <c r="G6" s="1432"/>
      <c r="H6" s="1432"/>
      <c r="I6" s="1432"/>
      <c r="J6" s="1432"/>
      <c r="K6" s="1432"/>
      <c r="L6" s="1432"/>
      <c r="M6" s="219"/>
      <c r="N6" s="1423">
        <v>43830</v>
      </c>
      <c r="O6" s="1424"/>
      <c r="P6" s="1425">
        <v>44196</v>
      </c>
      <c r="Q6" s="1426"/>
      <c r="R6" s="1425">
        <v>44561</v>
      </c>
      <c r="S6" s="1426"/>
      <c r="T6" s="1427">
        <v>44926</v>
      </c>
      <c r="U6" s="1428"/>
      <c r="V6" s="1415">
        <v>45291</v>
      </c>
      <c r="W6" s="1416"/>
      <c r="X6" s="1433">
        <v>45657</v>
      </c>
      <c r="Y6" s="1430"/>
      <c r="Z6" s="1415">
        <v>45808</v>
      </c>
      <c r="AA6" s="1417"/>
    </row>
    <row r="7" spans="1:29" x14ac:dyDescent="0.25">
      <c r="B7" s="225"/>
      <c r="C7" s="219"/>
      <c r="D7" s="226">
        <v>43465</v>
      </c>
      <c r="E7" s="227">
        <v>43830</v>
      </c>
      <c r="F7" s="228">
        <v>44196</v>
      </c>
      <c r="G7" s="228">
        <v>44561</v>
      </c>
      <c r="H7" s="228">
        <v>44926</v>
      </c>
      <c r="I7" s="228">
        <v>45291</v>
      </c>
      <c r="J7" s="228">
        <v>45657</v>
      </c>
      <c r="K7" s="228">
        <v>45808</v>
      </c>
      <c r="L7" s="229"/>
      <c r="M7" s="219"/>
      <c r="N7" s="230" t="s">
        <v>28</v>
      </c>
      <c r="O7" s="231" t="s">
        <v>340</v>
      </c>
      <c r="P7" s="232" t="s">
        <v>28</v>
      </c>
      <c r="Q7" s="233" t="s">
        <v>340</v>
      </c>
      <c r="R7" s="231" t="s">
        <v>28</v>
      </c>
      <c r="S7" s="232" t="s">
        <v>340</v>
      </c>
      <c r="T7" s="232" t="s">
        <v>28</v>
      </c>
      <c r="U7" s="232" t="s">
        <v>340</v>
      </c>
      <c r="V7" s="232" t="s">
        <v>28</v>
      </c>
      <c r="W7" s="227" t="s">
        <v>340</v>
      </c>
      <c r="X7" s="227" t="s">
        <v>28</v>
      </c>
      <c r="Y7" s="227" t="s">
        <v>340</v>
      </c>
      <c r="Z7" s="231" t="s">
        <v>28</v>
      </c>
      <c r="AA7" s="229" t="s">
        <v>340</v>
      </c>
    </row>
    <row r="8" spans="1:29" ht="8.25" customHeight="1" x14ac:dyDescent="0.25">
      <c r="B8" s="225"/>
      <c r="C8" s="219"/>
      <c r="D8" s="234"/>
      <c r="E8" s="234"/>
      <c r="F8" s="234"/>
      <c r="G8" s="297"/>
      <c r="H8" s="297"/>
      <c r="I8" s="297"/>
      <c r="J8" s="1357"/>
      <c r="K8" s="234"/>
      <c r="L8" s="234"/>
      <c r="M8" s="219"/>
    </row>
    <row r="9" spans="1:29" ht="15" customHeight="1" x14ac:dyDescent="0.25">
      <c r="B9" s="298" t="s">
        <v>8</v>
      </c>
      <c r="C9" s="219"/>
      <c r="D9" s="299">
        <v>279274</v>
      </c>
      <c r="E9" s="300">
        <v>293661</v>
      </c>
      <c r="F9" s="300">
        <v>310424</v>
      </c>
      <c r="G9" s="254">
        <v>359285</v>
      </c>
      <c r="H9" s="254">
        <v>390413</v>
      </c>
      <c r="I9" s="254">
        <v>421261</v>
      </c>
      <c r="J9" s="254">
        <v>442241</v>
      </c>
      <c r="K9" s="301">
        <v>452267</v>
      </c>
      <c r="L9" s="302"/>
      <c r="M9" s="222"/>
      <c r="N9" s="278">
        <v>5.1515715748691182E-2</v>
      </c>
      <c r="O9" s="279">
        <v>14387</v>
      </c>
      <c r="P9" s="280">
        <v>5.7082826796884811E-2</v>
      </c>
      <c r="Q9" s="279">
        <v>16763</v>
      </c>
      <c r="R9" s="280">
        <v>0.15740084529546694</v>
      </c>
      <c r="S9" s="279">
        <v>48861</v>
      </c>
      <c r="T9" s="280">
        <v>8.6638740832486683E-2</v>
      </c>
      <c r="U9" s="279">
        <v>31128</v>
      </c>
      <c r="V9" s="280">
        <v>7.9013762349102068E-2</v>
      </c>
      <c r="W9" s="279">
        <v>30848</v>
      </c>
      <c r="X9" s="280">
        <v>4.9802853812719539E-2</v>
      </c>
      <c r="Y9" s="276">
        <v>20980</v>
      </c>
      <c r="Z9" s="280">
        <v>6.8901052671384022E-2</v>
      </c>
      <c r="AA9" s="279">
        <v>29153</v>
      </c>
    </row>
    <row r="10" spans="1:29" x14ac:dyDescent="0.25">
      <c r="B10" s="303" t="s">
        <v>7</v>
      </c>
      <c r="C10" s="219"/>
      <c r="D10" s="253">
        <v>34548</v>
      </c>
      <c r="E10" s="254">
        <v>39164</v>
      </c>
      <c r="F10" s="254">
        <v>37313</v>
      </c>
      <c r="G10" s="254">
        <v>41449</v>
      </c>
      <c r="H10" s="254">
        <v>43712</v>
      </c>
      <c r="I10" s="254">
        <v>51888</v>
      </c>
      <c r="J10" s="254">
        <v>59918</v>
      </c>
      <c r="K10" s="257">
        <v>61508</v>
      </c>
      <c r="L10" s="304"/>
      <c r="M10" s="219"/>
      <c r="N10" s="256">
        <v>0.13361120759522982</v>
      </c>
      <c r="O10" s="257">
        <v>4616</v>
      </c>
      <c r="P10" s="258">
        <v>-4.726279236033093E-2</v>
      </c>
      <c r="Q10" s="257">
        <v>-1851</v>
      </c>
      <c r="R10" s="258">
        <v>0.11084608581459543</v>
      </c>
      <c r="S10" s="257">
        <v>4136</v>
      </c>
      <c r="T10" s="258">
        <v>5.4597215855629821E-2</v>
      </c>
      <c r="U10" s="257">
        <v>2263</v>
      </c>
      <c r="V10" s="258">
        <v>0.18704245973645683</v>
      </c>
      <c r="W10" s="257">
        <v>8176</v>
      </c>
      <c r="X10" s="258">
        <v>0.15475639839654631</v>
      </c>
      <c r="Y10" s="254">
        <v>8030</v>
      </c>
      <c r="Z10" s="258">
        <v>0.20542468545447412</v>
      </c>
      <c r="AA10" s="257">
        <v>10482</v>
      </c>
    </row>
    <row r="11" spans="1:29" x14ac:dyDescent="0.25">
      <c r="B11" s="303" t="s">
        <v>37</v>
      </c>
      <c r="C11" s="219"/>
      <c r="D11" s="253">
        <v>28413</v>
      </c>
      <c r="E11" s="254">
        <v>27579</v>
      </c>
      <c r="F11" s="254">
        <v>30931</v>
      </c>
      <c r="G11" s="254">
        <v>35120</v>
      </c>
      <c r="H11" s="254">
        <v>36982</v>
      </c>
      <c r="I11" s="254">
        <v>40207</v>
      </c>
      <c r="J11" s="254">
        <v>45532</v>
      </c>
      <c r="K11" s="257">
        <v>49345</v>
      </c>
      <c r="M11" s="222"/>
      <c r="N11" s="256">
        <v>-2.9352761060078114E-2</v>
      </c>
      <c r="O11" s="257">
        <v>-834</v>
      </c>
      <c r="P11" s="258">
        <v>0.12154175278291457</v>
      </c>
      <c r="Q11" s="257">
        <v>3352</v>
      </c>
      <c r="R11" s="258">
        <v>0.13543047428146515</v>
      </c>
      <c r="S11" s="257">
        <v>4189</v>
      </c>
      <c r="T11" s="258">
        <v>5.3018223234624129E-2</v>
      </c>
      <c r="U11" s="257">
        <v>1862</v>
      </c>
      <c r="V11" s="258">
        <v>8.7204586014818064E-2</v>
      </c>
      <c r="W11" s="257">
        <v>3225</v>
      </c>
      <c r="X11" s="258">
        <v>0.13243962494093076</v>
      </c>
      <c r="Y11" s="254">
        <v>5325</v>
      </c>
      <c r="Z11" s="258">
        <v>0.17985319082801321</v>
      </c>
      <c r="AA11" s="257">
        <v>7522</v>
      </c>
    </row>
    <row r="12" spans="1:29" x14ac:dyDescent="0.25">
      <c r="B12" s="303" t="s">
        <v>38</v>
      </c>
      <c r="C12" s="219"/>
      <c r="D12" s="253">
        <v>22115</v>
      </c>
      <c r="E12" s="254">
        <v>28653</v>
      </c>
      <c r="F12" s="254">
        <v>36929</v>
      </c>
      <c r="G12" s="254">
        <v>39491</v>
      </c>
      <c r="H12" s="254">
        <v>42042</v>
      </c>
      <c r="I12" s="254">
        <v>47979</v>
      </c>
      <c r="J12" s="254">
        <v>52870</v>
      </c>
      <c r="K12" s="257">
        <v>51250</v>
      </c>
      <c r="M12" s="222"/>
      <c r="N12" s="256">
        <v>0.29563644585123217</v>
      </c>
      <c r="O12" s="257">
        <v>6538</v>
      </c>
      <c r="P12" s="258">
        <v>0.28883537500436263</v>
      </c>
      <c r="Q12" s="257">
        <v>8276</v>
      </c>
      <c r="R12" s="258">
        <v>6.9376370873839077E-2</v>
      </c>
      <c r="S12" s="257">
        <v>2562</v>
      </c>
      <c r="T12" s="258">
        <v>6.4596996784077376E-2</v>
      </c>
      <c r="U12" s="257">
        <v>2551</v>
      </c>
      <c r="V12" s="258">
        <v>0.14121592693021268</v>
      </c>
      <c r="W12" s="257">
        <v>5937</v>
      </c>
      <c r="X12" s="258">
        <v>0.10194043227245264</v>
      </c>
      <c r="Y12" s="254">
        <v>4891</v>
      </c>
      <c r="Z12" s="258">
        <v>3.7575414017896991E-2</v>
      </c>
      <c r="AA12" s="257">
        <v>1856</v>
      </c>
    </row>
    <row r="13" spans="1:29" x14ac:dyDescent="0.25">
      <c r="B13" s="303" t="s">
        <v>6</v>
      </c>
      <c r="C13" s="219"/>
      <c r="D13" s="253">
        <v>22532</v>
      </c>
      <c r="E13" s="254">
        <v>24418</v>
      </c>
      <c r="F13" s="254">
        <v>26624</v>
      </c>
      <c r="G13" s="254">
        <v>28747</v>
      </c>
      <c r="H13" s="254">
        <v>38665</v>
      </c>
      <c r="I13" s="254">
        <v>45957</v>
      </c>
      <c r="J13" s="254">
        <v>62165</v>
      </c>
      <c r="K13" s="257">
        <v>53929</v>
      </c>
      <c r="L13" s="304"/>
      <c r="M13" s="219"/>
      <c r="N13" s="256">
        <v>8.3703177702822762E-2</v>
      </c>
      <c r="O13" s="257">
        <v>1886</v>
      </c>
      <c r="P13" s="258">
        <v>9.0343189450405426E-2</v>
      </c>
      <c r="Q13" s="257">
        <v>2206</v>
      </c>
      <c r="R13" s="258">
        <v>7.9740084134615419E-2</v>
      </c>
      <c r="S13" s="257">
        <v>2123</v>
      </c>
      <c r="T13" s="258">
        <v>0.34500991407799075</v>
      </c>
      <c r="U13" s="257">
        <v>9918</v>
      </c>
      <c r="V13" s="258">
        <v>0.1885943359627571</v>
      </c>
      <c r="W13" s="257">
        <v>7292</v>
      </c>
      <c r="X13" s="258">
        <v>0.35267750288312993</v>
      </c>
      <c r="Y13" s="254">
        <v>16208</v>
      </c>
      <c r="Z13" s="258">
        <v>0.1256548873906782</v>
      </c>
      <c r="AA13" s="257">
        <v>6020</v>
      </c>
      <c r="AC13" s="224"/>
    </row>
    <row r="14" spans="1:29" x14ac:dyDescent="0.25">
      <c r="B14" s="303" t="s">
        <v>5</v>
      </c>
      <c r="C14" s="219"/>
      <c r="D14" s="253">
        <v>18016</v>
      </c>
      <c r="E14" s="254">
        <v>26271</v>
      </c>
      <c r="F14" s="254">
        <v>26136</v>
      </c>
      <c r="G14" s="254">
        <v>26969</v>
      </c>
      <c r="H14" s="254">
        <v>27567</v>
      </c>
      <c r="I14" s="254">
        <v>26847</v>
      </c>
      <c r="J14" s="254">
        <v>28654</v>
      </c>
      <c r="K14" s="257">
        <v>28802</v>
      </c>
      <c r="M14" s="222"/>
      <c r="N14" s="256">
        <v>0.45820381882770866</v>
      </c>
      <c r="O14" s="257">
        <v>8255</v>
      </c>
      <c r="P14" s="258">
        <v>-5.1387461459403427E-3</v>
      </c>
      <c r="Q14" s="257">
        <v>-135</v>
      </c>
      <c r="R14" s="258">
        <v>3.1871747780838788E-2</v>
      </c>
      <c r="S14" s="257">
        <v>833</v>
      </c>
      <c r="T14" s="258">
        <v>2.2173606733657092E-2</v>
      </c>
      <c r="U14" s="257">
        <v>598</v>
      </c>
      <c r="V14" s="258">
        <v>-2.611818478615735E-2</v>
      </c>
      <c r="W14" s="257">
        <v>-720</v>
      </c>
      <c r="X14" s="258">
        <v>6.7307334152791665E-2</v>
      </c>
      <c r="Y14" s="254">
        <v>1807</v>
      </c>
      <c r="Z14" s="258">
        <v>3.7648160824296673E-2</v>
      </c>
      <c r="AA14" s="257">
        <v>1045</v>
      </c>
      <c r="AC14" s="224"/>
    </row>
    <row r="15" spans="1:29" x14ac:dyDescent="0.25">
      <c r="B15" s="303" t="s">
        <v>4</v>
      </c>
      <c r="C15" s="219"/>
      <c r="D15" s="253">
        <v>125565</v>
      </c>
      <c r="E15" s="254">
        <v>139852</v>
      </c>
      <c r="F15" s="254">
        <v>141310</v>
      </c>
      <c r="G15" s="254">
        <v>148050</v>
      </c>
      <c r="H15" s="254">
        <v>153910</v>
      </c>
      <c r="I15" s="254">
        <v>168591</v>
      </c>
      <c r="J15" s="254">
        <v>177785</v>
      </c>
      <c r="K15" s="257">
        <v>179157</v>
      </c>
      <c r="M15" s="222"/>
      <c r="N15" s="256">
        <v>0.11378170668578025</v>
      </c>
      <c r="O15" s="257">
        <v>14287</v>
      </c>
      <c r="P15" s="258">
        <v>1.0425306752853025E-2</v>
      </c>
      <c r="Q15" s="257">
        <v>1458</v>
      </c>
      <c r="R15" s="258">
        <v>4.7696553676314535E-2</v>
      </c>
      <c r="S15" s="257">
        <v>6740</v>
      </c>
      <c r="T15" s="258">
        <v>3.9581222559945894E-2</v>
      </c>
      <c r="U15" s="257">
        <v>5860</v>
      </c>
      <c r="V15" s="258">
        <v>9.5386914430511283E-2</v>
      </c>
      <c r="W15" s="257">
        <v>14681</v>
      </c>
      <c r="X15" s="258">
        <v>5.4534346436049264E-2</v>
      </c>
      <c r="Y15" s="254">
        <v>9194</v>
      </c>
      <c r="Z15" s="258">
        <v>4.8241200149784724E-2</v>
      </c>
      <c r="AA15" s="257">
        <v>8245</v>
      </c>
      <c r="AC15" s="224"/>
    </row>
    <row r="16" spans="1:29" x14ac:dyDescent="0.25">
      <c r="B16" s="303" t="s">
        <v>40</v>
      </c>
      <c r="C16" s="219"/>
      <c r="D16" s="253">
        <v>69490</v>
      </c>
      <c r="E16" s="254">
        <v>75685</v>
      </c>
      <c r="F16" s="254">
        <v>73889</v>
      </c>
      <c r="G16" s="254">
        <v>80243</v>
      </c>
      <c r="H16" s="254">
        <v>85666</v>
      </c>
      <c r="I16" s="254">
        <v>97263</v>
      </c>
      <c r="J16" s="254">
        <v>106527</v>
      </c>
      <c r="K16" s="257">
        <v>109372</v>
      </c>
      <c r="M16" s="222"/>
      <c r="N16" s="256">
        <v>8.9149517916246923E-2</v>
      </c>
      <c r="O16" s="257">
        <v>6195</v>
      </c>
      <c r="P16" s="258">
        <v>-2.372993327607853E-2</v>
      </c>
      <c r="Q16" s="257">
        <v>-1796</v>
      </c>
      <c r="R16" s="258">
        <v>8.5993855648337281E-2</v>
      </c>
      <c r="S16" s="257">
        <v>6354</v>
      </c>
      <c r="T16" s="258">
        <v>6.7582219009757916E-2</v>
      </c>
      <c r="U16" s="257">
        <v>5423</v>
      </c>
      <c r="V16" s="258">
        <v>0.13537459435481991</v>
      </c>
      <c r="W16" s="257">
        <v>11597</v>
      </c>
      <c r="X16" s="258">
        <v>9.5246907868356878E-2</v>
      </c>
      <c r="Y16" s="254">
        <v>9264</v>
      </c>
      <c r="Z16" s="258">
        <v>0.11227270878249196</v>
      </c>
      <c r="AA16" s="257">
        <v>11040</v>
      </c>
      <c r="AC16" s="224"/>
    </row>
    <row r="17" spans="2:31" x14ac:dyDescent="0.25">
      <c r="B17" s="303" t="s">
        <v>41</v>
      </c>
      <c r="C17" s="219"/>
      <c r="D17" s="253">
        <v>192995</v>
      </c>
      <c r="E17" s="254">
        <v>203003</v>
      </c>
      <c r="F17" s="254">
        <v>193486</v>
      </c>
      <c r="G17" s="254">
        <v>203102</v>
      </c>
      <c r="H17" s="254">
        <v>227045</v>
      </c>
      <c r="I17" s="254">
        <v>245461</v>
      </c>
      <c r="J17" s="254">
        <v>282812</v>
      </c>
      <c r="K17" s="257">
        <v>291859</v>
      </c>
      <c r="M17" s="222"/>
      <c r="N17" s="256">
        <v>5.1856265706365479E-2</v>
      </c>
      <c r="O17" s="257">
        <v>10008</v>
      </c>
      <c r="P17" s="258">
        <v>-4.6881080575163936E-2</v>
      </c>
      <c r="Q17" s="257">
        <v>-9517</v>
      </c>
      <c r="R17" s="258">
        <v>4.9698686209854959E-2</v>
      </c>
      <c r="S17" s="257">
        <v>9616</v>
      </c>
      <c r="T17" s="258">
        <v>0.11788657915727074</v>
      </c>
      <c r="U17" s="257">
        <v>23943</v>
      </c>
      <c r="V17" s="258">
        <v>8.1111673897245051E-2</v>
      </c>
      <c r="W17" s="257">
        <v>18416</v>
      </c>
      <c r="X17" s="258">
        <v>0.15216673931907709</v>
      </c>
      <c r="Y17" s="254">
        <v>37351</v>
      </c>
      <c r="Z17" s="258">
        <v>0.13006694622232029</v>
      </c>
      <c r="AA17" s="257">
        <v>33592</v>
      </c>
      <c r="AC17" s="224"/>
    </row>
    <row r="18" spans="2:31" x14ac:dyDescent="0.25">
      <c r="B18" s="303" t="s">
        <v>3</v>
      </c>
      <c r="C18" s="219"/>
      <c r="D18" s="253">
        <v>77342</v>
      </c>
      <c r="E18" s="254">
        <v>94194</v>
      </c>
      <c r="F18" s="254">
        <v>109857</v>
      </c>
      <c r="G18" s="254">
        <v>128089</v>
      </c>
      <c r="H18" s="254">
        <v>169532</v>
      </c>
      <c r="I18" s="254">
        <v>200429</v>
      </c>
      <c r="J18" s="254">
        <v>249660</v>
      </c>
      <c r="K18" s="257">
        <v>257264</v>
      </c>
      <c r="M18" s="222"/>
      <c r="N18" s="256">
        <v>0.21788937446665457</v>
      </c>
      <c r="O18" s="257">
        <v>16852</v>
      </c>
      <c r="P18" s="258">
        <v>0.1662844767182623</v>
      </c>
      <c r="Q18" s="257">
        <v>15663</v>
      </c>
      <c r="R18" s="258">
        <v>0.16596120411079851</v>
      </c>
      <c r="S18" s="257">
        <v>18232</v>
      </c>
      <c r="T18" s="258">
        <v>0.32354847020431099</v>
      </c>
      <c r="U18" s="257">
        <v>41443</v>
      </c>
      <c r="V18" s="258">
        <v>0.18224877899157677</v>
      </c>
      <c r="W18" s="257">
        <v>30897</v>
      </c>
      <c r="X18" s="258">
        <v>0.24562812766615605</v>
      </c>
      <c r="Y18" s="254">
        <v>49231</v>
      </c>
      <c r="Z18" s="258">
        <v>7.0626277086723199E-2</v>
      </c>
      <c r="AA18" s="257">
        <v>16971</v>
      </c>
      <c r="AC18" s="224"/>
    </row>
    <row r="19" spans="2:31" x14ac:dyDescent="0.25">
      <c r="B19" s="303" t="s">
        <v>2</v>
      </c>
      <c r="C19" s="219"/>
      <c r="D19" s="253">
        <v>31925</v>
      </c>
      <c r="E19" s="254">
        <v>31136</v>
      </c>
      <c r="F19" s="254">
        <v>31717</v>
      </c>
      <c r="G19" s="254">
        <v>33614</v>
      </c>
      <c r="H19" s="254">
        <v>36559</v>
      </c>
      <c r="I19" s="254">
        <v>40743</v>
      </c>
      <c r="J19" s="254">
        <v>44548</v>
      </c>
      <c r="K19" s="257">
        <v>44051</v>
      </c>
      <c r="L19" s="304"/>
      <c r="M19" s="219"/>
      <c r="N19" s="256">
        <v>-2.4714173844949117E-2</v>
      </c>
      <c r="O19" s="257">
        <v>-789</v>
      </c>
      <c r="P19" s="258">
        <v>1.8660071942446121E-2</v>
      </c>
      <c r="Q19" s="257">
        <v>581</v>
      </c>
      <c r="R19" s="258">
        <v>5.9810196424630258E-2</v>
      </c>
      <c r="S19" s="257">
        <v>1897</v>
      </c>
      <c r="T19" s="258">
        <v>8.7612304396977425E-2</v>
      </c>
      <c r="U19" s="257">
        <v>2945</v>
      </c>
      <c r="V19" s="258">
        <v>0.11444514346672507</v>
      </c>
      <c r="W19" s="257">
        <v>4184</v>
      </c>
      <c r="X19" s="258">
        <v>9.3390275630169661E-2</v>
      </c>
      <c r="Y19" s="254">
        <v>3805</v>
      </c>
      <c r="Z19" s="258">
        <v>3.7812750318051203E-2</v>
      </c>
      <c r="AA19" s="257">
        <v>1605</v>
      </c>
      <c r="AC19" s="224"/>
    </row>
    <row r="20" spans="2:31" x14ac:dyDescent="0.25">
      <c r="B20" s="303" t="s">
        <v>35</v>
      </c>
      <c r="C20" s="219"/>
      <c r="D20" s="253">
        <v>70220</v>
      </c>
      <c r="E20" s="254">
        <v>72627</v>
      </c>
      <c r="F20" s="254">
        <v>73730</v>
      </c>
      <c r="G20" s="254">
        <v>77158</v>
      </c>
      <c r="H20" s="254">
        <v>82694</v>
      </c>
      <c r="I20" s="254">
        <v>89704</v>
      </c>
      <c r="J20" s="254">
        <v>105321</v>
      </c>
      <c r="K20" s="257">
        <v>119231</v>
      </c>
      <c r="M20" s="222"/>
      <c r="N20" s="256">
        <v>3.4277983480489826E-2</v>
      </c>
      <c r="O20" s="257">
        <v>2407</v>
      </c>
      <c r="P20" s="258">
        <v>1.518718933729879E-2</v>
      </c>
      <c r="Q20" s="257">
        <v>1103</v>
      </c>
      <c r="R20" s="258">
        <v>4.6493964464939586E-2</v>
      </c>
      <c r="S20" s="257">
        <v>3428</v>
      </c>
      <c r="T20" s="258">
        <v>7.1748878923766801E-2</v>
      </c>
      <c r="U20" s="257">
        <v>5536</v>
      </c>
      <c r="V20" s="258">
        <v>8.4770358188018369E-2</v>
      </c>
      <c r="W20" s="257">
        <v>7010</v>
      </c>
      <c r="X20" s="258">
        <v>0.17409480067778471</v>
      </c>
      <c r="Y20" s="254">
        <v>15617</v>
      </c>
      <c r="Z20" s="258">
        <v>0.26826647945453197</v>
      </c>
      <c r="AA20" s="257">
        <v>25220</v>
      </c>
      <c r="AC20" s="224"/>
    </row>
    <row r="21" spans="2:31" x14ac:dyDescent="0.25">
      <c r="B21" s="303" t="s">
        <v>42</v>
      </c>
      <c r="C21" s="219"/>
      <c r="D21" s="253">
        <v>187101</v>
      </c>
      <c r="E21" s="254">
        <v>187165</v>
      </c>
      <c r="F21" s="254">
        <v>169910</v>
      </c>
      <c r="G21" s="254">
        <v>198080</v>
      </c>
      <c r="H21" s="254">
        <v>218173</v>
      </c>
      <c r="I21" s="254">
        <v>243836</v>
      </c>
      <c r="J21" s="254">
        <v>265876</v>
      </c>
      <c r="K21" s="257">
        <v>275105</v>
      </c>
      <c r="M21" s="222"/>
      <c r="N21" s="256">
        <v>3.4206123965141444E-4</v>
      </c>
      <c r="O21" s="257">
        <v>64</v>
      </c>
      <c r="P21" s="258">
        <v>-9.2191381935725181E-2</v>
      </c>
      <c r="Q21" s="257">
        <v>-17255</v>
      </c>
      <c r="R21" s="258">
        <v>0.16579365546465774</v>
      </c>
      <c r="S21" s="257">
        <v>28170</v>
      </c>
      <c r="T21" s="258">
        <v>0.10143881260096932</v>
      </c>
      <c r="U21" s="257">
        <v>20093</v>
      </c>
      <c r="V21" s="258">
        <v>0.11762683741801228</v>
      </c>
      <c r="W21" s="257">
        <v>25663</v>
      </c>
      <c r="X21" s="258">
        <v>9.0388621860594931E-2</v>
      </c>
      <c r="Y21" s="254">
        <v>22040</v>
      </c>
      <c r="Z21" s="258">
        <v>8.8511682196767305E-2</v>
      </c>
      <c r="AA21" s="257">
        <v>22370</v>
      </c>
      <c r="AC21" s="224"/>
    </row>
    <row r="22" spans="2:31" x14ac:dyDescent="0.25">
      <c r="B22" s="303" t="s">
        <v>43</v>
      </c>
      <c r="C22" s="219"/>
      <c r="D22" s="253">
        <v>43902</v>
      </c>
      <c r="E22" s="254">
        <v>44054</v>
      </c>
      <c r="F22" s="254">
        <v>44045</v>
      </c>
      <c r="G22" s="254">
        <v>46064</v>
      </c>
      <c r="H22" s="254">
        <v>47227</v>
      </c>
      <c r="I22" s="254">
        <v>50551</v>
      </c>
      <c r="J22" s="254">
        <v>57972</v>
      </c>
      <c r="K22" s="257">
        <v>61494</v>
      </c>
      <c r="M22" s="222"/>
      <c r="N22" s="256">
        <v>3.4622568447906232E-3</v>
      </c>
      <c r="O22" s="257">
        <v>152</v>
      </c>
      <c r="P22" s="258">
        <v>-2.0429472919603064E-4</v>
      </c>
      <c r="Q22" s="257">
        <v>-9</v>
      </c>
      <c r="R22" s="258">
        <v>4.5839482347598937E-2</v>
      </c>
      <c r="S22" s="257">
        <v>2019</v>
      </c>
      <c r="T22" s="258">
        <v>2.5247481764501645E-2</v>
      </c>
      <c r="U22" s="257">
        <v>1163</v>
      </c>
      <c r="V22" s="258">
        <v>7.0383467084506712E-2</v>
      </c>
      <c r="W22" s="257">
        <v>3324</v>
      </c>
      <c r="X22" s="258">
        <v>0.14680223932266423</v>
      </c>
      <c r="Y22" s="254">
        <v>7421</v>
      </c>
      <c r="Z22" s="258">
        <v>0.12574828375286051</v>
      </c>
      <c r="AA22" s="257">
        <v>6869</v>
      </c>
      <c r="AC22" s="224"/>
    </row>
    <row r="23" spans="2:31" x14ac:dyDescent="0.25">
      <c r="B23" s="303" t="s">
        <v>44</v>
      </c>
      <c r="C23" s="219"/>
      <c r="D23" s="253">
        <v>17706</v>
      </c>
      <c r="E23" s="254">
        <v>17755</v>
      </c>
      <c r="F23" s="254">
        <v>17268</v>
      </c>
      <c r="G23" s="254">
        <v>18123</v>
      </c>
      <c r="H23" s="254">
        <v>20187</v>
      </c>
      <c r="I23" s="254">
        <v>22154</v>
      </c>
      <c r="J23" s="254">
        <v>23151</v>
      </c>
      <c r="K23" s="257">
        <v>24597</v>
      </c>
      <c r="L23" s="304"/>
      <c r="M23" s="219"/>
      <c r="N23" s="256">
        <v>2.7674234722692148E-3</v>
      </c>
      <c r="O23" s="257">
        <v>49</v>
      </c>
      <c r="P23" s="258">
        <v>-2.7428893269501597E-2</v>
      </c>
      <c r="Q23" s="257">
        <v>-487</v>
      </c>
      <c r="R23" s="258">
        <v>4.9513551077136952E-2</v>
      </c>
      <c r="S23" s="257">
        <v>855</v>
      </c>
      <c r="T23" s="258">
        <v>0.11388842906803509</v>
      </c>
      <c r="U23" s="257">
        <v>2064</v>
      </c>
      <c r="V23" s="258">
        <v>9.743894585624413E-2</v>
      </c>
      <c r="W23" s="257">
        <v>1967</v>
      </c>
      <c r="X23" s="258">
        <v>4.5003159700279793E-2</v>
      </c>
      <c r="Y23" s="254">
        <v>997</v>
      </c>
      <c r="Z23" s="258">
        <v>9.906166219839152E-2</v>
      </c>
      <c r="AA23" s="257">
        <v>2217</v>
      </c>
      <c r="AC23" s="224"/>
    </row>
    <row r="24" spans="2:31" x14ac:dyDescent="0.25">
      <c r="B24" s="303" t="s">
        <v>45</v>
      </c>
      <c r="C24" s="219"/>
      <c r="D24" s="253">
        <v>84144</v>
      </c>
      <c r="E24" s="254">
        <v>89779</v>
      </c>
      <c r="F24" s="254">
        <v>88748</v>
      </c>
      <c r="G24" s="254">
        <v>89865</v>
      </c>
      <c r="H24" s="254">
        <v>89904</v>
      </c>
      <c r="I24" s="254">
        <v>94658</v>
      </c>
      <c r="J24" s="254">
        <v>100969</v>
      </c>
      <c r="K24" s="257">
        <v>103769</v>
      </c>
      <c r="M24" s="222"/>
      <c r="N24" s="256">
        <v>6.6968530138809657E-2</v>
      </c>
      <c r="O24" s="257">
        <v>5635</v>
      </c>
      <c r="P24" s="258">
        <v>-1.1483754552846448E-2</v>
      </c>
      <c r="Q24" s="257">
        <v>-1031</v>
      </c>
      <c r="R24" s="258">
        <v>1.2586199125614206E-2</v>
      </c>
      <c r="S24" s="257">
        <v>1117</v>
      </c>
      <c r="T24" s="258">
        <v>4.3398430979801894E-4</v>
      </c>
      <c r="U24" s="257">
        <v>39</v>
      </c>
      <c r="V24" s="258">
        <v>5.2878626090051561E-2</v>
      </c>
      <c r="W24" s="257">
        <v>4754</v>
      </c>
      <c r="X24" s="258">
        <v>6.6671596695472068E-2</v>
      </c>
      <c r="Y24" s="254">
        <v>6311</v>
      </c>
      <c r="Z24" s="258">
        <v>7.0986985375318667E-2</v>
      </c>
      <c r="AA24" s="257">
        <v>6878</v>
      </c>
      <c r="AC24" s="224"/>
    </row>
    <row r="25" spans="2:31" x14ac:dyDescent="0.25">
      <c r="B25" s="303" t="s">
        <v>46</v>
      </c>
      <c r="C25" s="219"/>
      <c r="D25" s="253">
        <v>11661</v>
      </c>
      <c r="E25" s="254">
        <v>12152</v>
      </c>
      <c r="F25" s="254">
        <v>11213</v>
      </c>
      <c r="G25" s="254">
        <v>11764</v>
      </c>
      <c r="H25" s="254">
        <v>12841</v>
      </c>
      <c r="I25" s="254">
        <v>13957</v>
      </c>
      <c r="J25" s="254">
        <v>14234</v>
      </c>
      <c r="K25" s="257">
        <v>14269</v>
      </c>
      <c r="M25" s="222"/>
      <c r="N25" s="256">
        <v>4.2106165851985233E-2</v>
      </c>
      <c r="O25" s="257">
        <v>491</v>
      </c>
      <c r="P25" s="258">
        <v>-7.7271231073074431E-2</v>
      </c>
      <c r="Q25" s="257">
        <v>-939</v>
      </c>
      <c r="R25" s="258">
        <v>4.9139391777401231E-2</v>
      </c>
      <c r="S25" s="257">
        <v>551</v>
      </c>
      <c r="T25" s="258">
        <v>9.1550493029581848E-2</v>
      </c>
      <c r="U25" s="257">
        <v>1077</v>
      </c>
      <c r="V25" s="258">
        <v>8.6909119227474463E-2</v>
      </c>
      <c r="W25" s="257">
        <v>1116</v>
      </c>
      <c r="X25" s="258">
        <v>1.9846671920899839E-2</v>
      </c>
      <c r="Y25" s="254">
        <v>277</v>
      </c>
      <c r="Z25" s="258">
        <v>1.0123177120203941E-2</v>
      </c>
      <c r="AA25" s="257">
        <v>143</v>
      </c>
      <c r="AC25" s="224"/>
    </row>
    <row r="26" spans="2:31" x14ac:dyDescent="0.25">
      <c r="B26" s="305" t="s">
        <v>1</v>
      </c>
      <c r="C26" s="219"/>
      <c r="D26" s="260">
        <v>3710</v>
      </c>
      <c r="E26" s="261">
        <v>3873</v>
      </c>
      <c r="F26" s="261">
        <v>3677</v>
      </c>
      <c r="G26" s="261">
        <v>3992</v>
      </c>
      <c r="H26" s="261">
        <v>4310</v>
      </c>
      <c r="I26" s="261">
        <v>4565</v>
      </c>
      <c r="J26" s="261">
        <v>4910</v>
      </c>
      <c r="K26" s="265">
        <v>4980</v>
      </c>
      <c r="L26" s="1221"/>
      <c r="M26" s="219"/>
      <c r="N26" s="264">
        <v>4.3935309973045733E-2</v>
      </c>
      <c r="O26" s="265">
        <v>163</v>
      </c>
      <c r="P26" s="266">
        <v>-5.060676478182291E-2</v>
      </c>
      <c r="Q26" s="265">
        <v>-196</v>
      </c>
      <c r="R26" s="266">
        <v>8.5667663856404674E-2</v>
      </c>
      <c r="S26" s="265">
        <v>315</v>
      </c>
      <c r="T26" s="266">
        <v>7.965931863727449E-2</v>
      </c>
      <c r="U26" s="265">
        <v>318</v>
      </c>
      <c r="V26" s="266">
        <v>5.9164733178654227E-2</v>
      </c>
      <c r="W26" s="265">
        <v>255</v>
      </c>
      <c r="X26" s="266">
        <v>7.5575027382256188E-2</v>
      </c>
      <c r="Y26" s="261">
        <v>345</v>
      </c>
      <c r="Z26" s="266">
        <v>6.0702875399361034E-2</v>
      </c>
      <c r="AA26" s="265">
        <v>285</v>
      </c>
      <c r="AC26" s="224"/>
      <c r="AD26" s="224"/>
      <c r="AE26" s="286"/>
    </row>
    <row r="27" spans="2:31" x14ac:dyDescent="0.25">
      <c r="B27" s="235" t="s">
        <v>0</v>
      </c>
      <c r="C27" s="219"/>
      <c r="D27" s="1222">
        <f t="shared" ref="D27:K27" si="0">SUM(D9:D26)</f>
        <v>1320659</v>
      </c>
      <c r="E27" s="306">
        <f t="shared" si="0"/>
        <v>1411021</v>
      </c>
      <c r="F27" s="307">
        <f t="shared" si="0"/>
        <v>1427207</v>
      </c>
      <c r="G27" s="306">
        <f t="shared" si="0"/>
        <v>1569205</v>
      </c>
      <c r="H27" s="307">
        <v>1727429</v>
      </c>
      <c r="I27" s="306">
        <v>1906051</v>
      </c>
      <c r="J27" s="306">
        <v>2125145</v>
      </c>
      <c r="K27" s="306">
        <f t="shared" si="0"/>
        <v>2182249</v>
      </c>
      <c r="L27" s="308"/>
      <c r="M27" s="222"/>
      <c r="N27" s="240">
        <f t="shared" ref="N27" si="1">E27/D27-1</f>
        <v>6.842190149008931E-2</v>
      </c>
      <c r="O27" s="241">
        <f t="shared" ref="O27" si="2">E27-D27</f>
        <v>90362</v>
      </c>
      <c r="P27" s="242">
        <f t="shared" ref="P27" si="3">F27/E27-1</f>
        <v>1.1471126227037054E-2</v>
      </c>
      <c r="Q27" s="243">
        <f t="shared" ref="Q27" si="4">F27-E27</f>
        <v>16186</v>
      </c>
      <c r="R27" s="242">
        <f t="shared" ref="R27" si="5">G27/F27-1</f>
        <v>9.9493626362538778E-2</v>
      </c>
      <c r="S27" s="237">
        <f t="shared" ref="S27" si="6">G27-F27</f>
        <v>141998</v>
      </c>
      <c r="T27" s="242">
        <f t="shared" ref="T27" si="7">H27/G27-1</f>
        <v>0.10083067540569912</v>
      </c>
      <c r="U27" s="243">
        <f t="shared" ref="U27" si="8">H27-G27</f>
        <v>158224</v>
      </c>
      <c r="V27" s="309">
        <f>I27/H27-1</f>
        <v>0.10340338155721596</v>
      </c>
      <c r="W27" s="237">
        <f>I27-H27</f>
        <v>178622</v>
      </c>
      <c r="X27" s="309">
        <v>0.11494655704385659</v>
      </c>
      <c r="Y27" s="237">
        <v>219094</v>
      </c>
      <c r="Z27" s="242">
        <v>9.6202108165020395E-2</v>
      </c>
      <c r="AA27" s="243">
        <v>191513</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390</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472</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213</v>
      </c>
      <c r="K8" s="1459"/>
      <c r="L8" s="1459"/>
      <c r="M8" s="1459"/>
      <c r="N8" s="1459"/>
      <c r="O8" s="1460"/>
      <c r="P8" s="317"/>
      <c r="Q8" s="1458" t="s">
        <v>214</v>
      </c>
      <c r="R8" s="1459"/>
      <c r="S8" s="1459"/>
      <c r="T8" s="1459"/>
      <c r="U8" s="1459"/>
      <c r="V8" s="1460"/>
      <c r="W8" s="317"/>
      <c r="X8" s="1458" t="s">
        <v>215</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211</v>
      </c>
      <c r="L9" s="1437" t="s">
        <v>24</v>
      </c>
      <c r="M9" s="1438"/>
      <c r="N9" s="1439" t="s">
        <v>23</v>
      </c>
      <c r="O9" s="1440"/>
      <c r="P9" s="317"/>
      <c r="Q9" s="1441" t="s">
        <v>9</v>
      </c>
      <c r="R9" s="1435" t="s">
        <v>211</v>
      </c>
      <c r="S9" s="1437" t="s">
        <v>24</v>
      </c>
      <c r="T9" s="1438"/>
      <c r="U9" s="1439" t="s">
        <v>23</v>
      </c>
      <c r="V9" s="1440"/>
      <c r="W9" s="317"/>
      <c r="X9" s="1441" t="s">
        <v>9</v>
      </c>
      <c r="Y9" s="1435" t="s">
        <v>211</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211</v>
      </c>
      <c r="G10" s="406" t="s">
        <v>9</v>
      </c>
      <c r="H10" s="886" t="s">
        <v>211</v>
      </c>
      <c r="I10" s="346"/>
      <c r="J10" s="1442"/>
      <c r="K10" s="1436"/>
      <c r="L10" s="404" t="s">
        <v>9</v>
      </c>
      <c r="M10" s="403" t="s">
        <v>212</v>
      </c>
      <c r="N10" s="407" t="s">
        <v>9</v>
      </c>
      <c r="O10" s="402" t="s">
        <v>212</v>
      </c>
      <c r="P10" s="347"/>
      <c r="Q10" s="1442"/>
      <c r="R10" s="1436"/>
      <c r="S10" s="404" t="s">
        <v>9</v>
      </c>
      <c r="T10" s="403" t="s">
        <v>212</v>
      </c>
      <c r="U10" s="407" t="s">
        <v>9</v>
      </c>
      <c r="V10" s="402" t="s">
        <v>212</v>
      </c>
      <c r="W10" s="347"/>
      <c r="X10" s="1442"/>
      <c r="Y10" s="1436"/>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8631862</v>
      </c>
      <c r="E12" s="352">
        <f>L12+S12+Z12</f>
        <v>4382507</v>
      </c>
      <c r="F12" s="353">
        <f>E12/$D12*100</f>
        <v>50.771282024666284</v>
      </c>
      <c r="G12" s="352">
        <f>N12+U12+AB12</f>
        <v>4249355</v>
      </c>
      <c r="H12" s="354">
        <f>G12/$D12*100</f>
        <v>49.228717975333716</v>
      </c>
      <c r="I12" s="350"/>
      <c r="J12" s="355">
        <f>L12+N12</f>
        <v>7018649</v>
      </c>
      <c r="K12" s="356">
        <f>J12/$D12*100</f>
        <v>81.310950059210867</v>
      </c>
      <c r="L12" s="357">
        <v>3480721</v>
      </c>
      <c r="M12" s="353">
        <v>49.592464304740133</v>
      </c>
      <c r="N12" s="357">
        <v>3537928</v>
      </c>
      <c r="O12" s="358">
        <v>50.407535695259874</v>
      </c>
      <c r="P12" s="350"/>
      <c r="Q12" s="355">
        <v>1176387</v>
      </c>
      <c r="R12" s="356">
        <v>13.628426867806736</v>
      </c>
      <c r="S12" s="357">
        <v>629059</v>
      </c>
      <c r="T12" s="353">
        <v>53.473814314507052</v>
      </c>
      <c r="U12" s="357">
        <v>547328</v>
      </c>
      <c r="V12" s="358">
        <v>46.526185685492955</v>
      </c>
      <c r="W12" s="350"/>
      <c r="X12" s="355">
        <v>436826</v>
      </c>
      <c r="Y12" s="356">
        <v>5.0606230729823993</v>
      </c>
      <c r="Z12" s="357">
        <v>272727</v>
      </c>
      <c r="AA12" s="353">
        <v>62.43378370335099</v>
      </c>
      <c r="AB12" s="357">
        <v>164099</v>
      </c>
      <c r="AC12" s="358">
        <f t="shared" ref="AC12:AC29" si="0">AB12/$X12*100</f>
        <v>37.56621629664901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1351591</v>
      </c>
      <c r="E13" s="365">
        <f t="shared" ref="E13:E29" si="2">L13+S13+Z13</f>
        <v>683316</v>
      </c>
      <c r="F13" s="366">
        <f t="shared" ref="F13:H28" si="3">E13/$D13*100</f>
        <v>50.556418324774285</v>
      </c>
      <c r="G13" s="365">
        <f t="shared" ref="G13:G29" si="4">N13+U13+AB13</f>
        <v>668275</v>
      </c>
      <c r="H13" s="367">
        <f t="shared" si="3"/>
        <v>49.443581675225715</v>
      </c>
      <c r="I13" s="350"/>
      <c r="J13" s="368">
        <f t="shared" ref="J13:J29" si="5">L13+N13</f>
        <v>1048956</v>
      </c>
      <c r="K13" s="369">
        <f t="shared" ref="K13:K29" si="6">J13/$D13*100</f>
        <v>77.608980823340787</v>
      </c>
      <c r="L13" s="370">
        <v>513610</v>
      </c>
      <c r="M13" s="371">
        <v>48.963922223620436</v>
      </c>
      <c r="N13" s="370">
        <v>535346</v>
      </c>
      <c r="O13" s="372">
        <v>51.036077776379564</v>
      </c>
      <c r="P13" s="350"/>
      <c r="Q13" s="368">
        <v>205354</v>
      </c>
      <c r="R13" s="369">
        <v>15.193501584429017</v>
      </c>
      <c r="S13" s="370">
        <v>109015</v>
      </c>
      <c r="T13" s="371">
        <v>53.086377669779992</v>
      </c>
      <c r="U13" s="370">
        <v>96339</v>
      </c>
      <c r="V13" s="372">
        <v>46.913622330220015</v>
      </c>
      <c r="W13" s="350"/>
      <c r="X13" s="368">
        <v>97281</v>
      </c>
      <c r="Y13" s="369">
        <v>7.1975175922301942</v>
      </c>
      <c r="Z13" s="370">
        <v>60691</v>
      </c>
      <c r="AA13" s="371">
        <v>62.38731098570122</v>
      </c>
      <c r="AB13" s="370">
        <v>36590</v>
      </c>
      <c r="AC13" s="372">
        <f t="shared" si="0"/>
        <v>37.61268901429878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1009599</v>
      </c>
      <c r="E14" s="365">
        <f t="shared" si="2"/>
        <v>528121</v>
      </c>
      <c r="F14" s="366">
        <f t="shared" si="3"/>
        <v>52.309976535238242</v>
      </c>
      <c r="G14" s="365">
        <f t="shared" si="4"/>
        <v>481478</v>
      </c>
      <c r="H14" s="367">
        <f t="shared" si="3"/>
        <v>47.690023464761751</v>
      </c>
      <c r="I14" s="350"/>
      <c r="J14" s="368">
        <f t="shared" si="5"/>
        <v>727094</v>
      </c>
      <c r="K14" s="369">
        <f t="shared" si="6"/>
        <v>72.018098274661526</v>
      </c>
      <c r="L14" s="370">
        <v>365077</v>
      </c>
      <c r="M14" s="371">
        <v>50.210426712364566</v>
      </c>
      <c r="N14" s="370">
        <v>362017</v>
      </c>
      <c r="O14" s="372">
        <v>49.789573287635434</v>
      </c>
      <c r="P14" s="350"/>
      <c r="Q14" s="368">
        <v>197409</v>
      </c>
      <c r="R14" s="369">
        <v>19.553208749216271</v>
      </c>
      <c r="S14" s="370">
        <v>107941</v>
      </c>
      <c r="T14" s="371">
        <v>54.678864692085973</v>
      </c>
      <c r="U14" s="370">
        <v>89468</v>
      </c>
      <c r="V14" s="372">
        <v>45.321135307914027</v>
      </c>
      <c r="W14" s="350"/>
      <c r="X14" s="368">
        <v>85096</v>
      </c>
      <c r="Y14" s="369">
        <v>8.4286929761222034</v>
      </c>
      <c r="Z14" s="370">
        <v>55103</v>
      </c>
      <c r="AA14" s="371">
        <v>64.753924978847422</v>
      </c>
      <c r="AB14" s="370">
        <v>29993</v>
      </c>
      <c r="AC14" s="372">
        <f t="shared" si="0"/>
        <v>35.246075021152578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1231768</v>
      </c>
      <c r="E15" s="365">
        <f t="shared" si="2"/>
        <v>617858</v>
      </c>
      <c r="F15" s="366">
        <f t="shared" si="3"/>
        <v>50.160257451078451</v>
      </c>
      <c r="G15" s="365">
        <f t="shared" si="4"/>
        <v>613910</v>
      </c>
      <c r="H15" s="367">
        <f t="shared" si="3"/>
        <v>49.839742548921549</v>
      </c>
      <c r="I15" s="350"/>
      <c r="J15" s="368">
        <f t="shared" si="5"/>
        <v>1026476</v>
      </c>
      <c r="K15" s="369">
        <f t="shared" si="6"/>
        <v>83.333549824317572</v>
      </c>
      <c r="L15" s="370">
        <v>504010</v>
      </c>
      <c r="M15" s="371">
        <v>49.10100187437407</v>
      </c>
      <c r="N15" s="370">
        <v>522466</v>
      </c>
      <c r="O15" s="372">
        <v>50.89899812562593</v>
      </c>
      <c r="P15" s="350"/>
      <c r="Q15" s="368">
        <v>150815</v>
      </c>
      <c r="R15" s="369">
        <v>12.243782920160291</v>
      </c>
      <c r="S15" s="370">
        <v>80220</v>
      </c>
      <c r="T15" s="371">
        <v>53.190995590624283</v>
      </c>
      <c r="U15" s="370">
        <v>70595</v>
      </c>
      <c r="V15" s="372">
        <v>46.809004409375724</v>
      </c>
      <c r="W15" s="350"/>
      <c r="X15" s="368">
        <v>54477</v>
      </c>
      <c r="Y15" s="369">
        <v>4.4226672555221436</v>
      </c>
      <c r="Z15" s="370">
        <v>33628</v>
      </c>
      <c r="AA15" s="371">
        <v>61.72880298107458</v>
      </c>
      <c r="AB15" s="370">
        <v>20849</v>
      </c>
      <c r="AC15" s="372">
        <f t="shared" si="0"/>
        <v>38.27119701892542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2238754</v>
      </c>
      <c r="E16" s="365">
        <f t="shared" si="2"/>
        <v>1133717</v>
      </c>
      <c r="F16" s="366">
        <f t="shared" si="3"/>
        <v>50.64053486894943</v>
      </c>
      <c r="G16" s="365">
        <f t="shared" si="4"/>
        <v>1105037</v>
      </c>
      <c r="H16" s="367">
        <f t="shared" si="3"/>
        <v>49.35946513105057</v>
      </c>
      <c r="I16" s="350"/>
      <c r="J16" s="368">
        <f t="shared" si="5"/>
        <v>1840318</v>
      </c>
      <c r="K16" s="369">
        <f t="shared" si="6"/>
        <v>82.202778867173436</v>
      </c>
      <c r="L16" s="370">
        <v>914813</v>
      </c>
      <c r="M16" s="371">
        <v>49.709506726554871</v>
      </c>
      <c r="N16" s="370">
        <v>925505</v>
      </c>
      <c r="O16" s="372">
        <v>50.290493273445136</v>
      </c>
      <c r="P16" s="350"/>
      <c r="Q16" s="368">
        <v>296882</v>
      </c>
      <c r="R16" s="369">
        <v>13.26103716620942</v>
      </c>
      <c r="S16" s="370">
        <v>156704</v>
      </c>
      <c r="T16" s="371">
        <v>52.783260689432169</v>
      </c>
      <c r="U16" s="370">
        <v>140178</v>
      </c>
      <c r="V16" s="372">
        <v>47.216739310567831</v>
      </c>
      <c r="W16" s="350"/>
      <c r="X16" s="368">
        <v>101554</v>
      </c>
      <c r="Y16" s="369">
        <v>4.5361839666171448</v>
      </c>
      <c r="Z16" s="370">
        <v>62200</v>
      </c>
      <c r="AA16" s="371">
        <v>61.248202926521856</v>
      </c>
      <c r="AB16" s="370">
        <v>39354</v>
      </c>
      <c r="AC16" s="372">
        <f t="shared" si="0"/>
        <v>38.751797073478151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590851</v>
      </c>
      <c r="E17" s="375">
        <f t="shared" si="2"/>
        <v>304529</v>
      </c>
      <c r="F17" s="376">
        <f t="shared" si="3"/>
        <v>51.54074377465723</v>
      </c>
      <c r="G17" s="375">
        <f t="shared" si="4"/>
        <v>286322</v>
      </c>
      <c r="H17" s="367">
        <f t="shared" si="3"/>
        <v>48.45925622534277</v>
      </c>
      <c r="I17" s="350"/>
      <c r="J17" s="377">
        <f t="shared" si="5"/>
        <v>448930</v>
      </c>
      <c r="K17" s="378">
        <f t="shared" si="6"/>
        <v>75.980238672694128</v>
      </c>
      <c r="L17" s="375">
        <v>224087</v>
      </c>
      <c r="M17" s="376">
        <v>49.915799790613235</v>
      </c>
      <c r="N17" s="375">
        <v>224843</v>
      </c>
      <c r="O17" s="372">
        <v>50.084200209386765</v>
      </c>
      <c r="P17" s="350"/>
      <c r="Q17" s="377">
        <v>100609</v>
      </c>
      <c r="R17" s="378">
        <v>17.027812426483159</v>
      </c>
      <c r="S17" s="375">
        <v>53798</v>
      </c>
      <c r="T17" s="376">
        <v>53.472353367988944</v>
      </c>
      <c r="U17" s="375">
        <v>46811</v>
      </c>
      <c r="V17" s="372">
        <v>46.527646632011056</v>
      </c>
      <c r="W17" s="350"/>
      <c r="X17" s="377">
        <v>41312</v>
      </c>
      <c r="Y17" s="378">
        <v>6.9919489008227114</v>
      </c>
      <c r="Z17" s="375">
        <v>26644</v>
      </c>
      <c r="AA17" s="376">
        <v>64.49457784663052</v>
      </c>
      <c r="AB17" s="375">
        <v>14668</v>
      </c>
      <c r="AC17" s="372">
        <f t="shared" si="0"/>
        <v>35.50542215336948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2391682</v>
      </c>
      <c r="E18" s="365">
        <f t="shared" si="2"/>
        <v>1214178</v>
      </c>
      <c r="F18" s="366">
        <f t="shared" si="3"/>
        <v>50.766698917330984</v>
      </c>
      <c r="G18" s="365">
        <f t="shared" si="4"/>
        <v>1177504</v>
      </c>
      <c r="H18" s="367">
        <f t="shared" si="3"/>
        <v>49.233301082669016</v>
      </c>
      <c r="I18" s="350"/>
      <c r="J18" s="368">
        <f t="shared" si="5"/>
        <v>1748820</v>
      </c>
      <c r="K18" s="369">
        <f t="shared" si="6"/>
        <v>73.120924939017812</v>
      </c>
      <c r="L18" s="370">
        <v>860199</v>
      </c>
      <c r="M18" s="371">
        <v>49.187394929152227</v>
      </c>
      <c r="N18" s="370">
        <v>888621</v>
      </c>
      <c r="O18" s="372">
        <v>50.812605070847773</v>
      </c>
      <c r="P18" s="350"/>
      <c r="Q18" s="368">
        <v>421942</v>
      </c>
      <c r="R18" s="369">
        <v>17.642061110130861</v>
      </c>
      <c r="S18" s="370">
        <v>217104</v>
      </c>
      <c r="T18" s="371">
        <v>51.453517308066033</v>
      </c>
      <c r="U18" s="370">
        <v>204838</v>
      </c>
      <c r="V18" s="372">
        <v>48.54648269193396</v>
      </c>
      <c r="W18" s="350"/>
      <c r="X18" s="368">
        <v>220920</v>
      </c>
      <c r="Y18" s="369">
        <v>9.237013950851324</v>
      </c>
      <c r="Z18" s="370">
        <v>136875</v>
      </c>
      <c r="AA18" s="371">
        <v>61.956816947311246</v>
      </c>
      <c r="AB18" s="370">
        <v>84045</v>
      </c>
      <c r="AC18" s="372">
        <f t="shared" si="0"/>
        <v>38.043183052688754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2104433</v>
      </c>
      <c r="E19" s="365">
        <f t="shared" si="2"/>
        <v>1049210</v>
      </c>
      <c r="F19" s="366">
        <f t="shared" si="3"/>
        <v>49.85713491472525</v>
      </c>
      <c r="G19" s="365">
        <f t="shared" si="4"/>
        <v>1055223</v>
      </c>
      <c r="H19" s="367">
        <f t="shared" si="3"/>
        <v>50.14286508527475</v>
      </c>
      <c r="I19" s="350"/>
      <c r="J19" s="368">
        <f t="shared" si="5"/>
        <v>1689133</v>
      </c>
      <c r="K19" s="369">
        <f t="shared" si="6"/>
        <v>80.26546818074037</v>
      </c>
      <c r="L19" s="370">
        <v>821279</v>
      </c>
      <c r="M19" s="371">
        <v>48.621334140058835</v>
      </c>
      <c r="N19" s="370">
        <v>867854</v>
      </c>
      <c r="O19" s="372">
        <v>51.378665859941165</v>
      </c>
      <c r="P19" s="350"/>
      <c r="Q19" s="368">
        <v>282233</v>
      </c>
      <c r="R19" s="369">
        <v>13.411355932928251</v>
      </c>
      <c r="S19" s="370">
        <v>146555</v>
      </c>
      <c r="T19" s="371">
        <v>51.926953970655454</v>
      </c>
      <c r="U19" s="370">
        <v>135678</v>
      </c>
      <c r="V19" s="372">
        <v>48.073046029344546</v>
      </c>
      <c r="W19" s="350"/>
      <c r="X19" s="368">
        <v>133067</v>
      </c>
      <c r="Y19" s="369">
        <v>6.3231758863313781</v>
      </c>
      <c r="Z19" s="370">
        <v>81376</v>
      </c>
      <c r="AA19" s="371">
        <v>61.154155425462363</v>
      </c>
      <c r="AB19" s="370">
        <v>51691</v>
      </c>
      <c r="AC19" s="372">
        <f t="shared" si="0"/>
        <v>38.845844574537644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8012231</v>
      </c>
      <c r="E20" s="365">
        <f t="shared" si="2"/>
        <v>4068533</v>
      </c>
      <c r="F20" s="366">
        <f t="shared" si="3"/>
        <v>50.779027714003753</v>
      </c>
      <c r="G20" s="365">
        <f t="shared" si="4"/>
        <v>3943698</v>
      </c>
      <c r="H20" s="367">
        <f t="shared" si="3"/>
        <v>49.220972285996247</v>
      </c>
      <c r="I20" s="350"/>
      <c r="J20" s="368">
        <f t="shared" si="5"/>
        <v>6446733</v>
      </c>
      <c r="K20" s="369">
        <f t="shared" si="6"/>
        <v>80.461147463172239</v>
      </c>
      <c r="L20" s="370">
        <v>3177216</v>
      </c>
      <c r="M20" s="371">
        <v>49.284125773473171</v>
      </c>
      <c r="N20" s="370">
        <v>3269517</v>
      </c>
      <c r="O20" s="372">
        <v>50.715874226526836</v>
      </c>
      <c r="P20" s="350"/>
      <c r="Q20" s="368">
        <v>1100095</v>
      </c>
      <c r="R20" s="369">
        <v>13.730195746977339</v>
      </c>
      <c r="S20" s="370">
        <v>598844</v>
      </c>
      <c r="T20" s="371">
        <v>54.435662374613102</v>
      </c>
      <c r="U20" s="370">
        <v>501251</v>
      </c>
      <c r="V20" s="372">
        <v>45.564337625386898</v>
      </c>
      <c r="W20" s="350"/>
      <c r="X20" s="368">
        <v>465403</v>
      </c>
      <c r="Y20" s="369">
        <v>5.8086567898504171</v>
      </c>
      <c r="Z20" s="370">
        <v>292473</v>
      </c>
      <c r="AA20" s="371">
        <v>62.842955460106623</v>
      </c>
      <c r="AB20" s="370">
        <v>172930</v>
      </c>
      <c r="AC20" s="372">
        <f t="shared" si="0"/>
        <v>37.157044539893377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5319285</v>
      </c>
      <c r="E21" s="365">
        <f t="shared" si="2"/>
        <v>2703433</v>
      </c>
      <c r="F21" s="366">
        <f t="shared" si="3"/>
        <v>50.823240341512069</v>
      </c>
      <c r="G21" s="365">
        <f t="shared" si="4"/>
        <v>2615852</v>
      </c>
      <c r="H21" s="367">
        <f t="shared" si="3"/>
        <v>49.176759658487931</v>
      </c>
      <c r="I21" s="350"/>
      <c r="J21" s="368">
        <f t="shared" si="5"/>
        <v>4245246</v>
      </c>
      <c r="K21" s="369">
        <f t="shared" si="6"/>
        <v>79.808583296439267</v>
      </c>
      <c r="L21" s="370">
        <v>2101751</v>
      </c>
      <c r="M21" s="371">
        <v>49.508344157205499</v>
      </c>
      <c r="N21" s="370">
        <v>2143495</v>
      </c>
      <c r="O21" s="372">
        <v>50.491655842794501</v>
      </c>
      <c r="P21" s="350"/>
      <c r="Q21" s="368">
        <v>773188</v>
      </c>
      <c r="R21" s="369">
        <v>14.535562580309197</v>
      </c>
      <c r="S21" s="370">
        <v>415940</v>
      </c>
      <c r="T21" s="371">
        <v>53.795454663031506</v>
      </c>
      <c r="U21" s="370">
        <v>357248</v>
      </c>
      <c r="V21" s="372">
        <v>46.204545336968501</v>
      </c>
      <c r="W21" s="350"/>
      <c r="X21" s="368">
        <v>300851</v>
      </c>
      <c r="Y21" s="369">
        <v>5.6558541232515278</v>
      </c>
      <c r="Z21" s="370">
        <v>185742</v>
      </c>
      <c r="AA21" s="371">
        <v>61.738867412772436</v>
      </c>
      <c r="AB21" s="370">
        <v>115109</v>
      </c>
      <c r="AC21" s="372">
        <f t="shared" si="0"/>
        <v>38.261132587227564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1054681</v>
      </c>
      <c r="E22" s="365">
        <f t="shared" si="2"/>
        <v>533004</v>
      </c>
      <c r="F22" s="366">
        <f t="shared" si="3"/>
        <v>50.536987013134784</v>
      </c>
      <c r="G22" s="365">
        <f t="shared" si="4"/>
        <v>521677</v>
      </c>
      <c r="H22" s="367">
        <f t="shared" si="3"/>
        <v>49.463012986865223</v>
      </c>
      <c r="I22" s="350"/>
      <c r="J22" s="368">
        <f t="shared" si="5"/>
        <v>818728</v>
      </c>
      <c r="K22" s="369">
        <f t="shared" si="6"/>
        <v>77.628022122328929</v>
      </c>
      <c r="L22" s="370">
        <v>403063</v>
      </c>
      <c r="M22" s="371">
        <v>49.230391534184733</v>
      </c>
      <c r="N22" s="370">
        <v>415665</v>
      </c>
      <c r="O22" s="372">
        <v>50.769608465815267</v>
      </c>
      <c r="P22" s="350"/>
      <c r="Q22" s="368">
        <v>161284</v>
      </c>
      <c r="R22" s="369">
        <v>15.292206837896957</v>
      </c>
      <c r="S22" s="370">
        <v>83374</v>
      </c>
      <c r="T22" s="371">
        <v>51.693906401130931</v>
      </c>
      <c r="U22" s="370">
        <v>77910</v>
      </c>
      <c r="V22" s="372">
        <v>48.306093598869076</v>
      </c>
      <c r="W22" s="350"/>
      <c r="X22" s="368">
        <v>74669</v>
      </c>
      <c r="Y22" s="369">
        <v>7.079771039774112</v>
      </c>
      <c r="Z22" s="370">
        <v>46567</v>
      </c>
      <c r="AA22" s="371">
        <v>62.364568964362718</v>
      </c>
      <c r="AB22" s="370">
        <v>28102</v>
      </c>
      <c r="AC22" s="372">
        <f t="shared" si="0"/>
        <v>37.635431035637282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2705833</v>
      </c>
      <c r="E23" s="365">
        <f t="shared" si="2"/>
        <v>1404089</v>
      </c>
      <c r="F23" s="366">
        <f t="shared" si="3"/>
        <v>51.891192102395088</v>
      </c>
      <c r="G23" s="365">
        <f t="shared" si="4"/>
        <v>1301744</v>
      </c>
      <c r="H23" s="367">
        <f t="shared" si="3"/>
        <v>48.108807897604919</v>
      </c>
      <c r="I23" s="350"/>
      <c r="J23" s="368">
        <f t="shared" si="5"/>
        <v>1985942</v>
      </c>
      <c r="K23" s="369">
        <f t="shared" si="6"/>
        <v>73.394847353846302</v>
      </c>
      <c r="L23" s="370">
        <v>994026</v>
      </c>
      <c r="M23" s="371">
        <v>50.053123404409597</v>
      </c>
      <c r="N23" s="370">
        <v>991916</v>
      </c>
      <c r="O23" s="372">
        <v>49.946876595590403</v>
      </c>
      <c r="P23" s="350"/>
      <c r="Q23" s="368">
        <v>478661</v>
      </c>
      <c r="R23" s="369">
        <v>17.68996830181316</v>
      </c>
      <c r="S23" s="370">
        <v>258127</v>
      </c>
      <c r="T23" s="371">
        <v>53.926891892174211</v>
      </c>
      <c r="U23" s="370">
        <v>220534</v>
      </c>
      <c r="V23" s="372">
        <v>46.073108107825789</v>
      </c>
      <c r="W23" s="350"/>
      <c r="X23" s="368">
        <v>241230</v>
      </c>
      <c r="Y23" s="369">
        <v>8.9151843443405419</v>
      </c>
      <c r="Z23" s="370">
        <v>151936</v>
      </c>
      <c r="AA23" s="371">
        <v>62.983874310823694</v>
      </c>
      <c r="AB23" s="370">
        <v>89294</v>
      </c>
      <c r="AC23" s="372">
        <f t="shared" si="0"/>
        <v>37.016125689176306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7009268</v>
      </c>
      <c r="E24" s="365">
        <f t="shared" si="2"/>
        <v>3653105</v>
      </c>
      <c r="F24" s="366">
        <f t="shared" si="3"/>
        <v>52.118209775970904</v>
      </c>
      <c r="G24" s="365">
        <f t="shared" si="4"/>
        <v>3356163</v>
      </c>
      <c r="H24" s="367">
        <f t="shared" si="3"/>
        <v>47.881790224029096</v>
      </c>
      <c r="I24" s="350"/>
      <c r="J24" s="368">
        <f t="shared" si="5"/>
        <v>5704269</v>
      </c>
      <c r="K24" s="369">
        <f t="shared" si="6"/>
        <v>81.38180762955561</v>
      </c>
      <c r="L24" s="370">
        <v>2891195</v>
      </c>
      <c r="M24" s="371">
        <v>50.684759081312613</v>
      </c>
      <c r="N24" s="370">
        <v>2813074</v>
      </c>
      <c r="O24" s="372">
        <v>49.315240918687394</v>
      </c>
      <c r="P24" s="350"/>
      <c r="Q24" s="368">
        <v>912768</v>
      </c>
      <c r="R24" s="369">
        <v>13.022301330181696</v>
      </c>
      <c r="S24" s="370">
        <v>511516</v>
      </c>
      <c r="T24" s="371">
        <v>56.040089047819372</v>
      </c>
      <c r="U24" s="370">
        <v>401252</v>
      </c>
      <c r="V24" s="372">
        <v>43.959910952180621</v>
      </c>
      <c r="W24" s="350"/>
      <c r="X24" s="368">
        <v>392231</v>
      </c>
      <c r="Y24" s="369">
        <v>5.5958910402626918</v>
      </c>
      <c r="Z24" s="370">
        <v>250394</v>
      </c>
      <c r="AA24" s="371">
        <v>63.838401350224736</v>
      </c>
      <c r="AB24" s="370">
        <v>141837</v>
      </c>
      <c r="AC24" s="372">
        <f t="shared" si="0"/>
        <v>36.161598649775264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1568492</v>
      </c>
      <c r="E25" s="365">
        <f t="shared" si="2"/>
        <v>782454</v>
      </c>
      <c r="F25" s="366">
        <f t="shared" si="3"/>
        <v>49.885750134524116</v>
      </c>
      <c r="G25" s="365">
        <f t="shared" si="4"/>
        <v>786038</v>
      </c>
      <c r="H25" s="367">
        <f t="shared" si="3"/>
        <v>50.114249865475877</v>
      </c>
      <c r="I25" s="350"/>
      <c r="J25" s="368">
        <f t="shared" si="5"/>
        <v>1307004</v>
      </c>
      <c r="K25" s="369">
        <f t="shared" si="6"/>
        <v>83.328700433282407</v>
      </c>
      <c r="L25" s="370">
        <v>636950</v>
      </c>
      <c r="M25" s="371">
        <v>48.733592246083404</v>
      </c>
      <c r="N25" s="370">
        <v>670054</v>
      </c>
      <c r="O25" s="372">
        <v>51.266407753916589</v>
      </c>
      <c r="P25" s="350"/>
      <c r="Q25" s="368">
        <v>189074</v>
      </c>
      <c r="R25" s="369">
        <v>12.054508406800927</v>
      </c>
      <c r="S25" s="370">
        <v>101053</v>
      </c>
      <c r="T25" s="371">
        <v>53.446269714503316</v>
      </c>
      <c r="U25" s="370">
        <v>88021</v>
      </c>
      <c r="V25" s="372">
        <v>46.553730285496684</v>
      </c>
      <c r="W25" s="350"/>
      <c r="X25" s="368">
        <v>72414</v>
      </c>
      <c r="Y25" s="369">
        <v>4.6167911599166587</v>
      </c>
      <c r="Z25" s="370">
        <v>44451</v>
      </c>
      <c r="AA25" s="371">
        <v>61.38453890131742</v>
      </c>
      <c r="AB25" s="370">
        <v>27963</v>
      </c>
      <c r="AC25" s="372">
        <f t="shared" si="0"/>
        <v>38.615461098682573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678333</v>
      </c>
      <c r="E26" s="380">
        <f t="shared" si="2"/>
        <v>342414</v>
      </c>
      <c r="F26" s="381">
        <f t="shared" si="3"/>
        <v>50.478747164003522</v>
      </c>
      <c r="G26" s="380">
        <f t="shared" si="4"/>
        <v>335919</v>
      </c>
      <c r="H26" s="367">
        <f t="shared" si="3"/>
        <v>49.521252835996485</v>
      </c>
      <c r="I26" s="350"/>
      <c r="J26" s="377">
        <f t="shared" si="5"/>
        <v>537748</v>
      </c>
      <c r="K26" s="378">
        <f t="shared" si="6"/>
        <v>79.27492839062819</v>
      </c>
      <c r="L26" s="375">
        <v>264471</v>
      </c>
      <c r="M26" s="376">
        <v>49.181214992896301</v>
      </c>
      <c r="N26" s="375">
        <v>273277</v>
      </c>
      <c r="O26" s="372">
        <v>50.818785007103692</v>
      </c>
      <c r="P26" s="350"/>
      <c r="Q26" s="377">
        <v>97707</v>
      </c>
      <c r="R26" s="378">
        <v>14.403987422106843</v>
      </c>
      <c r="S26" s="375">
        <v>51253</v>
      </c>
      <c r="T26" s="376">
        <v>52.455811763742624</v>
      </c>
      <c r="U26" s="375">
        <v>46454</v>
      </c>
      <c r="V26" s="372">
        <v>47.544188236257384</v>
      </c>
      <c r="W26" s="350"/>
      <c r="X26" s="377">
        <v>42878</v>
      </c>
      <c r="Y26" s="378">
        <v>6.3210841872649564</v>
      </c>
      <c r="Z26" s="375">
        <v>26690</v>
      </c>
      <c r="AA26" s="376">
        <v>62.246373431596624</v>
      </c>
      <c r="AB26" s="375">
        <v>16188</v>
      </c>
      <c r="AC26" s="372">
        <f t="shared" si="0"/>
        <v>37.753626568403376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2227684</v>
      </c>
      <c r="E27" s="380">
        <f t="shared" si="2"/>
        <v>1144196</v>
      </c>
      <c r="F27" s="381">
        <f t="shared" si="3"/>
        <v>51.362581048299496</v>
      </c>
      <c r="G27" s="380">
        <f t="shared" si="4"/>
        <v>1083488</v>
      </c>
      <c r="H27" s="367">
        <f t="shared" si="3"/>
        <v>48.637418951700511</v>
      </c>
      <c r="I27" s="350"/>
      <c r="J27" s="377">
        <f t="shared" si="5"/>
        <v>1697134</v>
      </c>
      <c r="K27" s="378">
        <f t="shared" si="6"/>
        <v>76.183785492017719</v>
      </c>
      <c r="L27" s="375">
        <v>841578</v>
      </c>
      <c r="M27" s="376">
        <v>49.588188086503479</v>
      </c>
      <c r="N27" s="375">
        <v>855556</v>
      </c>
      <c r="O27" s="372">
        <v>50.411811913496521</v>
      </c>
      <c r="P27" s="350"/>
      <c r="Q27" s="377">
        <v>367754</v>
      </c>
      <c r="R27" s="378">
        <v>16.508355763205191</v>
      </c>
      <c r="S27" s="375">
        <v>198613</v>
      </c>
      <c r="T27" s="376">
        <v>54.007026436150255</v>
      </c>
      <c r="U27" s="375">
        <v>169141</v>
      </c>
      <c r="V27" s="372">
        <v>45.992973563849745</v>
      </c>
      <c r="W27" s="350"/>
      <c r="X27" s="377">
        <v>162796</v>
      </c>
      <c r="Y27" s="378">
        <v>7.3078587447770866</v>
      </c>
      <c r="Z27" s="375">
        <v>104005</v>
      </c>
      <c r="AA27" s="376">
        <v>63.886704833042586</v>
      </c>
      <c r="AB27" s="375">
        <v>58791</v>
      </c>
      <c r="AC27" s="372">
        <f t="shared" si="0"/>
        <v>36.113295166957421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324184</v>
      </c>
      <c r="E28" s="380">
        <f t="shared" si="2"/>
        <v>164205</v>
      </c>
      <c r="F28" s="381">
        <f t="shared" si="3"/>
        <v>50.651790341287665</v>
      </c>
      <c r="G28" s="380">
        <f t="shared" si="4"/>
        <v>159979</v>
      </c>
      <c r="H28" s="382">
        <f t="shared" si="3"/>
        <v>49.348209658712335</v>
      </c>
      <c r="I28" s="350"/>
      <c r="J28" s="377">
        <f t="shared" si="5"/>
        <v>252488</v>
      </c>
      <c r="K28" s="378">
        <f t="shared" si="6"/>
        <v>77.884164548528005</v>
      </c>
      <c r="L28" s="375">
        <v>124588</v>
      </c>
      <c r="M28" s="376">
        <v>49.344127245651279</v>
      </c>
      <c r="N28" s="375">
        <v>127900</v>
      </c>
      <c r="O28" s="383">
        <v>50.655872754348721</v>
      </c>
      <c r="P28" s="350"/>
      <c r="Q28" s="377">
        <v>49178</v>
      </c>
      <c r="R28" s="378">
        <v>15.16978012486736</v>
      </c>
      <c r="S28" s="375">
        <v>25645</v>
      </c>
      <c r="T28" s="376">
        <v>52.147301638944242</v>
      </c>
      <c r="U28" s="375">
        <v>23533</v>
      </c>
      <c r="V28" s="383">
        <v>47.852698361055758</v>
      </c>
      <c r="W28" s="350"/>
      <c r="X28" s="377">
        <v>22518</v>
      </c>
      <c r="Y28" s="378">
        <v>6.9460553266046441</v>
      </c>
      <c r="Z28" s="375">
        <v>13972</v>
      </c>
      <c r="AA28" s="376">
        <v>62.048139266364686</v>
      </c>
      <c r="AB28" s="375">
        <v>8546</v>
      </c>
      <c r="AC28" s="383">
        <f t="shared" si="0"/>
        <v>37.951860733635314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169164</v>
      </c>
      <c r="E29" s="386">
        <f t="shared" si="2"/>
        <v>83955</v>
      </c>
      <c r="F29" s="387">
        <f>E29/$D29*100</f>
        <v>49.629353763212031</v>
      </c>
      <c r="G29" s="386">
        <f t="shared" si="4"/>
        <v>85209</v>
      </c>
      <c r="H29" s="388">
        <f>G29/$D29*100</f>
        <v>50.370646236787962</v>
      </c>
      <c r="I29" s="350"/>
      <c r="J29" s="389">
        <f t="shared" si="5"/>
        <v>147659</v>
      </c>
      <c r="K29" s="390">
        <f t="shared" si="6"/>
        <v>87.287484334728433</v>
      </c>
      <c r="L29" s="391">
        <v>72291</v>
      </c>
      <c r="M29" s="392">
        <v>48.958072315266932</v>
      </c>
      <c r="N29" s="391">
        <v>75368</v>
      </c>
      <c r="O29" s="393">
        <v>51.041927684733068</v>
      </c>
      <c r="P29" s="350"/>
      <c r="Q29" s="389">
        <v>16594</v>
      </c>
      <c r="R29" s="390">
        <v>9.8094157149275265</v>
      </c>
      <c r="S29" s="391">
        <v>8521</v>
      </c>
      <c r="T29" s="392">
        <v>51.349885500783422</v>
      </c>
      <c r="U29" s="391">
        <v>8073</v>
      </c>
      <c r="V29" s="393">
        <v>48.650114499216585</v>
      </c>
      <c r="W29" s="350"/>
      <c r="X29" s="389">
        <v>4911</v>
      </c>
      <c r="Y29" s="390">
        <v>2.9030999503440449</v>
      </c>
      <c r="Z29" s="391">
        <v>3143</v>
      </c>
      <c r="AA29" s="392">
        <v>63.999185501934427</v>
      </c>
      <c r="AB29" s="391">
        <v>1768</v>
      </c>
      <c r="AC29" s="393">
        <f t="shared" si="0"/>
        <v>36.000814498065573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48619695</v>
      </c>
      <c r="E31" s="1230">
        <f>L31+S31+Z31</f>
        <v>24792824</v>
      </c>
      <c r="F31" s="1231">
        <f>E31/$D31*100</f>
        <v>50.993376243927493</v>
      </c>
      <c r="G31" s="1230">
        <f>N31+U31+AB31</f>
        <v>23826871</v>
      </c>
      <c r="H31" s="1232">
        <f>G31/$D31*100</f>
        <v>49.006623756072514</v>
      </c>
      <c r="I31" s="320"/>
      <c r="J31" s="1233">
        <f>L31+N31</f>
        <v>38691327</v>
      </c>
      <c r="K31" s="1234">
        <f>J31/$D31*100</f>
        <v>79.579534589840591</v>
      </c>
      <c r="L31" s="1230">
        <f>SUM(L12:L29)</f>
        <v>19190925</v>
      </c>
      <c r="M31" s="1231">
        <f>L31/$J31*100</f>
        <v>49.600069286845603</v>
      </c>
      <c r="N31" s="1230">
        <f>SUM(N12:N29)</f>
        <v>19500402</v>
      </c>
      <c r="O31" s="1235">
        <f>N31/$J31*100</f>
        <v>50.399930713154397</v>
      </c>
      <c r="P31" s="320"/>
      <c r="Q31" s="1233">
        <f>SUM(Q12:Q29)</f>
        <v>6977934</v>
      </c>
      <c r="R31" s="1234">
        <f>Q31/$D31*100</f>
        <v>14.352072755701162</v>
      </c>
      <c r="S31" s="1230">
        <f>SUM(S12:S29)</f>
        <v>3753282</v>
      </c>
      <c r="T31" s="1231">
        <f>S31/$Q31*100</f>
        <v>53.787869016817865</v>
      </c>
      <c r="U31" s="1230">
        <f>SUM(U12:U29)</f>
        <v>3224652</v>
      </c>
      <c r="V31" s="1235">
        <f>U31/$Q31*100</f>
        <v>46.212130983182128</v>
      </c>
      <c r="W31" s="320"/>
      <c r="X31" s="1233">
        <f>SUM(X12:X29)</f>
        <v>2950434</v>
      </c>
      <c r="Y31" s="1234">
        <f>X31/$D31*100</f>
        <v>6.0683926544582398</v>
      </c>
      <c r="Z31" s="1230">
        <f>SUM(Z12:Z29)</f>
        <v>1848617</v>
      </c>
      <c r="AA31" s="1231">
        <f>Z31/$X31*100</f>
        <v>62.655765219625316</v>
      </c>
      <c r="AB31" s="1230">
        <f>SUM(AB12:AB29)</f>
        <v>1101817</v>
      </c>
      <c r="AC31" s="1235">
        <f>AB31/$X31*100</f>
        <v>37.344234780374684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c r="AD32" s="396">
        <v>38567</v>
      </c>
      <c r="AE32" s="396">
        <v>3792</v>
      </c>
      <c r="AF32" s="396">
        <v>803</v>
      </c>
      <c r="AG32" s="396">
        <v>36957</v>
      </c>
      <c r="AH32" s="396">
        <v>3894</v>
      </c>
      <c r="AI32" s="396">
        <v>1480</v>
      </c>
    </row>
    <row r="33" spans="2:15" s="396" customFormat="1" ht="5.25" customHeight="1" x14ac:dyDescent="0.2">
      <c r="B33" s="397" t="s">
        <v>47</v>
      </c>
      <c r="C33" s="398"/>
      <c r="I33" s="398"/>
    </row>
    <row r="34" spans="2:15" s="394" customFormat="1" ht="13.5" customHeight="1" x14ac:dyDescent="0.2">
      <c r="B34" s="1443" t="s">
        <v>488</v>
      </c>
      <c r="C34" s="1443"/>
      <c r="D34" s="1443"/>
      <c r="E34" s="1443"/>
      <c r="F34" s="1443"/>
      <c r="G34" s="1443"/>
      <c r="H34" s="1443"/>
      <c r="I34" s="1443"/>
      <c r="J34" s="1443"/>
      <c r="K34" s="1443"/>
      <c r="L34" s="1443"/>
      <c r="M34" s="1443"/>
      <c r="N34" s="1443"/>
      <c r="O34" s="1443"/>
    </row>
    <row r="35" spans="2:15" s="329" customFormat="1" ht="29.25" customHeight="1" x14ac:dyDescent="0.2">
      <c r="B35" s="1444"/>
      <c r="C35" s="1444"/>
      <c r="D35" s="1444"/>
      <c r="E35" s="1444"/>
      <c r="F35" s="1444"/>
      <c r="G35" s="1444"/>
      <c r="H35" s="1444"/>
      <c r="I35" s="1444"/>
      <c r="J35" s="1444"/>
      <c r="K35" s="1444"/>
      <c r="L35" s="1444"/>
      <c r="M35" s="1444"/>
    </row>
    <row r="36" spans="2:15" s="329" customFormat="1" ht="4.5" customHeight="1" x14ac:dyDescent="0.2">
      <c r="B36" s="1434"/>
      <c r="C36" s="1434"/>
      <c r="D36" s="143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2578125" defaultRowHeight="15" x14ac:dyDescent="0.2"/>
  <cols>
    <col min="1" max="1" width="0.42578125" style="413" customWidth="1"/>
    <col min="2" max="2" width="30.7109375" style="413" customWidth="1"/>
    <col min="3" max="3" width="0.28515625" style="413" customWidth="1"/>
    <col min="4" max="4" width="13.7109375" style="413" customWidth="1"/>
    <col min="5" max="5" width="9.28515625" style="413" customWidth="1"/>
    <col min="6" max="6" width="0.42578125" style="413" customWidth="1"/>
    <col min="7" max="7" width="11.28515625" style="413" customWidth="1"/>
    <col min="8" max="8" width="7.5703125" style="413" customWidth="1"/>
    <col min="9" max="9" width="0.42578125" style="413" customWidth="1"/>
    <col min="10" max="10" width="9.5703125" style="413" customWidth="1"/>
    <col min="11" max="11" width="7.5703125" style="413" customWidth="1"/>
    <col min="12" max="12" width="18.42578125" style="413" customWidth="1"/>
    <col min="13" max="13" width="15" style="413" customWidth="1"/>
    <col min="14" max="14" width="2" style="413" customWidth="1"/>
    <col min="15" max="16384" width="11.42578125" style="413"/>
  </cols>
  <sheetData>
    <row r="1" spans="2:19" x14ac:dyDescent="0.2">
      <c r="G1" s="416" t="s">
        <v>24</v>
      </c>
      <c r="H1" s="417"/>
      <c r="I1" s="417"/>
      <c r="J1" s="416" t="s">
        <v>23</v>
      </c>
    </row>
    <row r="2" spans="2:19" s="408" customFormat="1" ht="15" customHeight="1" x14ac:dyDescent="0.2">
      <c r="C2" s="418"/>
      <c r="F2" s="418"/>
    </row>
    <row r="3" spans="2:19" s="419" customFormat="1" ht="52.5" customHeight="1" x14ac:dyDescent="0.25">
      <c r="B3" s="1465"/>
      <c r="C3" s="1465"/>
      <c r="D3" s="1465"/>
      <c r="E3" s="1465"/>
      <c r="F3" s="1465"/>
    </row>
    <row r="4" spans="2:19" s="419" customFormat="1" ht="23.25" customHeight="1" x14ac:dyDescent="0.2">
      <c r="B4" s="1420" t="s">
        <v>391</v>
      </c>
      <c r="C4" s="1420"/>
      <c r="D4" s="1420"/>
      <c r="E4" s="1420"/>
      <c r="F4" s="1420"/>
      <c r="G4" s="1420"/>
      <c r="H4" s="1420"/>
      <c r="I4" s="1420"/>
      <c r="J4" s="1420"/>
      <c r="K4" s="1420"/>
      <c r="L4" s="1420"/>
      <c r="M4" s="1420"/>
    </row>
    <row r="5" spans="2:19" s="419" customFormat="1" ht="15.75" customHeight="1" x14ac:dyDescent="0.2">
      <c r="B5" s="1470" t="str">
        <f>porsaad!$B$6</f>
        <v>Situación a 31 de mayo de 2025</v>
      </c>
      <c r="C5" s="1470"/>
      <c r="D5" s="1470"/>
      <c r="E5" s="1470"/>
      <c r="F5" s="1470"/>
      <c r="G5" s="1470"/>
      <c r="H5" s="1470"/>
      <c r="I5" s="1470"/>
      <c r="J5" s="1470"/>
      <c r="K5" s="1470"/>
      <c r="L5" s="1470"/>
      <c r="M5" s="1470"/>
      <c r="N5" s="420"/>
      <c r="O5" s="420"/>
      <c r="P5" s="420"/>
      <c r="Q5" s="420"/>
      <c r="R5" s="420"/>
      <c r="S5" s="420"/>
    </row>
    <row r="6" spans="2:19" s="419" customFormat="1" ht="10.5" customHeight="1" x14ac:dyDescent="0.2"/>
    <row r="7" spans="2:19" s="410" customFormat="1" ht="36.75" customHeight="1" x14ac:dyDescent="0.25">
      <c r="B7" s="1468" t="s">
        <v>12</v>
      </c>
      <c r="C7" s="409"/>
      <c r="D7" s="1466" t="s">
        <v>11</v>
      </c>
      <c r="E7" s="1467"/>
      <c r="F7" s="421"/>
    </row>
    <row r="8" spans="2:19" s="410" customFormat="1" ht="30.75" customHeight="1" x14ac:dyDescent="0.25">
      <c r="B8" s="1469"/>
      <c r="D8" s="422" t="s">
        <v>9</v>
      </c>
      <c r="E8" s="423" t="s">
        <v>10</v>
      </c>
      <c r="F8" s="421"/>
      <c r="M8" s="424"/>
    </row>
    <row r="9" spans="2:19" s="412" customFormat="1" ht="4.5" customHeight="1" x14ac:dyDescent="0.25">
      <c r="B9" s="411"/>
      <c r="D9" s="411"/>
      <c r="E9" s="411"/>
      <c r="F9" s="421"/>
    </row>
    <row r="10" spans="2:19" ht="18" customHeight="1" x14ac:dyDescent="0.25">
      <c r="B10" s="425" t="s">
        <v>8</v>
      </c>
      <c r="C10" s="414">
        <f t="shared" ref="C10:C27" si="0">D10</f>
        <v>425258</v>
      </c>
      <c r="D10" s="426">
        <v>425258</v>
      </c>
      <c r="E10" s="427">
        <f t="shared" ref="E10:E27" si="1">D10*100/$D$29</f>
        <v>19.106562065168212</v>
      </c>
      <c r="F10" s="421"/>
      <c r="M10" s="412"/>
    </row>
    <row r="11" spans="2:19" ht="18" customHeight="1" x14ac:dyDescent="0.25">
      <c r="B11" s="428" t="s">
        <v>7</v>
      </c>
      <c r="C11" s="414">
        <f t="shared" si="0"/>
        <v>59191</v>
      </c>
      <c r="D11" s="429">
        <v>59191</v>
      </c>
      <c r="E11" s="430">
        <f t="shared" si="1"/>
        <v>2.6594126746572004</v>
      </c>
      <c r="F11" s="421"/>
    </row>
    <row r="12" spans="2:19" ht="18" customHeight="1" x14ac:dyDescent="0.25">
      <c r="B12" s="428" t="s">
        <v>37</v>
      </c>
      <c r="C12" s="414">
        <f t="shared" si="0"/>
        <v>52296</v>
      </c>
      <c r="D12" s="429">
        <v>52296</v>
      </c>
      <c r="E12" s="430">
        <f t="shared" si="1"/>
        <v>2.3496248624600522</v>
      </c>
      <c r="F12" s="421"/>
    </row>
    <row r="13" spans="2:19" ht="18" customHeight="1" x14ac:dyDescent="0.25">
      <c r="B13" s="428" t="s">
        <v>38</v>
      </c>
      <c r="C13" s="414">
        <f t="shared" si="0"/>
        <v>47828</v>
      </c>
      <c r="D13" s="429">
        <v>47828</v>
      </c>
      <c r="E13" s="430">
        <f t="shared" si="1"/>
        <v>2.1488805629826255</v>
      </c>
      <c r="F13" s="421"/>
    </row>
    <row r="14" spans="2:19" ht="18" customHeight="1" x14ac:dyDescent="0.25">
      <c r="B14" s="428" t="s">
        <v>6</v>
      </c>
      <c r="C14" s="414">
        <f t="shared" si="0"/>
        <v>76588</v>
      </c>
      <c r="D14" s="429">
        <v>76588</v>
      </c>
      <c r="E14" s="430">
        <f t="shared" si="1"/>
        <v>3.4410484351784167</v>
      </c>
      <c r="F14" s="421"/>
      <c r="M14" s="414"/>
    </row>
    <row r="15" spans="2:19" ht="18" customHeight="1" x14ac:dyDescent="0.25">
      <c r="B15" s="428" t="s">
        <v>5</v>
      </c>
      <c r="C15" s="414">
        <f t="shared" si="0"/>
        <v>23494</v>
      </c>
      <c r="D15" s="429">
        <v>23494</v>
      </c>
      <c r="E15" s="430">
        <f t="shared" si="1"/>
        <v>1.0555699579056996</v>
      </c>
      <c r="F15" s="421"/>
      <c r="M15" s="414"/>
    </row>
    <row r="16" spans="2:19" ht="18" customHeight="1" x14ac:dyDescent="0.25">
      <c r="B16" s="428" t="s">
        <v>4</v>
      </c>
      <c r="C16" s="414">
        <f t="shared" si="0"/>
        <v>161324</v>
      </c>
      <c r="D16" s="429">
        <v>161324</v>
      </c>
      <c r="E16" s="430">
        <f t="shared" si="1"/>
        <v>7.2481811479177276</v>
      </c>
      <c r="F16" s="421"/>
    </row>
    <row r="17" spans="2:13" ht="18" customHeight="1" x14ac:dyDescent="0.25">
      <c r="B17" s="428" t="s">
        <v>40</v>
      </c>
      <c r="C17" s="414">
        <f t="shared" si="0"/>
        <v>102491</v>
      </c>
      <c r="D17" s="429">
        <v>102491</v>
      </c>
      <c r="E17" s="430">
        <f t="shared" si="1"/>
        <v>4.6048531776501687</v>
      </c>
      <c r="F17" s="421"/>
    </row>
    <row r="18" spans="2:13" ht="18" customHeight="1" x14ac:dyDescent="0.25">
      <c r="B18" s="428" t="s">
        <v>41</v>
      </c>
      <c r="C18" s="414">
        <f t="shared" si="0"/>
        <v>398610</v>
      </c>
      <c r="D18" s="429">
        <v>398610</v>
      </c>
      <c r="E18" s="430">
        <f t="shared" si="1"/>
        <v>17.909284963002932</v>
      </c>
      <c r="F18" s="421"/>
    </row>
    <row r="19" spans="2:13" ht="18" customHeight="1" x14ac:dyDescent="0.25">
      <c r="B19" s="428" t="s">
        <v>3</v>
      </c>
      <c r="C19" s="414">
        <f t="shared" si="0"/>
        <v>227362</v>
      </c>
      <c r="D19" s="429">
        <v>227362</v>
      </c>
      <c r="E19" s="430">
        <f t="shared" si="1"/>
        <v>10.215225026362292</v>
      </c>
      <c r="F19" s="421"/>
    </row>
    <row r="20" spans="2:13" ht="18" customHeight="1" x14ac:dyDescent="0.25">
      <c r="B20" s="428" t="s">
        <v>2</v>
      </c>
      <c r="C20" s="414">
        <f t="shared" si="0"/>
        <v>60774</v>
      </c>
      <c r="D20" s="429">
        <v>60774</v>
      </c>
      <c r="E20" s="430">
        <f t="shared" si="1"/>
        <v>2.7305358228382133</v>
      </c>
      <c r="F20" s="421"/>
    </row>
    <row r="21" spans="2:13" ht="18" customHeight="1" x14ac:dyDescent="0.25">
      <c r="B21" s="428" t="s">
        <v>35</v>
      </c>
      <c r="C21" s="414">
        <f t="shared" si="0"/>
        <v>89575</v>
      </c>
      <c r="D21" s="429">
        <v>89575</v>
      </c>
      <c r="E21" s="430">
        <f t="shared" si="1"/>
        <v>4.0245457980506956</v>
      </c>
      <c r="F21" s="421"/>
    </row>
    <row r="22" spans="2:13" ht="18" customHeight="1" x14ac:dyDescent="0.25">
      <c r="B22" s="428" t="s">
        <v>42</v>
      </c>
      <c r="C22" s="414">
        <f t="shared" si="0"/>
        <v>267532</v>
      </c>
      <c r="D22" s="429">
        <v>267532</v>
      </c>
      <c r="E22" s="430">
        <f t="shared" si="1"/>
        <v>12.020036689300571</v>
      </c>
      <c r="F22" s="421"/>
    </row>
    <row r="23" spans="2:13" ht="18" customHeight="1" x14ac:dyDescent="0.25">
      <c r="B23" s="428" t="s">
        <v>43</v>
      </c>
      <c r="C23" s="414">
        <f t="shared" si="0"/>
        <v>70173</v>
      </c>
      <c r="D23" s="429">
        <v>70173</v>
      </c>
      <c r="E23" s="430">
        <f t="shared" si="1"/>
        <v>3.1528267070791118</v>
      </c>
      <c r="F23" s="421"/>
    </row>
    <row r="24" spans="2:13" ht="18" customHeight="1" x14ac:dyDescent="0.25">
      <c r="B24" s="428" t="s">
        <v>44</v>
      </c>
      <c r="C24" s="414">
        <f t="shared" si="0"/>
        <v>23582</v>
      </c>
      <c r="D24" s="429">
        <v>23582</v>
      </c>
      <c r="E24" s="430">
        <f t="shared" si="1"/>
        <v>1.0595237399903044</v>
      </c>
      <c r="F24" s="421"/>
    </row>
    <row r="25" spans="2:13" ht="18" customHeight="1" x14ac:dyDescent="0.25">
      <c r="B25" s="428" t="s">
        <v>45</v>
      </c>
      <c r="C25" s="414">
        <f t="shared" si="0"/>
        <v>119085</v>
      </c>
      <c r="D25" s="429">
        <v>119085</v>
      </c>
      <c r="E25" s="430">
        <f t="shared" si="1"/>
        <v>5.3504106766493678</v>
      </c>
      <c r="F25" s="421"/>
    </row>
    <row r="26" spans="2:13" ht="18" customHeight="1" x14ac:dyDescent="0.25">
      <c r="B26" s="428" t="s">
        <v>46</v>
      </c>
      <c r="C26" s="414">
        <f t="shared" si="0"/>
        <v>14780</v>
      </c>
      <c r="D26" s="429">
        <v>14780</v>
      </c>
      <c r="E26" s="431">
        <f t="shared" si="1"/>
        <v>0.66405567284609857</v>
      </c>
      <c r="F26" s="421"/>
    </row>
    <row r="27" spans="2:13" ht="18" customHeight="1" x14ac:dyDescent="0.25">
      <c r="B27" s="432" t="s">
        <v>1</v>
      </c>
      <c r="C27" s="414">
        <f t="shared" si="0"/>
        <v>5774</v>
      </c>
      <c r="D27" s="433">
        <v>5774</v>
      </c>
      <c r="E27" s="434">
        <f t="shared" si="1"/>
        <v>0.25942201996030945</v>
      </c>
      <c r="F27" s="421"/>
    </row>
    <row r="28" spans="2:13" s="412" customFormat="1" ht="3.75" customHeight="1" x14ac:dyDescent="0.25">
      <c r="B28" s="411"/>
      <c r="D28" s="411"/>
      <c r="E28" s="415"/>
      <c r="F28" s="421"/>
    </row>
    <row r="29" spans="2:13" s="412" customFormat="1" ht="18" customHeight="1" x14ac:dyDescent="0.25">
      <c r="B29" s="1224" t="s">
        <v>0</v>
      </c>
      <c r="C29" s="1225"/>
      <c r="D29" s="1226">
        <f>SUM(D10:D28)</f>
        <v>2225717</v>
      </c>
      <c r="E29" s="1227">
        <f>D29*100/$D$29</f>
        <v>100</v>
      </c>
      <c r="F29" s="421"/>
    </row>
    <row r="30" spans="2:13" s="412" customFormat="1" ht="23.25" customHeight="1" x14ac:dyDescent="0.2">
      <c r="B30" s="1443"/>
      <c r="C30" s="1443"/>
      <c r="D30" s="1443"/>
      <c r="E30" s="1443"/>
      <c r="F30" s="1443"/>
      <c r="G30" s="1443"/>
      <c r="H30" s="1443"/>
      <c r="I30" s="1443"/>
      <c r="J30" s="1443"/>
      <c r="K30" s="1443"/>
      <c r="L30" s="1443"/>
      <c r="M30" s="1443"/>
    </row>
    <row r="31" spans="2:13" ht="24" customHeight="1" x14ac:dyDescent="0.2">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8.5703125" style="333" customWidth="1"/>
    <col min="6" max="6" width="0.42578125" style="333" customWidth="1"/>
    <col min="7" max="7" width="14.5703125" style="333" customWidth="1"/>
    <col min="8" max="8" width="9.28515625" style="333" customWidth="1"/>
    <col min="9" max="9" width="0.42578125" style="333" customWidth="1"/>
    <col min="10" max="10" width="10.85546875" style="333" customWidth="1"/>
    <col min="11" max="11" width="9" style="333" customWidth="1"/>
    <col min="12" max="12" width="13.140625" style="333" customWidth="1"/>
    <col min="13" max="13" width="4.140625" style="333" customWidth="1"/>
    <col min="14" max="14" width="6.140625" style="333" customWidth="1"/>
    <col min="15" max="15" width="3.7109375" style="450" customWidth="1"/>
    <col min="16" max="16" width="3.140625" style="333" customWidth="1"/>
    <col min="17" max="17" width="7" style="333" customWidth="1"/>
    <col min="18" max="18" width="5.7109375" style="333" customWidth="1"/>
    <col min="19" max="20" width="11.42578125" style="333"/>
    <col min="21" max="21" width="17.140625" style="333" customWidth="1"/>
    <col min="22" max="16384" width="11.42578125" style="333"/>
  </cols>
  <sheetData>
    <row r="1" spans="1:21" s="340" customFormat="1" ht="15" customHeight="1" x14ac:dyDescent="0.2">
      <c r="B1" s="311"/>
      <c r="C1" s="341"/>
      <c r="F1" s="341"/>
      <c r="I1" s="341"/>
      <c r="O1" s="443"/>
    </row>
    <row r="2" spans="1:21" s="343" customFormat="1" ht="52.5" customHeight="1" x14ac:dyDescent="0.25">
      <c r="B2" s="1445"/>
      <c r="C2" s="1445"/>
      <c r="D2" s="1445"/>
      <c r="E2" s="1445"/>
      <c r="F2" s="1445"/>
      <c r="G2" s="1445"/>
      <c r="H2" s="1445"/>
      <c r="I2" s="1445"/>
      <c r="O2" s="444"/>
    </row>
    <row r="3" spans="1:21" s="345" customFormat="1" ht="4.5" customHeight="1" x14ac:dyDescent="0.2">
      <c r="B3" s="1446"/>
      <c r="C3" s="1446"/>
      <c r="D3" s="1446"/>
      <c r="E3" s="1446"/>
      <c r="F3" s="1446"/>
      <c r="G3" s="1446"/>
      <c r="H3" s="1446"/>
      <c r="I3" s="1446"/>
      <c r="O3" s="444"/>
    </row>
    <row r="4" spans="1:21" s="345" customFormat="1" ht="17.25" customHeight="1" x14ac:dyDescent="0.2">
      <c r="A4" s="1472" t="s">
        <v>392</v>
      </c>
      <c r="B4" s="1472"/>
      <c r="C4" s="1472"/>
      <c r="D4" s="1472"/>
      <c r="E4" s="1472"/>
      <c r="F4" s="1472"/>
      <c r="G4" s="1472"/>
      <c r="H4" s="1472"/>
      <c r="I4" s="1472"/>
      <c r="J4" s="1472"/>
      <c r="K4" s="1472"/>
      <c r="L4" s="1472"/>
      <c r="M4" s="1472"/>
      <c r="N4" s="1472"/>
      <c r="O4" s="1472"/>
      <c r="P4" s="1472"/>
      <c r="Q4" s="1472"/>
      <c r="R4" s="1472"/>
      <c r="S4" s="1472"/>
      <c r="T4" s="1472"/>
      <c r="U4" s="1472"/>
    </row>
    <row r="5" spans="1:21" s="345" customFormat="1" ht="17.2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row>
    <row r="6" spans="1:21" s="345" customFormat="1" ht="6" customHeight="1" x14ac:dyDescent="0.2">
      <c r="O6" s="444"/>
    </row>
    <row r="7" spans="1:21" s="322" customFormat="1" ht="39.75" customHeight="1" x14ac:dyDescent="0.2">
      <c r="A7" s="316"/>
      <c r="B7" s="1449" t="s">
        <v>12</v>
      </c>
      <c r="C7" s="437"/>
      <c r="D7" s="1474" t="s">
        <v>473</v>
      </c>
      <c r="E7" s="1475"/>
      <c r="F7" s="437"/>
      <c r="G7" s="1474" t="s">
        <v>474</v>
      </c>
      <c r="H7" s="1475"/>
      <c r="I7" s="437"/>
      <c r="J7" s="1474" t="s">
        <v>13</v>
      </c>
      <c r="K7" s="1476"/>
      <c r="L7" s="1475"/>
      <c r="M7" s="319"/>
      <c r="N7" s="319"/>
      <c r="O7" s="320"/>
      <c r="P7" s="320"/>
      <c r="Q7" s="320"/>
      <c r="R7" s="320"/>
      <c r="S7" s="320"/>
      <c r="T7" s="320"/>
      <c r="U7" s="321"/>
    </row>
    <row r="8" spans="1:21" s="322" customFormat="1" ht="26.25" customHeight="1" x14ac:dyDescent="0.2">
      <c r="A8" s="316"/>
      <c r="B8" s="1451"/>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
      <c r="A9" s="326"/>
      <c r="B9" s="327"/>
      <c r="D9" s="327"/>
      <c r="E9" s="327"/>
      <c r="G9" s="327"/>
      <c r="H9" s="327"/>
      <c r="J9" s="327"/>
      <c r="K9" s="327"/>
      <c r="L9" s="327"/>
      <c r="M9" s="319"/>
      <c r="N9" s="348"/>
      <c r="O9" s="329"/>
      <c r="P9" s="329"/>
      <c r="Q9" s="329"/>
      <c r="R9" s="329"/>
      <c r="S9" s="329"/>
      <c r="T9" s="329"/>
      <c r="U9" s="329"/>
    </row>
    <row r="10" spans="1:21" s="331" customFormat="1" ht="18" customHeight="1" x14ac:dyDescent="0.25">
      <c r="A10" s="330"/>
      <c r="B10" s="349" t="s">
        <v>8</v>
      </c>
      <c r="C10" s="350"/>
      <c r="D10" s="456">
        <v>8631862</v>
      </c>
      <c r="E10" s="465">
        <v>17.753838233662304</v>
      </c>
      <c r="F10" s="350"/>
      <c r="G10" s="461">
        <v>1059893</v>
      </c>
      <c r="H10" s="469">
        <v>16.24617275870235</v>
      </c>
      <c r="I10" s="350"/>
      <c r="J10" s="473">
        <v>425258</v>
      </c>
      <c r="K10" s="478">
        <f t="shared" ref="K10:K27" si="0">J10*100/D10</f>
        <v>4.9266079555025319</v>
      </c>
      <c r="L10" s="479">
        <f>J10*100/G10</f>
        <v>40.122729369851484</v>
      </c>
      <c r="M10" s="447"/>
      <c r="N10" s="360">
        <f>_xlfn.RANK.EQ(L10,L$10:L$29,0)</f>
        <v>2</v>
      </c>
      <c r="O10" s="360">
        <v>1</v>
      </c>
      <c r="P10" s="360">
        <f>MATCH(O10,N$10:N$29,0)</f>
        <v>11</v>
      </c>
      <c r="Q10" s="361" t="str">
        <f>INDEX(B$10:B$29,P10,1)</f>
        <v>Extremadura</v>
      </c>
      <c r="R10" s="362">
        <f>INDEX(L$10:L$29,P10,1)</f>
        <v>40.141612560188641</v>
      </c>
      <c r="S10" s="329"/>
      <c r="T10" s="329"/>
      <c r="U10" s="329"/>
    </row>
    <row r="11" spans="1:21" s="331" customFormat="1" ht="18" customHeight="1" x14ac:dyDescent="0.25">
      <c r="A11" s="330"/>
      <c r="B11" s="363" t="s">
        <v>7</v>
      </c>
      <c r="C11" s="350"/>
      <c r="D11" s="457">
        <v>1351591</v>
      </c>
      <c r="E11" s="466">
        <v>2.7799248843498505</v>
      </c>
      <c r="F11" s="350"/>
      <c r="G11" s="462">
        <v>185859</v>
      </c>
      <c r="H11" s="470">
        <v>2.8488700489197121</v>
      </c>
      <c r="I11" s="350"/>
      <c r="J11" s="474">
        <v>59191</v>
      </c>
      <c r="K11" s="480">
        <f t="shared" si="0"/>
        <v>4.3793573647649326</v>
      </c>
      <c r="L11" s="481">
        <f>J11*100/G11</f>
        <v>31.847260557734625</v>
      </c>
      <c r="M11" s="447"/>
      <c r="N11" s="360">
        <f t="shared" ref="N11:N26" si="1">_xlfn.RANK.EQ(L11,L$10:L$29,0)</f>
        <v>13</v>
      </c>
      <c r="O11" s="360">
        <v>2</v>
      </c>
      <c r="P11" s="360">
        <f t="shared" ref="P11:P27" si="2">MATCH(O11,N$10:N$29,0)</f>
        <v>1</v>
      </c>
      <c r="Q11" s="361" t="str">
        <f t="shared" ref="Q11:Q28" si="3">INDEX(B$10:B$29,P11,1)</f>
        <v>Andalucía</v>
      </c>
      <c r="R11" s="362">
        <f t="shared" ref="R11:R28" si="4">INDEX(L$10:L$29,P11,1)</f>
        <v>40.122729369851484</v>
      </c>
      <c r="S11" s="329"/>
      <c r="T11" s="329"/>
      <c r="U11" s="329"/>
    </row>
    <row r="12" spans="1:21" s="331" customFormat="1" ht="18" customHeight="1" x14ac:dyDescent="0.25">
      <c r="A12" s="330"/>
      <c r="B12" s="363" t="s">
        <v>37</v>
      </c>
      <c r="C12" s="350"/>
      <c r="D12" s="457">
        <v>1009599</v>
      </c>
      <c r="E12" s="466">
        <v>2.0765226931184988</v>
      </c>
      <c r="F12" s="350"/>
      <c r="G12" s="462">
        <v>187814</v>
      </c>
      <c r="H12" s="470">
        <v>2.8788365339736401</v>
      </c>
      <c r="I12" s="350"/>
      <c r="J12" s="474">
        <v>52296</v>
      </c>
      <c r="K12" s="480">
        <f t="shared" si="0"/>
        <v>5.1798783477400434</v>
      </c>
      <c r="L12" s="481">
        <f>J12*100/G12</f>
        <v>27.84456962739732</v>
      </c>
      <c r="M12" s="447"/>
      <c r="N12" s="360">
        <f t="shared" si="1"/>
        <v>16</v>
      </c>
      <c r="O12" s="360">
        <v>3</v>
      </c>
      <c r="P12" s="360">
        <f t="shared" si="2"/>
        <v>4</v>
      </c>
      <c r="Q12" s="361" t="str">
        <f t="shared" si="3"/>
        <v>Balears, Illes</v>
      </c>
      <c r="R12" s="373">
        <f t="shared" si="4"/>
        <v>38.819853090377826</v>
      </c>
      <c r="S12" s="329"/>
      <c r="T12" s="329"/>
      <c r="U12" s="329"/>
    </row>
    <row r="13" spans="1:21" s="331" customFormat="1" ht="18" customHeight="1" x14ac:dyDescent="0.25">
      <c r="A13" s="330"/>
      <c r="B13" s="363" t="s">
        <v>38</v>
      </c>
      <c r="C13" s="350"/>
      <c r="D13" s="457">
        <v>1231768</v>
      </c>
      <c r="E13" s="466">
        <v>2.533475374537006</v>
      </c>
      <c r="F13" s="350"/>
      <c r="G13" s="462">
        <v>123205</v>
      </c>
      <c r="H13" s="470">
        <v>1.8885016834113664</v>
      </c>
      <c r="I13" s="350"/>
      <c r="J13" s="474">
        <v>47828</v>
      </c>
      <c r="K13" s="480">
        <f t="shared" si="0"/>
        <v>3.882874047710283</v>
      </c>
      <c r="L13" s="481">
        <f t="shared" ref="L13:L27" si="5">J13*100/G13</f>
        <v>38.819853090377826</v>
      </c>
      <c r="M13" s="447"/>
      <c r="N13" s="360">
        <f t="shared" si="1"/>
        <v>3</v>
      </c>
      <c r="O13" s="360">
        <v>4</v>
      </c>
      <c r="P13" s="360">
        <f t="shared" si="2"/>
        <v>7</v>
      </c>
      <c r="Q13" s="361" t="str">
        <f t="shared" si="3"/>
        <v>Castilla y León</v>
      </c>
      <c r="R13" s="362">
        <f t="shared" si="4"/>
        <v>38.617909533111188</v>
      </c>
      <c r="S13" s="329"/>
      <c r="T13" s="329"/>
      <c r="U13" s="329"/>
    </row>
    <row r="14" spans="1:21" s="331" customFormat="1" ht="18" customHeight="1" x14ac:dyDescent="0.25">
      <c r="A14" s="330"/>
      <c r="B14" s="363" t="s">
        <v>6</v>
      </c>
      <c r="C14" s="350"/>
      <c r="D14" s="457">
        <v>2238754</v>
      </c>
      <c r="E14" s="466">
        <v>4.6046237023905645</v>
      </c>
      <c r="F14" s="350"/>
      <c r="G14" s="462">
        <v>262023</v>
      </c>
      <c r="H14" s="470">
        <v>4.0163213878697812</v>
      </c>
      <c r="I14" s="350"/>
      <c r="J14" s="474">
        <v>76588</v>
      </c>
      <c r="K14" s="480">
        <f t="shared" si="0"/>
        <v>3.4210100797139837</v>
      </c>
      <c r="L14" s="481">
        <f t="shared" si="5"/>
        <v>29.229495120657347</v>
      </c>
      <c r="M14" s="447"/>
      <c r="N14" s="360">
        <f t="shared" si="1"/>
        <v>14</v>
      </c>
      <c r="O14" s="360">
        <v>5</v>
      </c>
      <c r="P14" s="360">
        <f t="shared" si="2"/>
        <v>9</v>
      </c>
      <c r="Q14" s="361" t="str">
        <f t="shared" si="3"/>
        <v>Cataluña</v>
      </c>
      <c r="R14" s="362">
        <f t="shared" si="4"/>
        <v>36.640989815053132</v>
      </c>
      <c r="S14" s="329"/>
      <c r="T14" s="329"/>
      <c r="U14" s="329"/>
    </row>
    <row r="15" spans="1:21" s="331" customFormat="1" ht="18" customHeight="1" x14ac:dyDescent="0.25">
      <c r="A15" s="330"/>
      <c r="B15" s="363" t="s">
        <v>5</v>
      </c>
      <c r="C15" s="350"/>
      <c r="D15" s="458">
        <v>590851</v>
      </c>
      <c r="E15" s="466">
        <v>1.2152503219117274</v>
      </c>
      <c r="F15" s="350"/>
      <c r="G15" s="463">
        <v>102326</v>
      </c>
      <c r="H15" s="470">
        <v>1.5684657542855522</v>
      </c>
      <c r="I15" s="350"/>
      <c r="J15" s="475">
        <v>23494</v>
      </c>
      <c r="K15" s="482">
        <f t="shared" si="0"/>
        <v>3.9762985930463008</v>
      </c>
      <c r="L15" s="481">
        <f t="shared" si="5"/>
        <v>22.959951527471024</v>
      </c>
      <c r="M15" s="447"/>
      <c r="N15" s="360">
        <f t="shared" si="1"/>
        <v>18</v>
      </c>
      <c r="O15" s="360">
        <v>6</v>
      </c>
      <c r="P15" s="360">
        <f t="shared" si="2"/>
        <v>8</v>
      </c>
      <c r="Q15" s="361" t="str">
        <f t="shared" si="3"/>
        <v>Castilla - La Mancha</v>
      </c>
      <c r="R15" s="362">
        <f t="shared" si="4"/>
        <v>35.783214976503203</v>
      </c>
      <c r="S15" s="329"/>
      <c r="T15" s="329"/>
      <c r="U15" s="329"/>
    </row>
    <row r="16" spans="1:21" s="331" customFormat="1" ht="18" customHeight="1" x14ac:dyDescent="0.25">
      <c r="A16" s="330"/>
      <c r="B16" s="363" t="s">
        <v>4</v>
      </c>
      <c r="C16" s="350"/>
      <c r="D16" s="457">
        <v>2391682</v>
      </c>
      <c r="E16" s="466">
        <v>4.9191629030169768</v>
      </c>
      <c r="F16" s="350"/>
      <c r="G16" s="462">
        <v>417744</v>
      </c>
      <c r="H16" s="470">
        <v>6.4032323950732337</v>
      </c>
      <c r="I16" s="350"/>
      <c r="J16" s="474">
        <v>161324</v>
      </c>
      <c r="K16" s="480">
        <f t="shared" si="0"/>
        <v>6.7452111108416588</v>
      </c>
      <c r="L16" s="481">
        <f t="shared" si="5"/>
        <v>38.617909533111188</v>
      </c>
      <c r="M16" s="447"/>
      <c r="N16" s="360">
        <f t="shared" si="1"/>
        <v>4</v>
      </c>
      <c r="O16" s="360">
        <v>7</v>
      </c>
      <c r="P16" s="360">
        <f t="shared" si="2"/>
        <v>16</v>
      </c>
      <c r="Q16" s="361" t="str">
        <f t="shared" si="3"/>
        <v>País Vasco</v>
      </c>
      <c r="R16" s="362">
        <f t="shared" si="4"/>
        <v>35.32547432870178</v>
      </c>
      <c r="S16" s="329"/>
      <c r="T16" s="329"/>
      <c r="U16" s="329"/>
    </row>
    <row r="17" spans="1:21" s="331" customFormat="1" ht="18" customHeight="1" x14ac:dyDescent="0.25">
      <c r="A17" s="330"/>
      <c r="B17" s="363" t="s">
        <v>40</v>
      </c>
      <c r="C17" s="350"/>
      <c r="D17" s="457">
        <v>2104433</v>
      </c>
      <c r="E17" s="466">
        <v>4.3283550009929108</v>
      </c>
      <c r="F17" s="350"/>
      <c r="G17" s="462">
        <v>286422</v>
      </c>
      <c r="H17" s="470">
        <v>4.3903123182180135</v>
      </c>
      <c r="I17" s="350"/>
      <c r="J17" s="474">
        <v>102491</v>
      </c>
      <c r="K17" s="480">
        <f t="shared" si="0"/>
        <v>4.8702429585546323</v>
      </c>
      <c r="L17" s="481">
        <f t="shared" si="5"/>
        <v>35.783214976503203</v>
      </c>
      <c r="M17" s="447"/>
      <c r="N17" s="360">
        <f t="shared" si="1"/>
        <v>6</v>
      </c>
      <c r="O17" s="360">
        <v>8</v>
      </c>
      <c r="P17" s="360">
        <f t="shared" si="2"/>
        <v>14</v>
      </c>
      <c r="Q17" s="361" t="str">
        <f t="shared" si="3"/>
        <v>Murcia, Región de</v>
      </c>
      <c r="R17" s="362">
        <f t="shared" si="4"/>
        <v>35.189958477925103</v>
      </c>
      <c r="S17" s="329"/>
      <c r="T17" s="329"/>
      <c r="U17" s="329"/>
    </row>
    <row r="18" spans="1:21" s="331" customFormat="1" ht="18" customHeight="1" x14ac:dyDescent="0.25">
      <c r="A18" s="330"/>
      <c r="B18" s="363" t="s">
        <v>41</v>
      </c>
      <c r="C18" s="350"/>
      <c r="D18" s="457">
        <v>8012231</v>
      </c>
      <c r="E18" s="466">
        <v>16.479393792988624</v>
      </c>
      <c r="F18" s="350"/>
      <c r="G18" s="462">
        <v>1087880</v>
      </c>
      <c r="H18" s="470">
        <v>16.675161002796617</v>
      </c>
      <c r="I18" s="350"/>
      <c r="J18" s="474">
        <v>398610</v>
      </c>
      <c r="K18" s="480">
        <f t="shared" si="0"/>
        <v>4.9750188181044708</v>
      </c>
      <c r="L18" s="481">
        <f t="shared" si="5"/>
        <v>36.640989815053132</v>
      </c>
      <c r="M18" s="447"/>
      <c r="N18" s="360">
        <f t="shared" si="1"/>
        <v>5</v>
      </c>
      <c r="O18" s="360">
        <v>9</v>
      </c>
      <c r="P18" s="360">
        <f t="shared" si="2"/>
        <v>10</v>
      </c>
      <c r="Q18" s="361" t="str">
        <f t="shared" si="3"/>
        <v>Comunitat Valenciana</v>
      </c>
      <c r="R18" s="362">
        <f t="shared" si="4"/>
        <v>34.66438987947766</v>
      </c>
      <c r="S18" s="329"/>
      <c r="T18" s="329"/>
      <c r="U18" s="329"/>
    </row>
    <row r="19" spans="1:21" s="331" customFormat="1" ht="18" customHeight="1" x14ac:dyDescent="0.25">
      <c r="A19" s="330"/>
      <c r="B19" s="363" t="s">
        <v>3</v>
      </c>
      <c r="C19" s="350"/>
      <c r="D19" s="457">
        <v>5319285</v>
      </c>
      <c r="E19" s="466">
        <v>10.94059722094102</v>
      </c>
      <c r="F19" s="350"/>
      <c r="G19" s="462">
        <v>655895</v>
      </c>
      <c r="H19" s="470">
        <v>10.053640774652798</v>
      </c>
      <c r="I19" s="350"/>
      <c r="J19" s="474">
        <v>227362</v>
      </c>
      <c r="K19" s="480">
        <f t="shared" si="0"/>
        <v>4.2742962635015793</v>
      </c>
      <c r="L19" s="481">
        <f t="shared" si="5"/>
        <v>34.66438987947766</v>
      </c>
      <c r="M19" s="447"/>
      <c r="N19" s="360">
        <f t="shared" si="1"/>
        <v>9</v>
      </c>
      <c r="O19" s="360">
        <v>10</v>
      </c>
      <c r="P19" s="360">
        <f t="shared" si="2"/>
        <v>20</v>
      </c>
      <c r="Q19" s="361" t="str">
        <f t="shared" si="3"/>
        <v>TOTAL</v>
      </c>
      <c r="R19" s="373">
        <f t="shared" si="4"/>
        <v>34.11606916356719</v>
      </c>
      <c r="S19" s="329"/>
      <c r="T19" s="329"/>
      <c r="U19" s="329"/>
    </row>
    <row r="20" spans="1:21" s="331" customFormat="1" ht="18" customHeight="1" x14ac:dyDescent="0.25">
      <c r="A20" s="330"/>
      <c r="B20" s="363" t="s">
        <v>2</v>
      </c>
      <c r="C20" s="350"/>
      <c r="D20" s="457">
        <v>1054681</v>
      </c>
      <c r="E20" s="466">
        <v>2.1692464339811264</v>
      </c>
      <c r="F20" s="350"/>
      <c r="G20" s="462">
        <v>151399</v>
      </c>
      <c r="H20" s="470">
        <v>2.3206628494525177</v>
      </c>
      <c r="I20" s="350"/>
      <c r="J20" s="474">
        <v>60774</v>
      </c>
      <c r="K20" s="480">
        <f t="shared" si="0"/>
        <v>5.7623110684652517</v>
      </c>
      <c r="L20" s="481">
        <f t="shared" si="5"/>
        <v>40.141612560188641</v>
      </c>
      <c r="M20" s="447"/>
      <c r="N20" s="360">
        <f t="shared" si="1"/>
        <v>1</v>
      </c>
      <c r="O20" s="360">
        <v>11</v>
      </c>
      <c r="P20" s="360">
        <f t="shared" si="2"/>
        <v>17</v>
      </c>
      <c r="Q20" s="361" t="str">
        <f t="shared" si="3"/>
        <v>Rioja, La</v>
      </c>
      <c r="R20" s="362">
        <f t="shared" si="4"/>
        <v>33.736589819675871</v>
      </c>
      <c r="S20" s="329"/>
      <c r="T20" s="329"/>
      <c r="U20" s="329"/>
    </row>
    <row r="21" spans="1:21" s="331" customFormat="1" ht="18" customHeight="1" x14ac:dyDescent="0.25">
      <c r="A21" s="330"/>
      <c r="B21" s="363" t="s">
        <v>35</v>
      </c>
      <c r="C21" s="350"/>
      <c r="D21" s="457">
        <v>2705833</v>
      </c>
      <c r="E21" s="466">
        <v>5.5653022915919159</v>
      </c>
      <c r="F21" s="350"/>
      <c r="G21" s="462">
        <v>482428</v>
      </c>
      <c r="H21" s="470">
        <v>7.3947168550365534</v>
      </c>
      <c r="I21" s="350"/>
      <c r="J21" s="474">
        <v>89575</v>
      </c>
      <c r="K21" s="480">
        <f t="shared" si="0"/>
        <v>3.3104408143444179</v>
      </c>
      <c r="L21" s="481">
        <f t="shared" si="5"/>
        <v>18.567537539280472</v>
      </c>
      <c r="M21" s="447"/>
      <c r="N21" s="360">
        <f t="shared" si="1"/>
        <v>19</v>
      </c>
      <c r="O21" s="360">
        <v>12</v>
      </c>
      <c r="P21" s="360">
        <f t="shared" si="2"/>
        <v>13</v>
      </c>
      <c r="Q21" s="361" t="str">
        <f t="shared" si="3"/>
        <v>Madrid, Comunidad de</v>
      </c>
      <c r="R21" s="362">
        <f t="shared" si="4"/>
        <v>32.042024526283896</v>
      </c>
      <c r="S21" s="329"/>
      <c r="T21" s="329"/>
      <c r="U21" s="329"/>
    </row>
    <row r="22" spans="1:21" s="331" customFormat="1" ht="18" customHeight="1" x14ac:dyDescent="0.25">
      <c r="A22" s="330"/>
      <c r="B22" s="363" t="s">
        <v>42</v>
      </c>
      <c r="C22" s="350"/>
      <c r="D22" s="457">
        <v>7009268</v>
      </c>
      <c r="E22" s="466">
        <v>14.416519889727814</v>
      </c>
      <c r="F22" s="350"/>
      <c r="G22" s="462">
        <v>834941</v>
      </c>
      <c r="H22" s="470">
        <v>12.798080305581507</v>
      </c>
      <c r="I22" s="350"/>
      <c r="J22" s="474">
        <v>267532</v>
      </c>
      <c r="K22" s="480">
        <f t="shared" si="0"/>
        <v>3.8168322284152922</v>
      </c>
      <c r="L22" s="481">
        <f t="shared" si="5"/>
        <v>32.042024526283896</v>
      </c>
      <c r="M22" s="447"/>
      <c r="N22" s="360">
        <f t="shared" si="1"/>
        <v>12</v>
      </c>
      <c r="O22" s="360">
        <v>13</v>
      </c>
      <c r="P22" s="360">
        <f t="shared" si="2"/>
        <v>2</v>
      </c>
      <c r="Q22" s="361" t="str">
        <f t="shared" si="3"/>
        <v>Aragón</v>
      </c>
      <c r="R22" s="362">
        <f t="shared" si="4"/>
        <v>31.847260557734625</v>
      </c>
      <c r="S22" s="329"/>
      <c r="T22" s="329"/>
      <c r="U22" s="329"/>
    </row>
    <row r="23" spans="1:21" ht="18" customHeight="1" x14ac:dyDescent="0.25">
      <c r="A23" s="332"/>
      <c r="B23" s="363" t="s">
        <v>43</v>
      </c>
      <c r="C23" s="350"/>
      <c r="D23" s="457">
        <v>1568492</v>
      </c>
      <c r="E23" s="466">
        <v>3.226042450492542</v>
      </c>
      <c r="F23" s="350"/>
      <c r="G23" s="462">
        <v>199412</v>
      </c>
      <c r="H23" s="470">
        <v>3.0566121317513688</v>
      </c>
      <c r="I23" s="350"/>
      <c r="J23" s="474">
        <v>70173</v>
      </c>
      <c r="K23" s="480">
        <f t="shared" si="0"/>
        <v>4.4739150725665162</v>
      </c>
      <c r="L23" s="481">
        <f t="shared" si="5"/>
        <v>35.189958477925103</v>
      </c>
      <c r="M23" s="447"/>
      <c r="N23" s="360">
        <f t="shared" si="1"/>
        <v>8</v>
      </c>
      <c r="O23" s="360">
        <v>14</v>
      </c>
      <c r="P23" s="360">
        <f t="shared" si="2"/>
        <v>5</v>
      </c>
      <c r="Q23" s="361" t="str">
        <f t="shared" si="3"/>
        <v>Canarias</v>
      </c>
      <c r="R23" s="362">
        <f t="shared" si="4"/>
        <v>29.229495120657347</v>
      </c>
      <c r="S23" s="329"/>
      <c r="T23" s="329"/>
      <c r="U23" s="329"/>
    </row>
    <row r="24" spans="1:21" s="331" customFormat="1" ht="18" customHeight="1" x14ac:dyDescent="0.25">
      <c r="B24" s="363" t="s">
        <v>44</v>
      </c>
      <c r="C24" s="350"/>
      <c r="D24" s="458">
        <v>678333</v>
      </c>
      <c r="E24" s="466">
        <v>1.3951815205751497</v>
      </c>
      <c r="F24" s="350"/>
      <c r="G24" s="463">
        <v>84373</v>
      </c>
      <c r="H24" s="470">
        <v>1.2932799199258731</v>
      </c>
      <c r="I24" s="350"/>
      <c r="J24" s="476">
        <v>23582</v>
      </c>
      <c r="K24" s="483">
        <f t="shared" si="0"/>
        <v>3.4764636247978502</v>
      </c>
      <c r="L24" s="481">
        <f t="shared" si="5"/>
        <v>27.949699548433742</v>
      </c>
      <c r="M24" s="447"/>
      <c r="N24" s="360">
        <f t="shared" si="1"/>
        <v>15</v>
      </c>
      <c r="O24" s="360">
        <v>15</v>
      </c>
      <c r="P24" s="360">
        <f t="shared" si="2"/>
        <v>15</v>
      </c>
      <c r="Q24" s="361" t="str">
        <f t="shared" si="3"/>
        <v>Navarra, Comunidad Foral de</v>
      </c>
      <c r="R24" s="362">
        <f t="shared" si="4"/>
        <v>27.949699548433742</v>
      </c>
      <c r="S24" s="329"/>
      <c r="T24" s="329"/>
      <c r="U24" s="329"/>
    </row>
    <row r="25" spans="1:21" s="331" customFormat="1" ht="18" customHeight="1" x14ac:dyDescent="0.25">
      <c r="B25" s="363" t="s">
        <v>45</v>
      </c>
      <c r="C25" s="350"/>
      <c r="D25" s="458">
        <v>2227684</v>
      </c>
      <c r="E25" s="466">
        <v>4.5818551514977628</v>
      </c>
      <c r="F25" s="350"/>
      <c r="G25" s="463">
        <v>337108</v>
      </c>
      <c r="H25" s="470">
        <v>5.1672336795701383</v>
      </c>
      <c r="I25" s="350"/>
      <c r="J25" s="476">
        <v>119085</v>
      </c>
      <c r="K25" s="483">
        <f t="shared" si="0"/>
        <v>5.3456863720348125</v>
      </c>
      <c r="L25" s="481">
        <f t="shared" si="5"/>
        <v>35.32547432870178</v>
      </c>
      <c r="M25" s="447"/>
      <c r="N25" s="360">
        <f t="shared" si="1"/>
        <v>7</v>
      </c>
      <c r="O25" s="360">
        <v>16</v>
      </c>
      <c r="P25" s="360">
        <f t="shared" si="2"/>
        <v>3</v>
      </c>
      <c r="Q25" s="361" t="str">
        <f t="shared" si="3"/>
        <v>Asturias, Principado de</v>
      </c>
      <c r="R25" s="373">
        <f t="shared" si="4"/>
        <v>27.84456962739732</v>
      </c>
      <c r="S25" s="329"/>
      <c r="T25" s="329"/>
      <c r="U25" s="329"/>
    </row>
    <row r="26" spans="1:21" s="331" customFormat="1" ht="18" customHeight="1" x14ac:dyDescent="0.25">
      <c r="B26" s="363" t="s">
        <v>46</v>
      </c>
      <c r="C26" s="350"/>
      <c r="D26" s="458">
        <v>324184</v>
      </c>
      <c r="E26" s="467">
        <v>0.6667750589550181</v>
      </c>
      <c r="F26" s="350"/>
      <c r="G26" s="463">
        <v>43810</v>
      </c>
      <c r="H26" s="471">
        <v>0.67152517146424218</v>
      </c>
      <c r="I26" s="350"/>
      <c r="J26" s="476">
        <v>14780</v>
      </c>
      <c r="K26" s="483">
        <f t="shared" si="0"/>
        <v>4.5591392542506721</v>
      </c>
      <c r="L26" s="484">
        <f t="shared" si="5"/>
        <v>33.736589819675871</v>
      </c>
      <c r="M26" s="447"/>
      <c r="N26" s="360">
        <f t="shared" si="1"/>
        <v>11</v>
      </c>
      <c r="O26" s="360">
        <v>17</v>
      </c>
      <c r="P26" s="360">
        <f t="shared" si="2"/>
        <v>18</v>
      </c>
      <c r="Q26" s="361" t="str">
        <f t="shared" si="3"/>
        <v>Ceuta y Melilla</v>
      </c>
      <c r="R26" s="362">
        <f t="shared" si="4"/>
        <v>26.952340941978246</v>
      </c>
      <c r="S26" s="329"/>
      <c r="T26" s="329"/>
      <c r="U26" s="329"/>
    </row>
    <row r="27" spans="1:21" s="331" customFormat="1" ht="18" customHeight="1" x14ac:dyDescent="0.25">
      <c r="B27" s="384" t="s">
        <v>1</v>
      </c>
      <c r="C27" s="350"/>
      <c r="D27" s="459">
        <v>169164</v>
      </c>
      <c r="E27" s="468">
        <v>0.34793307526918876</v>
      </c>
      <c r="F27" s="350"/>
      <c r="G27" s="464">
        <v>21423</v>
      </c>
      <c r="H27" s="472">
        <v>0.32837442931473315</v>
      </c>
      <c r="I27" s="350"/>
      <c r="J27" s="477">
        <v>5774</v>
      </c>
      <c r="K27" s="485">
        <f t="shared" si="0"/>
        <v>3.4132557754604997</v>
      </c>
      <c r="L27" s="486">
        <f t="shared" si="5"/>
        <v>26.952340941978246</v>
      </c>
      <c r="M27" s="447"/>
      <c r="N27" s="360">
        <f>_xlfn.RANK.EQ(L27,L$10:L$29,0)</f>
        <v>17</v>
      </c>
      <c r="O27" s="360">
        <v>18</v>
      </c>
      <c r="P27" s="360">
        <f t="shared" si="2"/>
        <v>6</v>
      </c>
      <c r="Q27" s="361" t="str">
        <f t="shared" si="3"/>
        <v>Cantabria</v>
      </c>
      <c r="R27" s="362">
        <f t="shared" si="4"/>
        <v>22.959951527471024</v>
      </c>
      <c r="S27" s="329"/>
      <c r="T27" s="329"/>
      <c r="U27" s="329"/>
    </row>
    <row r="28" spans="1:21" s="328" customFormat="1" ht="3.75" customHeight="1" x14ac:dyDescent="0.25">
      <c r="A28" s="326"/>
      <c r="B28" s="327"/>
      <c r="D28" s="460"/>
      <c r="E28" s="438"/>
      <c r="G28" s="327"/>
      <c r="H28" s="438"/>
      <c r="J28" s="327"/>
      <c r="K28" s="327"/>
      <c r="L28" s="334"/>
      <c r="M28" s="447"/>
      <c r="N28" s="329"/>
      <c r="O28" s="329"/>
      <c r="P28" s="360">
        <f>MATCH(O29,N$10:N$29,0)</f>
        <v>12</v>
      </c>
      <c r="Q28" s="361" t="str">
        <f t="shared" si="3"/>
        <v>Galicia</v>
      </c>
      <c r="R28" s="362">
        <f t="shared" si="4"/>
        <v>18.567537539280472</v>
      </c>
      <c r="S28" s="329"/>
      <c r="T28" s="329"/>
      <c r="U28" s="329"/>
    </row>
    <row r="29" spans="1:21" s="394" customFormat="1" ht="18" customHeight="1" x14ac:dyDescent="0.25">
      <c r="B29" s="1236" t="s">
        <v>0</v>
      </c>
      <c r="C29" s="320"/>
      <c r="D29" s="1237">
        <f>SUM(D10:D27)</f>
        <v>48619695</v>
      </c>
      <c r="E29" s="1238">
        <f>SUM(E10:E27)</f>
        <v>99.999999999999986</v>
      </c>
      <c r="F29" s="320"/>
      <c r="G29" s="1237">
        <f>SUM(G10:G27)</f>
        <v>6523955</v>
      </c>
      <c r="H29" s="1238">
        <f>SUM(H10:H27)</f>
        <v>100</v>
      </c>
      <c r="I29" s="320"/>
      <c r="J29" s="1237">
        <f>SUM(J10:J27)</f>
        <v>2225717</v>
      </c>
      <c r="K29" s="1239">
        <f>J29*100/D29</f>
        <v>4.5778094658964852</v>
      </c>
      <c r="L29" s="1240">
        <f>J29*100/G29</f>
        <v>34.11606916356719</v>
      </c>
      <c r="M29" s="447"/>
      <c r="N29" s="360">
        <f>_xlfn.RANK.EQ(L29,L$10:L$29,0)</f>
        <v>10</v>
      </c>
      <c r="O29" s="360">
        <v>19</v>
      </c>
      <c r="P29" s="329"/>
      <c r="Q29" s="329"/>
      <c r="R29" s="395"/>
      <c r="S29" s="329"/>
      <c r="T29" s="329"/>
      <c r="U29" s="329"/>
    </row>
    <row r="30" spans="1:21" s="328" customFormat="1" ht="5.25" customHeight="1" x14ac:dyDescent="0.2">
      <c r="B30" s="397" t="s">
        <v>39</v>
      </c>
      <c r="C30" s="449"/>
      <c r="D30" s="449"/>
      <c r="E30" s="449"/>
      <c r="F30" s="449"/>
      <c r="G30" s="449"/>
      <c r="H30" s="449"/>
      <c r="I30" s="449"/>
      <c r="O30" s="450"/>
    </row>
    <row r="31" spans="1:21" s="394" customFormat="1" ht="5.25" customHeight="1" x14ac:dyDescent="0.2">
      <c r="B31" s="397" t="s">
        <v>47</v>
      </c>
      <c r="C31" s="451"/>
      <c r="D31" s="451"/>
      <c r="E31" s="451"/>
      <c r="F31" s="451"/>
      <c r="G31" s="451"/>
      <c r="H31" s="451"/>
      <c r="I31" s="451"/>
      <c r="O31" s="450"/>
    </row>
    <row r="32" spans="1:21" s="394" customFormat="1" ht="13.5" customHeight="1" x14ac:dyDescent="0.2">
      <c r="B32" s="1477" t="s">
        <v>489</v>
      </c>
      <c r="C32" s="1477"/>
      <c r="D32" s="1477"/>
      <c r="E32" s="1477"/>
      <c r="F32" s="1477"/>
      <c r="G32" s="1477"/>
      <c r="H32" s="1477"/>
      <c r="I32" s="1477"/>
      <c r="J32" s="1477"/>
      <c r="K32" s="1477"/>
      <c r="L32" s="1477"/>
      <c r="M32" s="1241"/>
      <c r="O32" s="450"/>
    </row>
    <row r="33" spans="2:17" x14ac:dyDescent="0.2">
      <c r="B33" s="1478" t="s">
        <v>240</v>
      </c>
      <c r="C33" s="1478"/>
      <c r="D33" s="1478"/>
      <c r="E33" s="1478"/>
      <c r="F33" s="1478"/>
      <c r="G33" s="1478"/>
      <c r="H33" s="1478"/>
      <c r="I33" s="1478"/>
      <c r="J33" s="1478"/>
      <c r="K33" s="1478"/>
      <c r="L33" s="1478"/>
      <c r="M33" s="785"/>
      <c r="N33" s="785"/>
      <c r="O33" s="785"/>
      <c r="P33" s="785"/>
      <c r="Q33" s="785"/>
    </row>
    <row r="34" spans="2:17" ht="4.5" customHeight="1" x14ac:dyDescent="0.2">
      <c r="B34" s="1471"/>
      <c r="C34" s="1471"/>
      <c r="D34" s="1471"/>
      <c r="E34" s="1471"/>
      <c r="F34" s="1471"/>
      <c r="G34" s="1471"/>
      <c r="H34" s="1471"/>
      <c r="I34" s="1471"/>
      <c r="J34" s="1471"/>
      <c r="K34" s="1471"/>
      <c r="L34" s="1471"/>
      <c r="M34" s="1471"/>
      <c r="N34" s="1471"/>
      <c r="O34" s="1471"/>
      <c r="P34" s="1471"/>
      <c r="Q34" s="451"/>
    </row>
    <row r="37" spans="2:17" x14ac:dyDescent="0.2">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7109375" style="333" bestFit="1" customWidth="1"/>
    <col min="13" max="13" width="6.85546875" style="333" customWidth="1"/>
    <col min="14" max="14" width="11.7109375" style="333" bestFit="1" customWidth="1"/>
    <col min="15" max="15" width="6.85546875" style="333" customWidth="1"/>
    <col min="16" max="16" width="0.42578125" style="333" customWidth="1"/>
    <col min="17" max="17" width="10.5703125" style="333" bestFit="1" customWidth="1"/>
    <col min="18" max="18" width="6.85546875" style="333" customWidth="1"/>
    <col min="19" max="19" width="10.5703125" style="333" bestFit="1" customWidth="1"/>
    <col min="20" max="20" width="11.7109375" style="333" bestFit="1" customWidth="1"/>
    <col min="21" max="21" width="10.5703125" style="333" bestFit="1" customWidth="1"/>
    <col min="22" max="22" width="11.7109375" style="333" bestFit="1" customWidth="1"/>
    <col min="23" max="23" width="0.42578125" style="333" customWidth="1"/>
    <col min="24" max="24" width="10.5703125" style="333" bestFit="1" customWidth="1"/>
    <col min="25" max="25" width="7" style="333" customWidth="1"/>
    <col min="26" max="26" width="10.5703125" style="333" bestFit="1" customWidth="1"/>
    <col min="27" max="27" width="11.85546875" style="333" bestFit="1" customWidth="1"/>
    <col min="28" max="28" width="10.5703125" style="333" bestFit="1" customWidth="1"/>
    <col min="29" max="29" width="11.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393</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t="str">
        <f>porsaad!$B$6</f>
        <v>Situación a 31 de mayo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13</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171</v>
      </c>
      <c r="K8" s="1459"/>
      <c r="L8" s="1459"/>
      <c r="M8" s="1459"/>
      <c r="N8" s="1459"/>
      <c r="O8" s="1460"/>
      <c r="P8" s="317"/>
      <c r="Q8" s="1458" t="s">
        <v>172</v>
      </c>
      <c r="R8" s="1459"/>
      <c r="S8" s="1459"/>
      <c r="T8" s="1459"/>
      <c r="U8" s="1459"/>
      <c r="V8" s="1460"/>
      <c r="W8" s="317"/>
      <c r="X8" s="1458" t="s">
        <v>173</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211</v>
      </c>
      <c r="L9" s="1437" t="s">
        <v>24</v>
      </c>
      <c r="M9" s="1438"/>
      <c r="N9" s="1439" t="s">
        <v>23</v>
      </c>
      <c r="O9" s="1440"/>
      <c r="P9" s="317"/>
      <c r="Q9" s="1441" t="s">
        <v>9</v>
      </c>
      <c r="R9" s="1435" t="s">
        <v>211</v>
      </c>
      <c r="S9" s="1437" t="s">
        <v>24</v>
      </c>
      <c r="T9" s="1438"/>
      <c r="U9" s="1439" t="s">
        <v>23</v>
      </c>
      <c r="V9" s="1440"/>
      <c r="W9" s="317"/>
      <c r="X9" s="1441" t="s">
        <v>9</v>
      </c>
      <c r="Y9" s="1435" t="s">
        <v>211</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211</v>
      </c>
      <c r="G10" s="406" t="s">
        <v>9</v>
      </c>
      <c r="H10" s="886" t="s">
        <v>211</v>
      </c>
      <c r="I10" s="346"/>
      <c r="J10" s="1442"/>
      <c r="K10" s="1436"/>
      <c r="L10" s="404" t="s">
        <v>9</v>
      </c>
      <c r="M10" s="403" t="s">
        <v>212</v>
      </c>
      <c r="N10" s="407" t="s">
        <v>9</v>
      </c>
      <c r="O10" s="402" t="s">
        <v>212</v>
      </c>
      <c r="P10" s="347"/>
      <c r="Q10" s="1442"/>
      <c r="R10" s="1436"/>
      <c r="S10" s="404" t="s">
        <v>9</v>
      </c>
      <c r="T10" s="403" t="s">
        <v>212</v>
      </c>
      <c r="U10" s="407" t="s">
        <v>9</v>
      </c>
      <c r="V10" s="402" t="s">
        <v>212</v>
      </c>
      <c r="W10" s="347"/>
      <c r="X10" s="1442"/>
      <c r="Y10" s="1436"/>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425258</v>
      </c>
      <c r="E12" s="352">
        <f>L12+S12+Z12</f>
        <v>263167</v>
      </c>
      <c r="F12" s="353">
        <f>E12/$D12*100</f>
        <v>61.88407978215578</v>
      </c>
      <c r="G12" s="352">
        <f>N12+U12+AB12</f>
        <v>162091</v>
      </c>
      <c r="H12" s="354">
        <f>G12/$D12*100</f>
        <v>38.11592021784422</v>
      </c>
      <c r="I12" s="350"/>
      <c r="J12" s="355">
        <v>121395</v>
      </c>
      <c r="K12" s="356">
        <v>28.5462001890617</v>
      </c>
      <c r="L12" s="357">
        <v>50918</v>
      </c>
      <c r="M12" s="353">
        <v>41.9440668890811</v>
      </c>
      <c r="N12" s="357">
        <v>70477</v>
      </c>
      <c r="O12" s="358">
        <v>58.0559331109189</v>
      </c>
      <c r="P12" s="350"/>
      <c r="Q12" s="355">
        <v>102694</v>
      </c>
      <c r="R12" s="356">
        <v>24.148634476012209</v>
      </c>
      <c r="S12" s="357">
        <v>67364</v>
      </c>
      <c r="T12" s="353">
        <v>65.596821625411422</v>
      </c>
      <c r="U12" s="357">
        <v>35330</v>
      </c>
      <c r="V12" s="358">
        <v>34.403178374588585</v>
      </c>
      <c r="W12" s="350"/>
      <c r="X12" s="355">
        <v>201169</v>
      </c>
      <c r="Y12" s="356">
        <v>47.305165334926095</v>
      </c>
      <c r="Z12" s="357">
        <v>144885</v>
      </c>
      <c r="AA12" s="353">
        <v>72.021534132992656</v>
      </c>
      <c r="AB12" s="357">
        <v>56284</v>
      </c>
      <c r="AC12" s="358">
        <f t="shared" ref="AC12:AC29" si="0">AB12/$X12*100</f>
        <v>27.978465867007341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59191</v>
      </c>
      <c r="E13" s="365">
        <f t="shared" ref="E13:E29" si="2">L13+S13+Z13</f>
        <v>37747</v>
      </c>
      <c r="F13" s="366">
        <f t="shared" ref="F13:H29" si="3">E13/$D13*100</f>
        <v>63.771519318815365</v>
      </c>
      <c r="G13" s="365">
        <f t="shared" ref="G13:G29" si="4">N13+U13+AB13</f>
        <v>21444</v>
      </c>
      <c r="H13" s="367">
        <f t="shared" si="3"/>
        <v>36.228480681184635</v>
      </c>
      <c r="I13" s="350"/>
      <c r="J13" s="368">
        <v>11293</v>
      </c>
      <c r="K13" s="369">
        <v>19.0789140240915</v>
      </c>
      <c r="L13" s="370">
        <v>4799</v>
      </c>
      <c r="M13" s="371">
        <v>42.495351102452851</v>
      </c>
      <c r="N13" s="370">
        <v>6494</v>
      </c>
      <c r="O13" s="372">
        <v>57.504648897547149</v>
      </c>
      <c r="P13" s="350"/>
      <c r="Q13" s="368">
        <v>11695</v>
      </c>
      <c r="R13" s="369">
        <v>19.758071328411415</v>
      </c>
      <c r="S13" s="370">
        <v>7131</v>
      </c>
      <c r="T13" s="371">
        <v>60.974775545104741</v>
      </c>
      <c r="U13" s="370">
        <v>4564</v>
      </c>
      <c r="V13" s="372">
        <v>39.025224454895252</v>
      </c>
      <c r="W13" s="350"/>
      <c r="X13" s="368">
        <v>36203</v>
      </c>
      <c r="Y13" s="369">
        <v>61.163014647497086</v>
      </c>
      <c r="Z13" s="370">
        <v>25817</v>
      </c>
      <c r="AA13" s="371">
        <v>71.31176974283899</v>
      </c>
      <c r="AB13" s="370">
        <v>10386</v>
      </c>
      <c r="AC13" s="372">
        <f t="shared" si="0"/>
        <v>28.688230257161006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52296</v>
      </c>
      <c r="E14" s="365">
        <f t="shared" si="2"/>
        <v>33610</v>
      </c>
      <c r="F14" s="366">
        <f t="shared" si="3"/>
        <v>64.268777726785984</v>
      </c>
      <c r="G14" s="365">
        <f t="shared" si="4"/>
        <v>18686</v>
      </c>
      <c r="H14" s="367">
        <f t="shared" si="3"/>
        <v>35.731222273214016</v>
      </c>
      <c r="I14" s="350"/>
      <c r="J14" s="368">
        <v>10983</v>
      </c>
      <c r="K14" s="369">
        <v>21.001606241395134</v>
      </c>
      <c r="L14" s="370">
        <v>4643</v>
      </c>
      <c r="M14" s="371">
        <v>42.274424109988161</v>
      </c>
      <c r="N14" s="370">
        <v>6340</v>
      </c>
      <c r="O14" s="372">
        <v>57.725575890011839</v>
      </c>
      <c r="P14" s="350"/>
      <c r="Q14" s="368">
        <v>12100</v>
      </c>
      <c r="R14" s="369">
        <v>23.137524858497784</v>
      </c>
      <c r="S14" s="370">
        <v>7325</v>
      </c>
      <c r="T14" s="371">
        <v>60.537190082644635</v>
      </c>
      <c r="U14" s="370">
        <v>4775</v>
      </c>
      <c r="V14" s="372">
        <v>39.462809917355372</v>
      </c>
      <c r="W14" s="350"/>
      <c r="X14" s="368">
        <v>29213</v>
      </c>
      <c r="Y14" s="369">
        <v>55.860868900107086</v>
      </c>
      <c r="Z14" s="370">
        <v>21642</v>
      </c>
      <c r="AA14" s="371">
        <v>74.08345599561838</v>
      </c>
      <c r="AB14" s="370">
        <v>7571</v>
      </c>
      <c r="AC14" s="372">
        <f t="shared" si="0"/>
        <v>25.91654400438161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47828</v>
      </c>
      <c r="E15" s="365">
        <f t="shared" si="2"/>
        <v>28818</v>
      </c>
      <c r="F15" s="366">
        <f t="shared" si="3"/>
        <v>60.253408045496357</v>
      </c>
      <c r="G15" s="365">
        <f t="shared" si="4"/>
        <v>19010</v>
      </c>
      <c r="H15" s="367">
        <f t="shared" si="3"/>
        <v>39.746591954503643</v>
      </c>
      <c r="I15" s="350"/>
      <c r="J15" s="368">
        <v>13951</v>
      </c>
      <c r="K15" s="369">
        <v>29.169105963034209</v>
      </c>
      <c r="L15" s="370">
        <v>6044</v>
      </c>
      <c r="M15" s="371">
        <v>43.323059278904736</v>
      </c>
      <c r="N15" s="370">
        <v>7907</v>
      </c>
      <c r="O15" s="372">
        <v>56.676940721095256</v>
      </c>
      <c r="P15" s="350"/>
      <c r="Q15" s="368">
        <v>11262</v>
      </c>
      <c r="R15" s="369">
        <v>23.54687630676591</v>
      </c>
      <c r="S15" s="370">
        <v>6710</v>
      </c>
      <c r="T15" s="371">
        <v>59.580891493518031</v>
      </c>
      <c r="U15" s="370">
        <v>4552</v>
      </c>
      <c r="V15" s="372">
        <v>40.419108506481976</v>
      </c>
      <c r="W15" s="350"/>
      <c r="X15" s="368">
        <v>22615</v>
      </c>
      <c r="Y15" s="369">
        <v>47.284017730199885</v>
      </c>
      <c r="Z15" s="370">
        <v>16064</v>
      </c>
      <c r="AA15" s="371">
        <v>71.032500552730497</v>
      </c>
      <c r="AB15" s="370">
        <v>6551</v>
      </c>
      <c r="AC15" s="372">
        <f t="shared" si="0"/>
        <v>28.967499447269514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76588</v>
      </c>
      <c r="E16" s="365">
        <f t="shared" si="2"/>
        <v>44796</v>
      </c>
      <c r="F16" s="366">
        <f t="shared" si="3"/>
        <v>58.489580613150885</v>
      </c>
      <c r="G16" s="365">
        <f t="shared" si="4"/>
        <v>31792</v>
      </c>
      <c r="H16" s="367">
        <f t="shared" si="3"/>
        <v>41.510419386849115</v>
      </c>
      <c r="I16" s="350"/>
      <c r="J16" s="368">
        <v>25942</v>
      </c>
      <c r="K16" s="369">
        <v>33.87214707264846</v>
      </c>
      <c r="L16" s="370">
        <v>10801</v>
      </c>
      <c r="M16" s="371">
        <v>41.635186184565569</v>
      </c>
      <c r="N16" s="370">
        <v>15141</v>
      </c>
      <c r="O16" s="372">
        <v>58.364813815434438</v>
      </c>
      <c r="P16" s="350"/>
      <c r="Q16" s="368">
        <v>18385</v>
      </c>
      <c r="R16" s="369">
        <v>24.005066067791301</v>
      </c>
      <c r="S16" s="370">
        <v>11071</v>
      </c>
      <c r="T16" s="371">
        <v>60.217568670111497</v>
      </c>
      <c r="U16" s="370">
        <v>7314</v>
      </c>
      <c r="V16" s="372">
        <v>39.782431329888496</v>
      </c>
      <c r="W16" s="350"/>
      <c r="X16" s="368">
        <v>32261</v>
      </c>
      <c r="Y16" s="369">
        <v>42.122786859560243</v>
      </c>
      <c r="Z16" s="370">
        <v>22924</v>
      </c>
      <c r="AA16" s="371">
        <v>71.057933728030747</v>
      </c>
      <c r="AB16" s="370">
        <v>9337</v>
      </c>
      <c r="AC16" s="372">
        <f t="shared" si="0"/>
        <v>28.942066271969253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23494</v>
      </c>
      <c r="E17" s="375">
        <f t="shared" si="2"/>
        <v>14455</v>
      </c>
      <c r="F17" s="376">
        <f t="shared" si="3"/>
        <v>61.526347152464453</v>
      </c>
      <c r="G17" s="375">
        <f t="shared" si="4"/>
        <v>9039</v>
      </c>
      <c r="H17" s="367">
        <f t="shared" si="3"/>
        <v>38.47365284753554</v>
      </c>
      <c r="I17" s="350"/>
      <c r="J17" s="377">
        <v>6586</v>
      </c>
      <c r="K17" s="378">
        <v>28.032689197241851</v>
      </c>
      <c r="L17" s="375">
        <v>2788</v>
      </c>
      <c r="M17" s="376">
        <v>42.332219860309749</v>
      </c>
      <c r="N17" s="375">
        <v>3798</v>
      </c>
      <c r="O17" s="372">
        <v>57.667780139690251</v>
      </c>
      <c r="P17" s="350"/>
      <c r="Q17" s="377">
        <v>5041</v>
      </c>
      <c r="R17" s="378">
        <v>21.45654209585426</v>
      </c>
      <c r="S17" s="375">
        <v>2870</v>
      </c>
      <c r="T17" s="376">
        <v>56.933148184883954</v>
      </c>
      <c r="U17" s="375">
        <v>2171</v>
      </c>
      <c r="V17" s="372">
        <v>43.066851815116046</v>
      </c>
      <c r="W17" s="350"/>
      <c r="X17" s="377">
        <v>11867</v>
      </c>
      <c r="Y17" s="378">
        <v>50.510768706903889</v>
      </c>
      <c r="Z17" s="375">
        <v>8797</v>
      </c>
      <c r="AA17" s="376">
        <v>74.129940170219939</v>
      </c>
      <c r="AB17" s="375">
        <v>3070</v>
      </c>
      <c r="AC17" s="372">
        <f t="shared" si="0"/>
        <v>25.870059829780061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161324</v>
      </c>
      <c r="E18" s="365">
        <f t="shared" si="2"/>
        <v>100574</v>
      </c>
      <c r="F18" s="366">
        <f t="shared" si="3"/>
        <v>62.342862810245222</v>
      </c>
      <c r="G18" s="365">
        <f t="shared" si="4"/>
        <v>60750</v>
      </c>
      <c r="H18" s="367">
        <f t="shared" si="3"/>
        <v>37.657137189754778</v>
      </c>
      <c r="I18" s="350"/>
      <c r="J18" s="368">
        <v>32634</v>
      </c>
      <c r="K18" s="369">
        <v>20.228856214822343</v>
      </c>
      <c r="L18" s="370">
        <v>13795</v>
      </c>
      <c r="M18" s="371">
        <v>42.271863700435134</v>
      </c>
      <c r="N18" s="370">
        <v>18839</v>
      </c>
      <c r="O18" s="372">
        <v>57.728136299564866</v>
      </c>
      <c r="P18" s="350"/>
      <c r="Q18" s="368">
        <v>29249</v>
      </c>
      <c r="R18" s="369">
        <v>18.130594331903499</v>
      </c>
      <c r="S18" s="370">
        <v>16835</v>
      </c>
      <c r="T18" s="371">
        <v>57.557523334131076</v>
      </c>
      <c r="U18" s="370">
        <v>12414</v>
      </c>
      <c r="V18" s="372">
        <v>42.442476665868917</v>
      </c>
      <c r="W18" s="350"/>
      <c r="X18" s="368">
        <v>99441</v>
      </c>
      <c r="Y18" s="369">
        <v>61.640549453274154</v>
      </c>
      <c r="Z18" s="370">
        <v>69944</v>
      </c>
      <c r="AA18" s="371">
        <v>70.337184863386327</v>
      </c>
      <c r="AB18" s="370">
        <v>29497</v>
      </c>
      <c r="AC18" s="372">
        <f t="shared" si="0"/>
        <v>29.66281513661367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102491</v>
      </c>
      <c r="E19" s="365">
        <f t="shared" si="2"/>
        <v>63708</v>
      </c>
      <c r="F19" s="366">
        <f t="shared" si="3"/>
        <v>62.159604257934845</v>
      </c>
      <c r="G19" s="365">
        <f t="shared" si="4"/>
        <v>38783</v>
      </c>
      <c r="H19" s="367">
        <f t="shared" si="3"/>
        <v>37.840395742065155</v>
      </c>
      <c r="I19" s="350"/>
      <c r="J19" s="368">
        <v>23911</v>
      </c>
      <c r="K19" s="369">
        <v>23.329853352977334</v>
      </c>
      <c r="L19" s="370">
        <v>10015</v>
      </c>
      <c r="M19" s="371">
        <v>41.884488310819293</v>
      </c>
      <c r="N19" s="370">
        <v>13896</v>
      </c>
      <c r="O19" s="372">
        <v>58.115511689180707</v>
      </c>
      <c r="P19" s="350"/>
      <c r="Q19" s="368">
        <v>20678</v>
      </c>
      <c r="R19" s="369">
        <v>20.175430037759412</v>
      </c>
      <c r="S19" s="370">
        <v>12820</v>
      </c>
      <c r="T19" s="371">
        <v>61.998259019247513</v>
      </c>
      <c r="U19" s="370">
        <v>7858</v>
      </c>
      <c r="V19" s="372">
        <v>38.001740980752494</v>
      </c>
      <c r="W19" s="350"/>
      <c r="X19" s="368">
        <v>57902</v>
      </c>
      <c r="Y19" s="369">
        <v>56.49471660926325</v>
      </c>
      <c r="Z19" s="370">
        <v>40873</v>
      </c>
      <c r="AA19" s="371">
        <v>70.589962350177885</v>
      </c>
      <c r="AB19" s="370">
        <v>17029</v>
      </c>
      <c r="AC19" s="372">
        <f t="shared" si="0"/>
        <v>29.410037649822112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398610</v>
      </c>
      <c r="E20" s="365">
        <f t="shared" si="2"/>
        <v>247627</v>
      </c>
      <c r="F20" s="366">
        <f t="shared" si="3"/>
        <v>62.122626125787107</v>
      </c>
      <c r="G20" s="365">
        <f t="shared" si="4"/>
        <v>150983</v>
      </c>
      <c r="H20" s="367">
        <f t="shared" si="3"/>
        <v>37.877373874212886</v>
      </c>
      <c r="I20" s="350"/>
      <c r="J20" s="368">
        <v>100612</v>
      </c>
      <c r="K20" s="369">
        <v>25.240711472366474</v>
      </c>
      <c r="L20" s="370">
        <v>44086</v>
      </c>
      <c r="M20" s="371">
        <v>43.817834850713631</v>
      </c>
      <c r="N20" s="370">
        <v>56526</v>
      </c>
      <c r="O20" s="372">
        <v>56.182165149286369</v>
      </c>
      <c r="P20" s="350"/>
      <c r="Q20" s="368">
        <v>92137</v>
      </c>
      <c r="R20" s="369">
        <v>23.114573141667293</v>
      </c>
      <c r="S20" s="370">
        <v>57346</v>
      </c>
      <c r="T20" s="371">
        <v>62.239925328586779</v>
      </c>
      <c r="U20" s="370">
        <v>34791</v>
      </c>
      <c r="V20" s="372">
        <v>37.760074671413221</v>
      </c>
      <c r="W20" s="350"/>
      <c r="X20" s="368">
        <v>205861</v>
      </c>
      <c r="Y20" s="369">
        <v>51.644715385966236</v>
      </c>
      <c r="Z20" s="370">
        <v>146195</v>
      </c>
      <c r="AA20" s="371">
        <v>71.016365411612696</v>
      </c>
      <c r="AB20" s="370">
        <v>59666</v>
      </c>
      <c r="AC20" s="372">
        <f t="shared" si="0"/>
        <v>28.983634588387307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227362</v>
      </c>
      <c r="E21" s="365">
        <f t="shared" si="2"/>
        <v>139521</v>
      </c>
      <c r="F21" s="366">
        <f t="shared" si="3"/>
        <v>61.365135774667714</v>
      </c>
      <c r="G21" s="365">
        <f t="shared" si="4"/>
        <v>87841</v>
      </c>
      <c r="H21" s="367">
        <f t="shared" si="3"/>
        <v>38.634864225332286</v>
      </c>
      <c r="I21" s="350"/>
      <c r="J21" s="368">
        <v>60125</v>
      </c>
      <c r="K21" s="369">
        <v>26.444612556187931</v>
      </c>
      <c r="L21" s="370">
        <v>24473</v>
      </c>
      <c r="M21" s="371">
        <v>40.703534303534305</v>
      </c>
      <c r="N21" s="370">
        <v>35652</v>
      </c>
      <c r="O21" s="372">
        <v>59.296465696465695</v>
      </c>
      <c r="P21" s="350"/>
      <c r="Q21" s="368">
        <v>50350</v>
      </c>
      <c r="R21" s="369">
        <v>22.145301325639288</v>
      </c>
      <c r="S21" s="370">
        <v>30963</v>
      </c>
      <c r="T21" s="371">
        <v>61.495531281032768</v>
      </c>
      <c r="U21" s="370">
        <v>19387</v>
      </c>
      <c r="V21" s="372">
        <v>38.504468718967225</v>
      </c>
      <c r="W21" s="350"/>
      <c r="X21" s="368">
        <v>116887</v>
      </c>
      <c r="Y21" s="369">
        <v>51.410086118172785</v>
      </c>
      <c r="Z21" s="370">
        <v>84085</v>
      </c>
      <c r="AA21" s="371">
        <v>71.936998981922713</v>
      </c>
      <c r="AB21" s="370">
        <v>32802</v>
      </c>
      <c r="AC21" s="372">
        <f t="shared" si="0"/>
        <v>28.063001018077287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60774</v>
      </c>
      <c r="E22" s="365">
        <f t="shared" si="2"/>
        <v>38303</v>
      </c>
      <c r="F22" s="366">
        <f t="shared" si="3"/>
        <v>63.025306874650347</v>
      </c>
      <c r="G22" s="365">
        <f t="shared" si="4"/>
        <v>22471</v>
      </c>
      <c r="H22" s="367">
        <f t="shared" si="3"/>
        <v>36.974693125349653</v>
      </c>
      <c r="I22" s="350"/>
      <c r="J22" s="368">
        <v>14185</v>
      </c>
      <c r="K22" s="369">
        <v>23.34057327146477</v>
      </c>
      <c r="L22" s="370">
        <v>6221</v>
      </c>
      <c r="M22" s="371">
        <v>43.856186112090235</v>
      </c>
      <c r="N22" s="370">
        <v>7964</v>
      </c>
      <c r="O22" s="372">
        <v>56.143813887909765</v>
      </c>
      <c r="P22" s="350"/>
      <c r="Q22" s="368">
        <v>13267</v>
      </c>
      <c r="R22" s="369">
        <v>21.830058906769342</v>
      </c>
      <c r="S22" s="370">
        <v>8300</v>
      </c>
      <c r="T22" s="371">
        <v>62.561242179844726</v>
      </c>
      <c r="U22" s="370">
        <v>4967</v>
      </c>
      <c r="V22" s="372">
        <v>37.438757820155274</v>
      </c>
      <c r="W22" s="350"/>
      <c r="X22" s="368">
        <v>33322</v>
      </c>
      <c r="Y22" s="369">
        <v>54.829367821765885</v>
      </c>
      <c r="Z22" s="370">
        <v>23782</v>
      </c>
      <c r="AA22" s="371">
        <v>71.370265890402734</v>
      </c>
      <c r="AB22" s="370">
        <v>9540</v>
      </c>
      <c r="AC22" s="372">
        <f t="shared" si="0"/>
        <v>28.629734109597266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89575</v>
      </c>
      <c r="E23" s="365">
        <f t="shared" si="2"/>
        <v>55322</v>
      </c>
      <c r="F23" s="366">
        <f t="shared" si="3"/>
        <v>61.76053586380128</v>
      </c>
      <c r="G23" s="365">
        <f t="shared" si="4"/>
        <v>34253</v>
      </c>
      <c r="H23" s="367">
        <f t="shared" si="3"/>
        <v>38.239464136198713</v>
      </c>
      <c r="I23" s="350"/>
      <c r="J23" s="368">
        <v>25938</v>
      </c>
      <c r="K23" s="369">
        <v>28.956740161875523</v>
      </c>
      <c r="L23" s="370">
        <v>10146</v>
      </c>
      <c r="M23" s="371">
        <v>39.116354383529952</v>
      </c>
      <c r="N23" s="370">
        <v>15792</v>
      </c>
      <c r="O23" s="372">
        <v>60.883645616470041</v>
      </c>
      <c r="P23" s="350"/>
      <c r="Q23" s="368">
        <v>15599</v>
      </c>
      <c r="R23" s="369">
        <v>17.414457158805472</v>
      </c>
      <c r="S23" s="370">
        <v>9034</v>
      </c>
      <c r="T23" s="371">
        <v>57.91396884415667</v>
      </c>
      <c r="U23" s="370">
        <v>6565</v>
      </c>
      <c r="V23" s="372">
        <v>42.086031155843322</v>
      </c>
      <c r="W23" s="350"/>
      <c r="X23" s="368">
        <v>48038</v>
      </c>
      <c r="Y23" s="369">
        <v>53.628802679319008</v>
      </c>
      <c r="Z23" s="370">
        <v>36142</v>
      </c>
      <c r="AA23" s="371">
        <v>75.236271285232519</v>
      </c>
      <c r="AB23" s="370">
        <v>11896</v>
      </c>
      <c r="AC23" s="372">
        <f t="shared" si="0"/>
        <v>24.763728714767474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267532</v>
      </c>
      <c r="E24" s="365">
        <f t="shared" si="2"/>
        <v>174952</v>
      </c>
      <c r="F24" s="366">
        <f t="shared" si="3"/>
        <v>65.39479389381458</v>
      </c>
      <c r="G24" s="365">
        <f t="shared" si="4"/>
        <v>92580</v>
      </c>
      <c r="H24" s="367">
        <f t="shared" si="3"/>
        <v>34.605206106185427</v>
      </c>
      <c r="I24" s="350"/>
      <c r="J24" s="368">
        <v>62940</v>
      </c>
      <c r="K24" s="369">
        <v>23.526157618527876</v>
      </c>
      <c r="L24" s="370">
        <v>29221</v>
      </c>
      <c r="M24" s="371">
        <v>46.426755640292342</v>
      </c>
      <c r="N24" s="370">
        <v>33719</v>
      </c>
      <c r="O24" s="372">
        <v>53.573244359707658</v>
      </c>
      <c r="P24" s="350"/>
      <c r="Q24" s="368">
        <v>52426</v>
      </c>
      <c r="R24" s="369">
        <v>19.596160459309541</v>
      </c>
      <c r="S24" s="370">
        <v>34179</v>
      </c>
      <c r="T24" s="371">
        <v>65.19475069621943</v>
      </c>
      <c r="U24" s="370">
        <v>18247</v>
      </c>
      <c r="V24" s="372">
        <v>34.805249303780563</v>
      </c>
      <c r="W24" s="350"/>
      <c r="X24" s="368">
        <v>152166</v>
      </c>
      <c r="Y24" s="369">
        <v>56.87768192216258</v>
      </c>
      <c r="Z24" s="370">
        <v>111552</v>
      </c>
      <c r="AA24" s="371">
        <v>73.309412089428648</v>
      </c>
      <c r="AB24" s="370">
        <v>40614</v>
      </c>
      <c r="AC24" s="372">
        <f t="shared" si="0"/>
        <v>26.690587910571352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70173</v>
      </c>
      <c r="E25" s="365">
        <f t="shared" si="2"/>
        <v>39972</v>
      </c>
      <c r="F25" s="366">
        <f t="shared" si="3"/>
        <v>56.962079432260268</v>
      </c>
      <c r="G25" s="365">
        <f t="shared" si="4"/>
        <v>30201</v>
      </c>
      <c r="H25" s="367">
        <f t="shared" si="3"/>
        <v>43.037920567739732</v>
      </c>
      <c r="I25" s="350"/>
      <c r="J25" s="368">
        <v>23871</v>
      </c>
      <c r="K25" s="369">
        <v>34.017357103159334</v>
      </c>
      <c r="L25" s="370">
        <v>9064</v>
      </c>
      <c r="M25" s="371">
        <v>37.970759498973649</v>
      </c>
      <c r="N25" s="370">
        <v>14807</v>
      </c>
      <c r="O25" s="372">
        <v>62.029240501026351</v>
      </c>
      <c r="P25" s="350"/>
      <c r="Q25" s="368">
        <v>16579</v>
      </c>
      <c r="R25" s="369">
        <v>23.625895999885994</v>
      </c>
      <c r="S25" s="370">
        <v>10317</v>
      </c>
      <c r="T25" s="371">
        <v>62.229326256107122</v>
      </c>
      <c r="U25" s="370">
        <v>6262</v>
      </c>
      <c r="V25" s="372">
        <v>37.770673743892871</v>
      </c>
      <c r="W25" s="350"/>
      <c r="X25" s="368">
        <v>29723</v>
      </c>
      <c r="Y25" s="369">
        <v>42.356746896954668</v>
      </c>
      <c r="Z25" s="370">
        <v>20591</v>
      </c>
      <c r="AA25" s="371">
        <v>69.276318002893376</v>
      </c>
      <c r="AB25" s="370">
        <v>9132</v>
      </c>
      <c r="AC25" s="372">
        <f t="shared" si="0"/>
        <v>30.723681997106617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23582</v>
      </c>
      <c r="E26" s="380">
        <f t="shared" si="2"/>
        <v>14658</v>
      </c>
      <c r="F26" s="381">
        <f t="shared" si="3"/>
        <v>62.157577813586627</v>
      </c>
      <c r="G26" s="380">
        <f t="shared" si="4"/>
        <v>8924</v>
      </c>
      <c r="H26" s="367">
        <f t="shared" si="3"/>
        <v>37.842422186413366</v>
      </c>
      <c r="I26" s="350"/>
      <c r="J26" s="377">
        <v>5535</v>
      </c>
      <c r="K26" s="378">
        <v>23.471291663132899</v>
      </c>
      <c r="L26" s="375">
        <v>2439</v>
      </c>
      <c r="M26" s="376">
        <v>44.065040650406509</v>
      </c>
      <c r="N26" s="375">
        <v>3096</v>
      </c>
      <c r="O26" s="372">
        <v>55.934959349593491</v>
      </c>
      <c r="P26" s="350"/>
      <c r="Q26" s="377">
        <v>4530</v>
      </c>
      <c r="R26" s="378">
        <v>19.209566618607411</v>
      </c>
      <c r="S26" s="375">
        <v>2524</v>
      </c>
      <c r="T26" s="376">
        <v>55.71743929359824</v>
      </c>
      <c r="U26" s="375">
        <v>2006</v>
      </c>
      <c r="V26" s="372">
        <v>44.28256070640176</v>
      </c>
      <c r="W26" s="350"/>
      <c r="X26" s="377">
        <v>13517</v>
      </c>
      <c r="Y26" s="378">
        <v>57.319141718259694</v>
      </c>
      <c r="Z26" s="375">
        <v>9695</v>
      </c>
      <c r="AA26" s="376">
        <v>71.724495080269293</v>
      </c>
      <c r="AB26" s="375">
        <v>3822</v>
      </c>
      <c r="AC26" s="372">
        <f t="shared" si="0"/>
        <v>28.275504919730711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119085</v>
      </c>
      <c r="E27" s="380">
        <f t="shared" si="2"/>
        <v>72032</v>
      </c>
      <c r="F27" s="381">
        <f t="shared" si="3"/>
        <v>60.487886803543688</v>
      </c>
      <c r="G27" s="380">
        <f t="shared" si="4"/>
        <v>47053</v>
      </c>
      <c r="H27" s="367">
        <f t="shared" si="3"/>
        <v>39.512113196456312</v>
      </c>
      <c r="I27" s="350"/>
      <c r="J27" s="377">
        <v>31319</v>
      </c>
      <c r="K27" s="378">
        <v>26.299701893605409</v>
      </c>
      <c r="L27" s="375">
        <v>12835</v>
      </c>
      <c r="M27" s="376">
        <v>40.981512819694117</v>
      </c>
      <c r="N27" s="375">
        <v>18484</v>
      </c>
      <c r="O27" s="372">
        <v>59.01848718030589</v>
      </c>
      <c r="P27" s="350"/>
      <c r="Q27" s="377">
        <v>23850</v>
      </c>
      <c r="R27" s="378">
        <v>20.027711298652225</v>
      </c>
      <c r="S27" s="375">
        <v>13515</v>
      </c>
      <c r="T27" s="376">
        <v>56.666666666666664</v>
      </c>
      <c r="U27" s="375">
        <v>10335</v>
      </c>
      <c r="V27" s="372">
        <v>43.333333333333336</v>
      </c>
      <c r="W27" s="350"/>
      <c r="X27" s="377">
        <v>63916</v>
      </c>
      <c r="Y27" s="378">
        <v>53.67258680774237</v>
      </c>
      <c r="Z27" s="375">
        <v>45682</v>
      </c>
      <c r="AA27" s="376">
        <v>71.471931910632705</v>
      </c>
      <c r="AB27" s="375">
        <v>18234</v>
      </c>
      <c r="AC27" s="372">
        <f t="shared" si="0"/>
        <v>28.528068089367292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14780</v>
      </c>
      <c r="E28" s="380">
        <f t="shared" si="2"/>
        <v>9159</v>
      </c>
      <c r="F28" s="381">
        <f t="shared" si="3"/>
        <v>61.968876860622466</v>
      </c>
      <c r="G28" s="380">
        <f t="shared" si="4"/>
        <v>5621</v>
      </c>
      <c r="H28" s="382">
        <f t="shared" si="3"/>
        <v>38.031123139377534</v>
      </c>
      <c r="I28" s="350"/>
      <c r="J28" s="377">
        <v>3423</v>
      </c>
      <c r="K28" s="378">
        <v>23.159675236806496</v>
      </c>
      <c r="L28" s="375">
        <v>1413</v>
      </c>
      <c r="M28" s="376">
        <v>41.279579316389132</v>
      </c>
      <c r="N28" s="375">
        <v>2010</v>
      </c>
      <c r="O28" s="383">
        <v>58.720420683610861</v>
      </c>
      <c r="P28" s="350"/>
      <c r="Q28" s="377">
        <v>2762</v>
      </c>
      <c r="R28" s="378">
        <v>18.68741542625169</v>
      </c>
      <c r="S28" s="375">
        <v>1620</v>
      </c>
      <c r="T28" s="376">
        <v>58.653149891383059</v>
      </c>
      <c r="U28" s="375">
        <v>1142</v>
      </c>
      <c r="V28" s="383">
        <v>41.346850108616948</v>
      </c>
      <c r="W28" s="350"/>
      <c r="X28" s="377">
        <v>8595</v>
      </c>
      <c r="Y28" s="378">
        <v>58.152909336941818</v>
      </c>
      <c r="Z28" s="375">
        <v>6126</v>
      </c>
      <c r="AA28" s="376">
        <v>71.273996509598604</v>
      </c>
      <c r="AB28" s="375">
        <v>2469</v>
      </c>
      <c r="AC28" s="383">
        <f t="shared" si="0"/>
        <v>28.726003490401396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5774</v>
      </c>
      <c r="E29" s="386">
        <f t="shared" si="2"/>
        <v>3157</v>
      </c>
      <c r="F29" s="387">
        <f t="shared" si="3"/>
        <v>54.676134395566336</v>
      </c>
      <c r="G29" s="386">
        <f t="shared" si="4"/>
        <v>2617</v>
      </c>
      <c r="H29" s="388">
        <f t="shared" si="3"/>
        <v>45.323865604433664</v>
      </c>
      <c r="I29" s="350"/>
      <c r="J29" s="389">
        <v>3090</v>
      </c>
      <c r="K29" s="390">
        <v>53.515760304814684</v>
      </c>
      <c r="L29" s="391">
        <v>1193</v>
      </c>
      <c r="M29" s="392">
        <v>38.608414239482201</v>
      </c>
      <c r="N29" s="391">
        <v>1897</v>
      </c>
      <c r="O29" s="393">
        <v>61.391585760517799</v>
      </c>
      <c r="P29" s="350"/>
      <c r="Q29" s="389">
        <v>1057</v>
      </c>
      <c r="R29" s="390">
        <v>18.306200207828198</v>
      </c>
      <c r="S29" s="391">
        <v>728</v>
      </c>
      <c r="T29" s="392">
        <v>68.874172185430467</v>
      </c>
      <c r="U29" s="391">
        <v>329</v>
      </c>
      <c r="V29" s="393">
        <v>31.125827814569533</v>
      </c>
      <c r="W29" s="350"/>
      <c r="X29" s="389">
        <v>1627</v>
      </c>
      <c r="Y29" s="390">
        <v>28.178039487357122</v>
      </c>
      <c r="Z29" s="391">
        <v>1236</v>
      </c>
      <c r="AA29" s="392">
        <v>75.968039336201599</v>
      </c>
      <c r="AB29" s="391">
        <v>391</v>
      </c>
      <c r="AC29" s="393">
        <f t="shared" si="0"/>
        <v>24.031960663798401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2225717</v>
      </c>
      <c r="E31" s="1230">
        <f>L31+S31+Z31</f>
        <v>1381578</v>
      </c>
      <c r="F31" s="1231">
        <f>E31/$D31*100</f>
        <v>62.073390282771804</v>
      </c>
      <c r="G31" s="1230">
        <f>N31+U31+AB31</f>
        <v>844139</v>
      </c>
      <c r="H31" s="1232">
        <f>G31/$D31*100</f>
        <v>37.926609717228196</v>
      </c>
      <c r="I31" s="320"/>
      <c r="J31" s="1233">
        <f>SUM(J12:J29)</f>
        <v>577733</v>
      </c>
      <c r="K31" s="1234">
        <f>J31/$D31*100</f>
        <v>25.957163466873823</v>
      </c>
      <c r="L31" s="1230">
        <f>SUM(L12:L29)</f>
        <v>244894</v>
      </c>
      <c r="M31" s="1231">
        <f>L31/$J31*100</f>
        <v>42.388785130847637</v>
      </c>
      <c r="N31" s="1230">
        <f>SUM(N12:N29)</f>
        <v>332839</v>
      </c>
      <c r="O31" s="1235">
        <f>N31/$J31*100</f>
        <v>57.611214869152363</v>
      </c>
      <c r="P31" s="320"/>
      <c r="Q31" s="1233">
        <f>SUM(Q12:Q29)</f>
        <v>483661</v>
      </c>
      <c r="R31" s="1234">
        <f>Q31/$D31*100</f>
        <v>21.730570418431451</v>
      </c>
      <c r="S31" s="1230">
        <f>SUM(S12:S29)</f>
        <v>300652</v>
      </c>
      <c r="T31" s="1231">
        <f>S31/$Q31*100</f>
        <v>62.161720709339804</v>
      </c>
      <c r="U31" s="1230">
        <f>SUM(U12:U29)</f>
        <v>183009</v>
      </c>
      <c r="V31" s="1235">
        <f>U31/$Q31*100</f>
        <v>37.838279290660196</v>
      </c>
      <c r="W31" s="320"/>
      <c r="X31" s="1233">
        <f>SUM(X12:X29)</f>
        <v>1164323</v>
      </c>
      <c r="Y31" s="1234">
        <f>X31/$D31*100</f>
        <v>52.312266114694729</v>
      </c>
      <c r="Z31" s="1230">
        <f>SUM(Z12:Z29)</f>
        <v>836032</v>
      </c>
      <c r="AA31" s="1231">
        <f>Z31/$X31*100</f>
        <v>71.804129953629698</v>
      </c>
      <c r="AB31" s="1230">
        <f>SUM(AB12:AB29)</f>
        <v>328291</v>
      </c>
      <c r="AC31" s="1235">
        <f>AB31/$X31*100</f>
        <v>28.195870046370292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29" s="396" customFormat="1" ht="5.25" customHeight="1" x14ac:dyDescent="0.2">
      <c r="B33" s="397" t="s">
        <v>47</v>
      </c>
      <c r="C33" s="398"/>
      <c r="I33" s="398"/>
    </row>
    <row r="34" spans="2:29" s="396" customFormat="1" ht="13.5" customHeight="1" x14ac:dyDescent="0.2">
      <c r="B34" s="1480"/>
      <c r="C34" s="1480"/>
      <c r="D34" s="1480"/>
      <c r="E34" s="1480"/>
      <c r="F34" s="1480"/>
      <c r="G34" s="1480"/>
      <c r="H34" s="1480"/>
      <c r="I34" s="1480"/>
      <c r="J34" s="1480"/>
      <c r="K34" s="1480"/>
      <c r="L34" s="1480"/>
      <c r="M34" s="1480"/>
      <c r="N34" s="1480"/>
      <c r="O34" s="1480"/>
    </row>
    <row r="35" spans="2:29" s="396" customFormat="1" ht="29.25" customHeight="1" x14ac:dyDescent="0.2">
      <c r="B35" s="1480"/>
      <c r="C35" s="1480"/>
      <c r="D35" s="1480"/>
      <c r="E35" s="1480"/>
      <c r="F35" s="1480"/>
      <c r="G35" s="1480"/>
      <c r="H35" s="1480"/>
      <c r="I35" s="1480"/>
      <c r="J35" s="1480"/>
      <c r="K35" s="1480"/>
      <c r="L35" s="1480"/>
      <c r="M35" s="1480"/>
    </row>
    <row r="36" spans="2:29" s="396" customFormat="1" ht="4.5" customHeight="1" x14ac:dyDescent="0.2">
      <c r="B36" s="1479"/>
      <c r="C36" s="1479"/>
      <c r="D36" s="1479"/>
      <c r="E36" s="1326"/>
      <c r="F36" s="1326"/>
      <c r="G36" s="1326"/>
    </row>
    <row r="37" spans="2:29" s="396" customFormat="1" x14ac:dyDescent="0.2">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396" customFormat="1" x14ac:dyDescent="0.2"/>
    <row r="40" spans="2:29" s="396" customFormat="1" x14ac:dyDescent="0.2"/>
    <row r="41" spans="2:29" s="329" customFormat="1" x14ac:dyDescent="0.2"/>
    <row r="42" spans="2:29" s="329" customFormat="1" x14ac:dyDescent="0.2"/>
    <row r="43" spans="2:29" s="396" customFormat="1" x14ac:dyDescent="0.2"/>
    <row r="44" spans="2:29" s="396" customFormat="1" x14ac:dyDescent="0.2"/>
    <row r="45" spans="2:29" s="396" customFormat="1" x14ac:dyDescent="0.2"/>
    <row r="46" spans="2:29"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5"/>
      <c r="C2" s="1445"/>
    </row>
    <row r="3" spans="1:38" s="345" customFormat="1" ht="4.5" customHeight="1" x14ac:dyDescent="0.2">
      <c r="B3" s="1446"/>
      <c r="C3" s="1446"/>
    </row>
    <row r="4" spans="1:38" s="492" customFormat="1" ht="17.25" customHeight="1" x14ac:dyDescent="0.2">
      <c r="A4" s="1472" t="s">
        <v>394</v>
      </c>
      <c r="B4" s="1472"/>
      <c r="C4" s="1472"/>
      <c r="D4" s="1472"/>
      <c r="E4" s="1472"/>
      <c r="F4" s="1472"/>
      <c r="G4" s="1472"/>
      <c r="H4" s="1472"/>
      <c r="I4" s="1472"/>
      <c r="J4" s="1472"/>
      <c r="K4" s="1472"/>
      <c r="L4" s="1472"/>
      <c r="M4" s="1472"/>
      <c r="N4" s="1472"/>
    </row>
    <row r="5" spans="1:38" s="492" customFormat="1" ht="17.25" customHeight="1" x14ac:dyDescent="0.2">
      <c r="B5" s="1473" t="str">
        <f>porsaad!$B$6</f>
        <v>Situación a 31 de mayo de 2025</v>
      </c>
      <c r="C5" s="1473"/>
      <c r="D5" s="1473"/>
      <c r="E5" s="1473"/>
      <c r="F5" s="1473"/>
      <c r="G5" s="1473"/>
      <c r="H5" s="1473"/>
      <c r="I5" s="1473"/>
      <c r="J5" s="1473"/>
      <c r="K5" s="1473"/>
      <c r="L5" s="1473"/>
      <c r="M5" s="1473"/>
      <c r="N5" s="1473"/>
    </row>
    <row r="6" spans="1:38" s="492" customFormat="1" ht="6" customHeight="1" x14ac:dyDescent="0.2"/>
    <row r="7" spans="1:38" s="437" customFormat="1" ht="12.75" customHeight="1" x14ac:dyDescent="0.2">
      <c r="A7" s="488"/>
      <c r="B7" s="1449" t="s">
        <v>12</v>
      </c>
      <c r="D7" s="1452" t="s">
        <v>29</v>
      </c>
      <c r="E7" s="1453"/>
      <c r="F7" s="489"/>
      <c r="G7" s="1483"/>
      <c r="H7" s="1483"/>
      <c r="I7" s="489"/>
      <c r="J7" s="1483"/>
      <c r="K7" s="1483"/>
      <c r="L7" s="489"/>
      <c r="M7" s="1483"/>
      <c r="N7" s="1484"/>
      <c r="O7" s="488"/>
      <c r="P7" s="488"/>
      <c r="W7" s="490"/>
    </row>
    <row r="8" spans="1:38" s="437" customFormat="1" ht="33.75" customHeight="1" x14ac:dyDescent="0.2">
      <c r="A8" s="488"/>
      <c r="B8" s="1450"/>
      <c r="D8" s="1481"/>
      <c r="E8" s="1482"/>
      <c r="F8" s="491"/>
      <c r="G8" s="1458" t="s">
        <v>218</v>
      </c>
      <c r="H8" s="1460"/>
      <c r="J8" s="1458" t="s">
        <v>172</v>
      </c>
      <c r="K8" s="1460"/>
      <c r="M8" s="1458" t="s">
        <v>173</v>
      </c>
      <c r="N8" s="1460"/>
      <c r="O8" s="488"/>
      <c r="P8" s="488"/>
      <c r="W8" s="490"/>
    </row>
    <row r="9" spans="1:38" s="437" customFormat="1" ht="6" customHeight="1" x14ac:dyDescent="0.2">
      <c r="A9" s="488"/>
      <c r="B9" s="1450"/>
      <c r="D9" s="1485" t="s">
        <v>9</v>
      </c>
      <c r="E9" s="1492" t="s">
        <v>217</v>
      </c>
      <c r="G9" s="1487" t="s">
        <v>9</v>
      </c>
      <c r="H9" s="1489" t="s">
        <v>217</v>
      </c>
      <c r="J9" s="1487" t="s">
        <v>9</v>
      </c>
      <c r="K9" s="1489" t="s">
        <v>217</v>
      </c>
      <c r="M9" s="1487" t="s">
        <v>9</v>
      </c>
      <c r="N9" s="1489" t="s">
        <v>217</v>
      </c>
      <c r="O9" s="488"/>
      <c r="P9" s="488"/>
      <c r="W9" s="490"/>
    </row>
    <row r="10" spans="1:38" s="437" customFormat="1" ht="27.75" customHeight="1" x14ac:dyDescent="0.2">
      <c r="A10" s="488"/>
      <c r="B10" s="1451"/>
      <c r="D10" s="1486"/>
      <c r="E10" s="1493"/>
      <c r="F10" s="493"/>
      <c r="G10" s="1488"/>
      <c r="H10" s="1490"/>
      <c r="I10" s="494"/>
      <c r="J10" s="1488"/>
      <c r="K10" s="1490"/>
      <c r="L10" s="494"/>
      <c r="M10" s="1488"/>
      <c r="N10" s="1490"/>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425258</v>
      </c>
      <c r="E12" s="498">
        <f>D12/'20pobl'!D12*100</f>
        <v>4.9266079555025319</v>
      </c>
      <c r="F12" s="350"/>
      <c r="G12" s="355">
        <v>121395</v>
      </c>
      <c r="H12" s="498">
        <v>1.7296063672652671</v>
      </c>
      <c r="I12" s="350"/>
      <c r="J12" s="355">
        <v>102694</v>
      </c>
      <c r="K12" s="498">
        <v>8.7296102388074672</v>
      </c>
      <c r="L12" s="350"/>
      <c r="M12" s="355">
        <v>201169</v>
      </c>
      <c r="N12" s="498">
        <f>M12/'20pobl'!X12*100</f>
        <v>46.0524327764373</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59191</v>
      </c>
      <c r="E13" s="500">
        <f>D13/'20pobl'!D13*100</f>
        <v>4.3793573647649326</v>
      </c>
      <c r="F13" s="350"/>
      <c r="G13" s="368">
        <v>11293</v>
      </c>
      <c r="H13" s="501">
        <v>1.0765942518084648</v>
      </c>
      <c r="I13" s="350"/>
      <c r="J13" s="368">
        <v>11695</v>
      </c>
      <c r="K13" s="501">
        <v>5.6950436806685039</v>
      </c>
      <c r="L13" s="350"/>
      <c r="M13" s="368">
        <v>36203</v>
      </c>
      <c r="N13" s="501">
        <f>M13/'20pobl'!X13*100</f>
        <v>37.214872380012544</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52296</v>
      </c>
      <c r="E14" s="500">
        <f>D14/'20pobl'!D14*100</f>
        <v>5.1798783477400434</v>
      </c>
      <c r="F14" s="350"/>
      <c r="G14" s="368">
        <v>10983</v>
      </c>
      <c r="H14" s="501">
        <v>1.510533713660132</v>
      </c>
      <c r="I14" s="350"/>
      <c r="J14" s="368">
        <v>12100</v>
      </c>
      <c r="K14" s="501">
        <v>6.1294064606983474</v>
      </c>
      <c r="L14" s="350"/>
      <c r="M14" s="368">
        <v>29213</v>
      </c>
      <c r="N14" s="501">
        <f>M14/'20pobl'!X14*100</f>
        <v>34.329463194509728</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47828</v>
      </c>
      <c r="E15" s="500">
        <f>D15/'20pobl'!D15*100</f>
        <v>3.882874047710283</v>
      </c>
      <c r="F15" s="350"/>
      <c r="G15" s="368">
        <v>13951</v>
      </c>
      <c r="H15" s="501">
        <v>1.3591160436288818</v>
      </c>
      <c r="I15" s="350"/>
      <c r="J15" s="368">
        <v>11262</v>
      </c>
      <c r="K15" s="501">
        <v>7.4674269800749258</v>
      </c>
      <c r="L15" s="350"/>
      <c r="M15" s="368">
        <v>22615</v>
      </c>
      <c r="N15" s="501">
        <f>M15/'20pobl'!X15*100</f>
        <v>41.512932063072491</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76588</v>
      </c>
      <c r="E16" s="500">
        <f>D16/'20pobl'!D16*100</f>
        <v>3.4210100797139842</v>
      </c>
      <c r="F16" s="350"/>
      <c r="G16" s="368">
        <v>25942</v>
      </c>
      <c r="H16" s="501">
        <v>1.4096476804552256</v>
      </c>
      <c r="I16" s="350"/>
      <c r="J16" s="368">
        <v>18385</v>
      </c>
      <c r="K16" s="501">
        <v>6.19269608800803</v>
      </c>
      <c r="L16" s="350"/>
      <c r="M16" s="368">
        <v>32261</v>
      </c>
      <c r="N16" s="501">
        <f>M16/'20pobl'!X16*100</f>
        <v>31.767335604702918</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23494</v>
      </c>
      <c r="E17" s="502">
        <f>D17/'20pobl'!D17*100</f>
        <v>3.9762985930463013</v>
      </c>
      <c r="F17" s="350"/>
      <c r="G17" s="377">
        <v>6586</v>
      </c>
      <c r="H17" s="502">
        <v>1.4670438598445192</v>
      </c>
      <c r="I17" s="350"/>
      <c r="J17" s="377">
        <v>5041</v>
      </c>
      <c r="K17" s="502">
        <v>5.010486139410987</v>
      </c>
      <c r="L17" s="350"/>
      <c r="M17" s="377">
        <v>11867</v>
      </c>
      <c r="N17" s="502">
        <f>M17/'20pobl'!X17*100</f>
        <v>28.725309837335399</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161324</v>
      </c>
      <c r="E18" s="500">
        <f>D18/'20pobl'!D18*100</f>
        <v>6.7452111108416588</v>
      </c>
      <c r="F18" s="350"/>
      <c r="G18" s="368">
        <v>32634</v>
      </c>
      <c r="H18" s="501">
        <v>1.8660582564243318</v>
      </c>
      <c r="I18" s="350"/>
      <c r="J18" s="368">
        <v>29249</v>
      </c>
      <c r="K18" s="501">
        <v>6.931995392731702</v>
      </c>
      <c r="L18" s="350"/>
      <c r="M18" s="368">
        <v>99441</v>
      </c>
      <c r="N18" s="501">
        <f>M18/'20pobl'!X18*100</f>
        <v>45.012221618685501</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102491</v>
      </c>
      <c r="E19" s="500">
        <f>D19/'20pobl'!D19*100</f>
        <v>4.8702429585546314</v>
      </c>
      <c r="F19" s="350"/>
      <c r="G19" s="368">
        <v>23911</v>
      </c>
      <c r="H19" s="501">
        <v>1.4155782877961651</v>
      </c>
      <c r="I19" s="350"/>
      <c r="J19" s="368">
        <v>20678</v>
      </c>
      <c r="K19" s="501">
        <v>7.3265705994692327</v>
      </c>
      <c r="L19" s="350"/>
      <c r="M19" s="368">
        <v>57902</v>
      </c>
      <c r="N19" s="501">
        <f>M19/'20pobl'!X19*100</f>
        <v>43.513418052559985</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398610</v>
      </c>
      <c r="E20" s="500">
        <f>D20/'20pobl'!D20*100</f>
        <v>4.9750188181044708</v>
      </c>
      <c r="F20" s="350"/>
      <c r="G20" s="368">
        <v>100612</v>
      </c>
      <c r="H20" s="501">
        <v>1.560666464703905</v>
      </c>
      <c r="I20" s="350"/>
      <c r="J20" s="368">
        <v>92137</v>
      </c>
      <c r="K20" s="501">
        <v>8.3753675818906554</v>
      </c>
      <c r="L20" s="350"/>
      <c r="M20" s="368">
        <v>205861</v>
      </c>
      <c r="N20" s="501">
        <f>M20/'20pobl'!X20*100</f>
        <v>44.232847661059338</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227362</v>
      </c>
      <c r="E21" s="500">
        <f>D21/'20pobl'!D21*100</f>
        <v>4.2742962635015802</v>
      </c>
      <c r="F21" s="350"/>
      <c r="G21" s="368">
        <v>60125</v>
      </c>
      <c r="H21" s="501">
        <v>1.4162901278276925</v>
      </c>
      <c r="I21" s="350"/>
      <c r="J21" s="368">
        <v>50350</v>
      </c>
      <c r="K21" s="501">
        <v>6.511999668903294</v>
      </c>
      <c r="L21" s="350"/>
      <c r="M21" s="368">
        <v>116887</v>
      </c>
      <c r="N21" s="501">
        <f>M21/'20pobl'!X21*100</f>
        <v>38.852122811624355</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60774</v>
      </c>
      <c r="E22" s="500">
        <f>D22/'20pobl'!D22*100</f>
        <v>5.7623110684652517</v>
      </c>
      <c r="F22" s="350"/>
      <c r="G22" s="368">
        <v>14185</v>
      </c>
      <c r="H22" s="501">
        <v>1.7325656384049406</v>
      </c>
      <c r="I22" s="350"/>
      <c r="J22" s="368">
        <v>13267</v>
      </c>
      <c r="K22" s="501">
        <v>8.2258624538081886</v>
      </c>
      <c r="L22" s="350"/>
      <c r="M22" s="368">
        <v>33322</v>
      </c>
      <c r="N22" s="501">
        <f>M22/'20pobl'!X22*100</f>
        <v>44.626284000053566</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89575</v>
      </c>
      <c r="E23" s="500">
        <f>D23/'20pobl'!D23*100</f>
        <v>3.3104408143444184</v>
      </c>
      <c r="F23" s="350"/>
      <c r="G23" s="368">
        <v>25938</v>
      </c>
      <c r="H23" s="501">
        <v>1.306080439408603</v>
      </c>
      <c r="I23" s="350"/>
      <c r="J23" s="368">
        <v>15599</v>
      </c>
      <c r="K23" s="501">
        <v>3.2588825912284478</v>
      </c>
      <c r="L23" s="350"/>
      <c r="M23" s="368">
        <v>48038</v>
      </c>
      <c r="N23" s="501">
        <f>M23/'20pobl'!X23*100</f>
        <v>19.913775235252665</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267532</v>
      </c>
      <c r="E24" s="500">
        <f>D24/'20pobl'!D24*100</f>
        <v>3.8168322284152922</v>
      </c>
      <c r="F24" s="350"/>
      <c r="G24" s="368">
        <v>62940</v>
      </c>
      <c r="H24" s="501">
        <v>1.1033841496605437</v>
      </c>
      <c r="I24" s="350"/>
      <c r="J24" s="368">
        <v>52426</v>
      </c>
      <c r="K24" s="501">
        <v>5.743628172766793</v>
      </c>
      <c r="L24" s="350"/>
      <c r="M24" s="368">
        <v>152166</v>
      </c>
      <c r="N24" s="501">
        <f>M24/'20pobl'!X24*100</f>
        <v>38.79499580604287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70173</v>
      </c>
      <c r="E25" s="500">
        <f>D25/'20pobl'!D25*100</f>
        <v>4.4739150725665162</v>
      </c>
      <c r="F25" s="350"/>
      <c r="G25" s="368">
        <v>23871</v>
      </c>
      <c r="H25" s="501">
        <v>1.8263907379013375</v>
      </c>
      <c r="I25" s="350"/>
      <c r="J25" s="368">
        <v>16579</v>
      </c>
      <c r="K25" s="501">
        <v>8.7685244930556294</v>
      </c>
      <c r="L25" s="350"/>
      <c r="M25" s="368">
        <v>29723</v>
      </c>
      <c r="N25" s="501">
        <f>M25/'20pobl'!X25*100</f>
        <v>41.045930344960915</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23582</v>
      </c>
      <c r="E26" s="504">
        <f>D26/'20pobl'!D26*100</f>
        <v>3.4764636247978502</v>
      </c>
      <c r="F26" s="350"/>
      <c r="G26" s="377">
        <v>5535</v>
      </c>
      <c r="H26" s="502">
        <v>1.0292925310740346</v>
      </c>
      <c r="I26" s="350"/>
      <c r="J26" s="377">
        <v>4530</v>
      </c>
      <c r="K26" s="502">
        <v>4.6363106021062972</v>
      </c>
      <c r="L26" s="350"/>
      <c r="M26" s="377">
        <v>13517</v>
      </c>
      <c r="N26" s="502">
        <f>M26/'20pobl'!X26*100</f>
        <v>31.524324828583421</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119085</v>
      </c>
      <c r="E27" s="504">
        <f>D27/'20pobl'!D27*100</f>
        <v>5.3456863720348125</v>
      </c>
      <c r="F27" s="350"/>
      <c r="G27" s="377">
        <v>31319</v>
      </c>
      <c r="H27" s="502">
        <v>1.8454052537984624</v>
      </c>
      <c r="I27" s="350"/>
      <c r="J27" s="377">
        <v>23850</v>
      </c>
      <c r="K27" s="502">
        <v>6.485313551993996</v>
      </c>
      <c r="L27" s="350"/>
      <c r="M27" s="377">
        <v>63916</v>
      </c>
      <c r="N27" s="502">
        <f>M27/'20pobl'!X27*100</f>
        <v>39.261406914174799</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14780</v>
      </c>
      <c r="E28" s="504">
        <f>D28/'20pobl'!D28*100</f>
        <v>4.5591392542506721</v>
      </c>
      <c r="F28" s="350"/>
      <c r="G28" s="377">
        <v>3423</v>
      </c>
      <c r="H28" s="502">
        <v>1.3557079940432812</v>
      </c>
      <c r="I28" s="350"/>
      <c r="J28" s="377">
        <v>2762</v>
      </c>
      <c r="K28" s="502">
        <v>5.6163325064053033</v>
      </c>
      <c r="L28" s="350"/>
      <c r="M28" s="377">
        <v>8595</v>
      </c>
      <c r="N28" s="502">
        <f>M28/'20pobl'!X28*100</f>
        <v>38.169464428457232</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5774</v>
      </c>
      <c r="E29" s="506">
        <f>D29/'20pobl'!D29*100</f>
        <v>3.4132557754604997</v>
      </c>
      <c r="F29" s="350"/>
      <c r="G29" s="389">
        <v>3090</v>
      </c>
      <c r="H29" s="507">
        <v>2.0926594383004082</v>
      </c>
      <c r="I29" s="350"/>
      <c r="J29" s="389">
        <v>1057</v>
      </c>
      <c r="K29" s="507">
        <v>6.3697722068217431</v>
      </c>
      <c r="L29" s="350"/>
      <c r="M29" s="389">
        <v>1627</v>
      </c>
      <c r="N29" s="507">
        <f>M29/'20pobl'!X29*100</f>
        <v>33.129708816941559</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6" t="s">
        <v>0</v>
      </c>
      <c r="C31" s="320"/>
      <c r="D31" s="1242">
        <f>G31+J31+M31</f>
        <v>2225717</v>
      </c>
      <c r="E31" s="1243">
        <f>D31/'20pobl'!D31*100</f>
        <v>4.5778094658964843</v>
      </c>
      <c r="F31" s="320"/>
      <c r="G31" s="1242">
        <f>SUM(G12:G29)</f>
        <v>577733</v>
      </c>
      <c r="H31" s="1243">
        <f>G31/'20pobl'!J31*100</f>
        <v>1.4931847646373049</v>
      </c>
      <c r="I31" s="320"/>
      <c r="J31" s="1242">
        <f>SUM(J12:J29)</f>
        <v>483661</v>
      </c>
      <c r="K31" s="1243">
        <f>J31/'20pobl'!Q31*100</f>
        <v>6.9312922707494797</v>
      </c>
      <c r="L31" s="320"/>
      <c r="M31" s="1242">
        <f>SUM(M12:M29)</f>
        <v>1164323</v>
      </c>
      <c r="N31" s="1243">
        <f>M31/'20pobl'!X31*100</f>
        <v>39.462770561890217</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hidden="1" customHeight="1" x14ac:dyDescent="0.2">
      <c r="B33" s="397" t="s">
        <v>47</v>
      </c>
      <c r="C33" s="509"/>
      <c r="F33" s="509"/>
    </row>
    <row r="34" spans="2:14" s="496" customFormat="1" ht="13.5" customHeight="1" x14ac:dyDescent="0.2">
      <c r="B34" s="1477" t="str">
        <f>'20pobl'!B34:H34</f>
        <v xml:space="preserve">(1) Cifras INE de población referidas al 01/01/2024. Publicado Censo de Población Anual el 19/12/2024 </v>
      </c>
      <c r="C34" s="1494"/>
      <c r="D34" s="1494"/>
      <c r="E34" s="1494"/>
      <c r="F34" s="1494"/>
      <c r="G34" s="1494"/>
      <c r="H34" s="1494"/>
      <c r="I34" s="1494"/>
      <c r="J34" s="1494"/>
      <c r="K34" s="1494"/>
      <c r="L34" s="1494"/>
      <c r="M34" s="1494"/>
      <c r="N34" s="1494"/>
    </row>
    <row r="35" spans="2:14" ht="29.25" customHeight="1" x14ac:dyDescent="0.2">
      <c r="B35" s="1491"/>
      <c r="C35" s="1491"/>
      <c r="D35" s="1491"/>
      <c r="E35" s="510"/>
    </row>
    <row r="36" spans="2:14" ht="4.5" customHeight="1" x14ac:dyDescent="0.2">
      <c r="B36" s="1471"/>
      <c r="C36" s="1471"/>
      <c r="D36" s="1471"/>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500"/>
      <c r="C2" s="1500"/>
      <c r="D2" s="1500"/>
      <c r="E2" s="1500"/>
      <c r="F2" s="1500"/>
      <c r="G2" s="1500"/>
      <c r="H2" s="1500"/>
      <c r="I2" s="1500"/>
      <c r="O2" s="37"/>
    </row>
    <row r="3" spans="1:50" s="38" customFormat="1" ht="4.5" customHeight="1" x14ac:dyDescent="0.2">
      <c r="B3" s="1501"/>
      <c r="C3" s="1501"/>
      <c r="D3" s="1501"/>
      <c r="E3" s="1501"/>
      <c r="F3" s="1501"/>
      <c r="G3" s="1501"/>
      <c r="H3" s="1501"/>
      <c r="I3" s="1501"/>
      <c r="O3" s="37"/>
    </row>
    <row r="4" spans="1:50" s="38" customFormat="1" ht="17.25" customHeight="1" x14ac:dyDescent="0.2">
      <c r="A4" s="1501" t="s">
        <v>191</v>
      </c>
      <c r="B4" s="1501"/>
      <c r="C4" s="1501"/>
      <c r="D4" s="1501"/>
      <c r="E4" s="1501"/>
      <c r="F4" s="1501"/>
      <c r="G4" s="1501"/>
      <c r="H4" s="1501"/>
      <c r="I4" s="1501"/>
      <c r="J4" s="1501"/>
      <c r="K4" s="1501"/>
      <c r="L4" s="1501"/>
      <c r="M4" s="1501"/>
      <c r="N4" s="1501"/>
      <c r="O4" s="1501"/>
      <c r="P4" s="1501"/>
      <c r="Q4" s="1501"/>
      <c r="R4" s="1501"/>
      <c r="S4" s="1501"/>
      <c r="T4" s="1501"/>
      <c r="U4" s="1501"/>
      <c r="V4" s="1501"/>
      <c r="W4" s="1501"/>
      <c r="X4" s="1501"/>
      <c r="Y4" s="1501"/>
      <c r="Z4" s="1501"/>
    </row>
    <row r="5" spans="1:50" s="38" customFormat="1" ht="17.25" customHeight="1" x14ac:dyDescent="0.2">
      <c r="B5" s="1509" t="e">
        <f>#REF!</f>
        <v>#REF!</v>
      </c>
      <c r="C5" s="1509"/>
      <c r="D5" s="1509"/>
      <c r="E5" s="1509"/>
      <c r="F5" s="1509"/>
      <c r="G5" s="1509"/>
      <c r="H5" s="1509"/>
      <c r="I5" s="1509"/>
      <c r="J5" s="1509"/>
      <c r="K5" s="1509"/>
      <c r="L5" s="1509"/>
      <c r="M5" s="1509"/>
      <c r="N5" s="1509"/>
      <c r="O5" s="1509"/>
      <c r="P5" s="1509"/>
      <c r="Q5" s="1509"/>
      <c r="R5" s="1509"/>
      <c r="S5" s="1509"/>
      <c r="T5" s="1509"/>
      <c r="U5" s="1509"/>
      <c r="V5" s="1509"/>
      <c r="W5" s="1509"/>
      <c r="X5" s="1509"/>
      <c r="Y5" s="1509"/>
      <c r="Z5" s="1509"/>
    </row>
    <row r="6" spans="1:50" s="38" customFormat="1" ht="6" customHeight="1" x14ac:dyDescent="0.2">
      <c r="O6" s="37"/>
    </row>
    <row r="7" spans="1:50" s="41" customFormat="1" ht="12.75" customHeight="1" x14ac:dyDescent="0.2">
      <c r="A7" s="39"/>
      <c r="B7" s="1502" t="s">
        <v>12</v>
      </c>
      <c r="C7" s="40"/>
      <c r="D7" s="1497" t="s">
        <v>109</v>
      </c>
      <c r="E7" s="1495"/>
      <c r="F7" s="181"/>
      <c r="G7" s="1495"/>
      <c r="H7" s="1495"/>
      <c r="I7" s="181"/>
      <c r="J7" s="1495"/>
      <c r="K7" s="1495"/>
      <c r="L7" s="181"/>
      <c r="M7" s="1495"/>
      <c r="N7" s="1496"/>
      <c r="O7" s="40"/>
      <c r="P7" s="1497" t="s">
        <v>13</v>
      </c>
      <c r="Q7" s="1495"/>
      <c r="R7" s="181"/>
      <c r="S7" s="1495"/>
      <c r="T7" s="1495"/>
      <c r="U7" s="181"/>
      <c r="V7" s="1495"/>
      <c r="W7" s="1495"/>
      <c r="X7" s="181"/>
      <c r="Y7" s="1495"/>
      <c r="Z7" s="1496"/>
      <c r="AA7" s="116"/>
      <c r="AB7" s="116"/>
      <c r="AC7" s="117"/>
      <c r="AD7" s="117"/>
      <c r="AE7" s="117"/>
      <c r="AF7" s="117"/>
      <c r="AG7" s="117"/>
      <c r="AH7" s="117"/>
      <c r="AI7" s="118"/>
    </row>
    <row r="8" spans="1:50" s="41" customFormat="1" ht="33.75" customHeight="1" x14ac:dyDescent="0.2">
      <c r="A8" s="39"/>
      <c r="B8" s="1503"/>
      <c r="C8" s="40"/>
      <c r="D8" s="1506"/>
      <c r="E8" s="1507"/>
      <c r="F8" s="40"/>
      <c r="G8" s="1497" t="s">
        <v>168</v>
      </c>
      <c r="H8" s="1496"/>
      <c r="I8" s="40"/>
      <c r="J8" s="1497" t="s">
        <v>174</v>
      </c>
      <c r="K8" s="1496"/>
      <c r="L8" s="40"/>
      <c r="M8" s="1497" t="s">
        <v>169</v>
      </c>
      <c r="N8" s="1496"/>
      <c r="O8" s="40"/>
      <c r="P8" s="1506"/>
      <c r="Q8" s="1508"/>
      <c r="R8" s="130"/>
      <c r="S8" s="1497" t="s">
        <v>171</v>
      </c>
      <c r="T8" s="1496"/>
      <c r="U8" s="40"/>
      <c r="V8" s="1497" t="s">
        <v>172</v>
      </c>
      <c r="W8" s="1496"/>
      <c r="X8" s="40"/>
      <c r="Y8" s="1497" t="s">
        <v>173</v>
      </c>
      <c r="Z8" s="1496"/>
      <c r="AA8" s="116"/>
      <c r="AB8" s="116"/>
      <c r="AC8" s="117"/>
      <c r="AD8" s="117"/>
      <c r="AE8" s="117"/>
      <c r="AF8" s="117"/>
      <c r="AG8" s="117"/>
      <c r="AH8" s="117"/>
      <c r="AI8" s="118"/>
    </row>
    <row r="9" spans="1:50" s="46" customFormat="1" ht="36.75" customHeight="1" x14ac:dyDescent="0.2">
      <c r="A9" s="42"/>
      <c r="B9" s="1504"/>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05" t="s">
        <v>216</v>
      </c>
      <c r="C33" s="1505"/>
      <c r="D33" s="1505"/>
      <c r="E33" s="1505"/>
      <c r="F33" s="1505"/>
      <c r="G33" s="1505"/>
      <c r="H33" s="1505"/>
      <c r="I33" s="1505"/>
      <c r="J33" s="1505"/>
      <c r="K33" s="1505"/>
      <c r="L33" s="1505"/>
      <c r="M33" s="1505"/>
      <c r="O33" s="86"/>
    </row>
    <row r="34" spans="2:19" ht="29.25" customHeight="1" x14ac:dyDescent="0.2">
      <c r="B34" s="1499"/>
      <c r="C34" s="1499"/>
      <c r="D34" s="1499"/>
      <c r="E34" s="1499"/>
      <c r="F34" s="1499"/>
      <c r="G34" s="1499"/>
      <c r="H34" s="1499"/>
      <c r="I34" s="1499"/>
      <c r="J34" s="1499"/>
      <c r="K34" s="1499"/>
      <c r="L34" s="1499"/>
      <c r="M34" s="1499"/>
      <c r="N34" s="1499"/>
      <c r="O34" s="1499"/>
      <c r="P34" s="1499"/>
      <c r="Q34" s="89"/>
      <c r="R34" s="89"/>
      <c r="S34" s="89"/>
    </row>
    <row r="35" spans="2:19" ht="4.5" customHeight="1" x14ac:dyDescent="0.2">
      <c r="B35" s="1498"/>
      <c r="C35" s="1498"/>
      <c r="D35" s="1498"/>
      <c r="E35" s="1498"/>
      <c r="F35" s="1498"/>
      <c r="G35" s="1498"/>
      <c r="H35" s="1498"/>
      <c r="I35" s="1498"/>
      <c r="J35" s="1498"/>
      <c r="K35" s="1498"/>
      <c r="L35" s="1498"/>
      <c r="M35" s="1498"/>
      <c r="N35" s="1498"/>
      <c r="O35" s="1498"/>
      <c r="P35" s="1498"/>
      <c r="Q35" s="89"/>
      <c r="R35" s="89"/>
      <c r="S35" s="89"/>
    </row>
    <row r="38" spans="2:19" x14ac:dyDescent="0.2">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9" zoomScale="80" zoomScaleNormal="80" workbookViewId="0">
      <selection activeCell="AE21" sqref="AE21"/>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445"/>
      <c r="C2" s="1445"/>
      <c r="D2" s="1445"/>
      <c r="E2" s="1445"/>
      <c r="F2" s="1445"/>
      <c r="G2" s="1445"/>
      <c r="H2" s="1445"/>
      <c r="I2" s="1445"/>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446"/>
      <c r="C3" s="1446"/>
      <c r="D3" s="1446"/>
      <c r="E3" s="1446"/>
      <c r="F3" s="1446"/>
      <c r="G3" s="1446"/>
      <c r="H3" s="1446"/>
      <c r="I3" s="1446"/>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72" t="s">
        <v>395</v>
      </c>
      <c r="B4" s="1472"/>
      <c r="C4" s="1472"/>
      <c r="D4" s="1472"/>
      <c r="E4" s="1472"/>
      <c r="F4" s="1472"/>
      <c r="G4" s="1472"/>
      <c r="H4" s="1472"/>
      <c r="I4" s="1472"/>
      <c r="J4" s="1472"/>
      <c r="K4" s="1472"/>
      <c r="L4" s="1472"/>
      <c r="M4" s="1472"/>
      <c r="N4" s="1472"/>
      <c r="O4" s="1472"/>
      <c r="P4" s="1472"/>
      <c r="Q4" s="1472"/>
      <c r="R4" s="1472"/>
      <c r="S4" s="1472"/>
      <c r="T4" s="1472"/>
      <c r="U4" s="1472"/>
      <c r="V4" s="1472"/>
      <c r="W4" s="1472"/>
      <c r="X4" s="1472"/>
      <c r="Y4" s="1472"/>
      <c r="Z4" s="1472"/>
    </row>
    <row r="5" spans="1:50" s="492" customFormat="1" ht="17.2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510" t="s">
        <v>12</v>
      </c>
      <c r="D7" s="1510" t="s">
        <v>473</v>
      </c>
      <c r="E7" s="1510"/>
      <c r="G7" s="1510"/>
      <c r="H7" s="1510"/>
      <c r="J7" s="1510"/>
      <c r="K7" s="1510"/>
      <c r="M7" s="1510"/>
      <c r="N7" s="1510"/>
      <c r="P7" s="1510" t="s">
        <v>13</v>
      </c>
      <c r="Q7" s="1510"/>
      <c r="S7" s="1510"/>
      <c r="T7" s="1510"/>
      <c r="V7" s="1510"/>
      <c r="W7" s="1510"/>
      <c r="Y7" s="1510"/>
      <c r="Z7" s="1510"/>
      <c r="AA7" s="512"/>
      <c r="AB7" s="512"/>
      <c r="AI7" s="514"/>
    </row>
    <row r="8" spans="1:50" s="513" customFormat="1" ht="33.75" customHeight="1" x14ac:dyDescent="0.2">
      <c r="A8" s="512"/>
      <c r="B8" s="1510"/>
      <c r="D8" s="1510"/>
      <c r="E8" s="1510"/>
      <c r="G8" s="1510" t="s">
        <v>168</v>
      </c>
      <c r="H8" s="1510"/>
      <c r="J8" s="1510" t="s">
        <v>174</v>
      </c>
      <c r="K8" s="1510"/>
      <c r="M8" s="1510" t="s">
        <v>169</v>
      </c>
      <c r="N8" s="1510"/>
      <c r="P8" s="1510"/>
      <c r="Q8" s="1510"/>
      <c r="S8" s="1510" t="s">
        <v>171</v>
      </c>
      <c r="T8" s="1510"/>
      <c r="V8" s="1510" t="s">
        <v>172</v>
      </c>
      <c r="W8" s="1510"/>
      <c r="Y8" s="1510" t="s">
        <v>173</v>
      </c>
      <c r="Z8" s="1510"/>
      <c r="AA8" s="512"/>
      <c r="AB8" s="512"/>
      <c r="AI8" s="514"/>
    </row>
    <row r="9" spans="1:50" s="513" customFormat="1" ht="36.75" customHeight="1" x14ac:dyDescent="0.2">
      <c r="A9" s="512"/>
      <c r="B9" s="1510"/>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S11+V11+Y11</f>
        <v>425258</v>
      </c>
      <c r="Q11" s="564">
        <f>P11*100/D11</f>
        <v>4.9266079555025319</v>
      </c>
      <c r="R11" s="558"/>
      <c r="S11" s="561">
        <f>'23solcasaad'!J12</f>
        <v>121395</v>
      </c>
      <c r="T11" s="565">
        <f>S11*100/G11</f>
        <v>1.7296063672652671</v>
      </c>
      <c r="U11" s="558"/>
      <c r="V11" s="561">
        <f>'23solcasaad'!Q12</f>
        <v>102694</v>
      </c>
      <c r="W11" s="565">
        <f>V11*100/J11</f>
        <v>8.7296102388074672</v>
      </c>
      <c r="X11" s="558"/>
      <c r="Y11" s="561">
        <f>'23solcasaad'!X12</f>
        <v>201169</v>
      </c>
      <c r="Z11" s="565">
        <f>Y11*100/M11</f>
        <v>46.0524327764373</v>
      </c>
      <c r="AA11" s="566"/>
      <c r="AB11" s="567">
        <f>_xlfn.RANK.EQ(Q11,Q$11:Q$30,0)</f>
        <v>6</v>
      </c>
      <c r="AC11" s="567">
        <v>1</v>
      </c>
      <c r="AD11" s="567">
        <f>MATCH(AC11,AB$11:AB$30,0)</f>
        <v>7</v>
      </c>
      <c r="AE11" s="568" t="str">
        <f t="shared" ref="AE11:AE29" si="2">INDEX(B$11:B$30,AD11,1)</f>
        <v>Castilla y León</v>
      </c>
      <c r="AF11" s="569">
        <f t="shared" ref="AF11:AF29" si="3">INDEX(Q$11:Q$30,AD11,1)</f>
        <v>6.7452111108416588</v>
      </c>
      <c r="AH11" s="567">
        <f>_xlfn.RANK.EQ(T11,T$11:T$30,0)</f>
        <v>6</v>
      </c>
      <c r="AI11" s="567">
        <v>1</v>
      </c>
      <c r="AJ11" s="567">
        <f>MATCH(AI11,AH$11:AH$30,0)</f>
        <v>18</v>
      </c>
      <c r="AK11" s="568" t="str">
        <f>INDEX(B$11:B$30,AJ11,1)</f>
        <v>Ceuta y Melilla</v>
      </c>
      <c r="AL11" s="569">
        <f>INDEX(T$11:T$30,AJ11,1)</f>
        <v>2.0926594383004082</v>
      </c>
      <c r="AN11" s="567">
        <f>_xlfn.RANK.EQ(W11,W$11:W$30,0)</f>
        <v>2</v>
      </c>
      <c r="AO11" s="567">
        <v>1</v>
      </c>
      <c r="AP11" s="567">
        <f>MATCH(AO11,AN$11:AN$30,0)</f>
        <v>14</v>
      </c>
      <c r="AQ11" s="568" t="str">
        <f>INDEX(B$11:B$30,AP11,1)</f>
        <v>Murcia, Región de</v>
      </c>
      <c r="AR11" s="569">
        <f>INDEX(W$11:W$30,AP11,1)</f>
        <v>8.7685244930556294</v>
      </c>
      <c r="AT11" s="567">
        <f>_xlfn.RANK.EQ(Z11,Z$11:Z$30,0)</f>
        <v>1</v>
      </c>
      <c r="AU11" s="567">
        <v>1</v>
      </c>
      <c r="AV11" s="567">
        <f>MATCH(AU11,AT$11:AT$30,0)</f>
        <v>1</v>
      </c>
      <c r="AW11" s="568" t="str">
        <f>INDEX(B$11:B$30,AV11,1)</f>
        <v>Andalucía</v>
      </c>
      <c r="AX11" s="569">
        <f>INDEX(Z$11:Z$30,AV11,1)</f>
        <v>46.0524327764373</v>
      </c>
    </row>
    <row r="12" spans="1:50" s="396" customFormat="1" ht="18" customHeight="1" x14ac:dyDescent="0.25">
      <c r="A12" s="519"/>
      <c r="B12" s="557" t="s">
        <v>7</v>
      </c>
      <c r="C12" s="558"/>
      <c r="D12" s="559">
        <f t="shared" ref="D12:D28" si="4">G12+J12+M12</f>
        <v>1351591</v>
      </c>
      <c r="E12" s="560">
        <f t="shared" si="0"/>
        <v>2.7799248843498505</v>
      </c>
      <c r="F12" s="558"/>
      <c r="G12" s="561">
        <f>'20pobl'!J13</f>
        <v>1048956</v>
      </c>
      <c r="H12" s="562">
        <f t="shared" ref="H12:H28" si="5">G12*100/$G$30</f>
        <v>2.7110881981380479</v>
      </c>
      <c r="I12" s="558"/>
      <c r="J12" s="561">
        <f>'20pobl'!Q13</f>
        <v>205354</v>
      </c>
      <c r="K12" s="562">
        <f t="shared" ref="K12:K28" si="6">J12*100/$J$30</f>
        <v>2.9429054502378498</v>
      </c>
      <c r="L12" s="558"/>
      <c r="M12" s="561">
        <f>'20pobl'!X13</f>
        <v>97281</v>
      </c>
      <c r="N12" s="562">
        <f t="shared" si="1"/>
        <v>3.2971759408954751</v>
      </c>
      <c r="O12" s="558"/>
      <c r="P12" s="563">
        <f t="shared" ref="P12:P28" si="7">S12+V12+Y12</f>
        <v>59191</v>
      </c>
      <c r="Q12" s="564">
        <f t="shared" ref="Q12:Q28" si="8">P12*100/D12</f>
        <v>4.3793573647649326</v>
      </c>
      <c r="R12" s="558"/>
      <c r="S12" s="561">
        <f>'23solcasaad'!J13</f>
        <v>11293</v>
      </c>
      <c r="T12" s="565">
        <f t="shared" ref="T12:T28" si="9">S12*100/G12</f>
        <v>1.0765942518084648</v>
      </c>
      <c r="U12" s="558"/>
      <c r="V12" s="561">
        <f>'23solcasaad'!Q13</f>
        <v>11695</v>
      </c>
      <c r="W12" s="565">
        <f t="shared" ref="W12:W28" si="10">V12*100/J12</f>
        <v>5.6950436806685039</v>
      </c>
      <c r="X12" s="558"/>
      <c r="Y12" s="561">
        <f>'23solcasaad'!X13</f>
        <v>36203</v>
      </c>
      <c r="Z12" s="565">
        <f t="shared" ref="Z12:Z28" si="11">Y12*100/M12</f>
        <v>37.214872380012544</v>
      </c>
      <c r="AA12" s="566"/>
      <c r="AB12" s="567">
        <f t="shared" ref="AB12:AB28" si="12">_xlfn.RANK.EQ(Q12,Q$11:Q$30,0)</f>
        <v>11</v>
      </c>
      <c r="AC12" s="567">
        <v>2</v>
      </c>
      <c r="AD12" s="567">
        <f t="shared" ref="AD12:AD28" si="13">MATCH(AC12,AB$11:AB$30,0)</f>
        <v>11</v>
      </c>
      <c r="AE12" s="568" t="str">
        <f t="shared" si="2"/>
        <v>Extremadura</v>
      </c>
      <c r="AF12" s="569">
        <f t="shared" si="3"/>
        <v>5.7623110684652517</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1.8660582564243318</v>
      </c>
      <c r="AN12" s="567">
        <f t="shared" ref="AN12:AN30" si="18">_xlfn.RANK.EQ(W12,W$11:W$30,0)</f>
        <v>15</v>
      </c>
      <c r="AO12" s="567">
        <v>2</v>
      </c>
      <c r="AP12" s="567">
        <f t="shared" ref="AP12:AP28" si="19">MATCH(AO12,AN$11:AN$30,0)</f>
        <v>1</v>
      </c>
      <c r="AQ12" s="568" t="str">
        <f t="shared" ref="AQ12:AQ29" si="20">INDEX(B$11:B$30,AP12,1)</f>
        <v>Andalucía</v>
      </c>
      <c r="AR12" s="569">
        <f t="shared" ref="AR12:AR28" si="21">INDEX(W$11:W$30,AP12,1)</f>
        <v>8.7296102388074672</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45.012221618685494</v>
      </c>
    </row>
    <row r="13" spans="1:50" s="396" customFormat="1" ht="18" customHeight="1" x14ac:dyDescent="0.25">
      <c r="A13" s="519"/>
      <c r="B13" s="557" t="s">
        <v>37</v>
      </c>
      <c r="C13" s="558"/>
      <c r="D13" s="559">
        <f t="shared" si="4"/>
        <v>1009599</v>
      </c>
      <c r="E13" s="560">
        <f t="shared" si="0"/>
        <v>2.0765226931184988</v>
      </c>
      <c r="F13" s="558"/>
      <c r="G13" s="561">
        <f>'20pobl'!J14</f>
        <v>727094</v>
      </c>
      <c r="H13" s="562">
        <f t="shared" si="5"/>
        <v>1.8792170141902862</v>
      </c>
      <c r="I13" s="558"/>
      <c r="J13" s="561">
        <f>'20pobl'!Q14</f>
        <v>197409</v>
      </c>
      <c r="K13" s="562">
        <f t="shared" si="6"/>
        <v>2.8290465344040228</v>
      </c>
      <c r="L13" s="558"/>
      <c r="M13" s="561">
        <f>'20pobl'!X14</f>
        <v>85096</v>
      </c>
      <c r="N13" s="562">
        <f t="shared" si="1"/>
        <v>2.8841858519797428</v>
      </c>
      <c r="O13" s="558"/>
      <c r="P13" s="563">
        <f t="shared" si="7"/>
        <v>52296</v>
      </c>
      <c r="Q13" s="564">
        <f t="shared" si="8"/>
        <v>5.1798783477400434</v>
      </c>
      <c r="R13" s="558"/>
      <c r="S13" s="561">
        <f>'23solcasaad'!J14</f>
        <v>10983</v>
      </c>
      <c r="T13" s="565">
        <f t="shared" si="9"/>
        <v>1.510533713660132</v>
      </c>
      <c r="U13" s="558"/>
      <c r="V13" s="561">
        <f>'23solcasaad'!Q14</f>
        <v>12100</v>
      </c>
      <c r="W13" s="565">
        <f t="shared" si="10"/>
        <v>6.1294064606983474</v>
      </c>
      <c r="X13" s="558"/>
      <c r="Y13" s="561">
        <f>'23solcasaad'!X14</f>
        <v>29213</v>
      </c>
      <c r="Z13" s="565">
        <f t="shared" si="11"/>
        <v>34.329463194509728</v>
      </c>
      <c r="AA13" s="566"/>
      <c r="AB13" s="567">
        <f t="shared" si="12"/>
        <v>4</v>
      </c>
      <c r="AC13" s="567">
        <v>3</v>
      </c>
      <c r="AD13" s="567">
        <f t="shared" si="13"/>
        <v>16</v>
      </c>
      <c r="AE13" s="568" t="str">
        <f t="shared" si="2"/>
        <v>País Vasco</v>
      </c>
      <c r="AF13" s="570">
        <f t="shared" si="3"/>
        <v>5.3456863720348125</v>
      </c>
      <c r="AH13" s="567">
        <f t="shared" si="14"/>
        <v>8</v>
      </c>
      <c r="AI13" s="567">
        <v>3</v>
      </c>
      <c r="AJ13" s="567">
        <f t="shared" si="15"/>
        <v>16</v>
      </c>
      <c r="AK13" s="568" t="str">
        <f t="shared" si="16"/>
        <v>País Vasco</v>
      </c>
      <c r="AL13" s="569">
        <f t="shared" si="17"/>
        <v>1.8454052537984627</v>
      </c>
      <c r="AN13" s="567">
        <f t="shared" si="18"/>
        <v>13</v>
      </c>
      <c r="AO13" s="567">
        <v>3</v>
      </c>
      <c r="AP13" s="567">
        <f t="shared" si="19"/>
        <v>9</v>
      </c>
      <c r="AQ13" s="568" t="str">
        <f t="shared" si="20"/>
        <v>Cataluña</v>
      </c>
      <c r="AR13" s="569">
        <f t="shared" si="21"/>
        <v>8.3753675818906554</v>
      </c>
      <c r="AT13" s="567">
        <f t="shared" si="22"/>
        <v>14</v>
      </c>
      <c r="AU13" s="567">
        <v>3</v>
      </c>
      <c r="AV13" s="567">
        <f t="shared" si="23"/>
        <v>11</v>
      </c>
      <c r="AW13" s="568" t="str">
        <f t="shared" si="24"/>
        <v>Extremadura</v>
      </c>
      <c r="AX13" s="569">
        <f t="shared" si="25"/>
        <v>44.626284000053573</v>
      </c>
    </row>
    <row r="14" spans="1:50" s="396" customFormat="1" ht="18" customHeight="1" x14ac:dyDescent="0.25">
      <c r="A14" s="519"/>
      <c r="B14" s="557" t="s">
        <v>38</v>
      </c>
      <c r="C14" s="558"/>
      <c r="D14" s="559">
        <f t="shared" si="4"/>
        <v>1231768</v>
      </c>
      <c r="E14" s="560">
        <f t="shared" si="0"/>
        <v>2.533475374537006</v>
      </c>
      <c r="F14" s="558"/>
      <c r="G14" s="561">
        <f>'20pobl'!J15</f>
        <v>1026476</v>
      </c>
      <c r="H14" s="562">
        <f t="shared" si="5"/>
        <v>2.6529873219391003</v>
      </c>
      <c r="I14" s="558"/>
      <c r="J14" s="561">
        <f>'20pobl'!Q15</f>
        <v>150815</v>
      </c>
      <c r="K14" s="562">
        <f t="shared" si="6"/>
        <v>2.1613130763346287</v>
      </c>
      <c r="L14" s="558"/>
      <c r="M14" s="561">
        <f>'20pobl'!X15</f>
        <v>54477</v>
      </c>
      <c r="N14" s="562">
        <f t="shared" si="1"/>
        <v>1.8464063253067176</v>
      </c>
      <c r="O14" s="558"/>
      <c r="P14" s="563">
        <f t="shared" si="7"/>
        <v>47828</v>
      </c>
      <c r="Q14" s="564">
        <f t="shared" si="8"/>
        <v>3.882874047710283</v>
      </c>
      <c r="R14" s="558"/>
      <c r="S14" s="561">
        <f>'23solcasaad'!J15</f>
        <v>13951</v>
      </c>
      <c r="T14" s="565">
        <f t="shared" si="9"/>
        <v>1.3591160436288818</v>
      </c>
      <c r="U14" s="558"/>
      <c r="V14" s="561">
        <f>'23solcasaad'!Q15</f>
        <v>11262</v>
      </c>
      <c r="W14" s="565">
        <f t="shared" si="10"/>
        <v>7.4674269800749267</v>
      </c>
      <c r="X14" s="558"/>
      <c r="Y14" s="561">
        <f>'23solcasaad'!X15</f>
        <v>22615</v>
      </c>
      <c r="Z14" s="565">
        <f t="shared" si="11"/>
        <v>41.512932063072491</v>
      </c>
      <c r="AA14" s="566"/>
      <c r="AB14" s="567">
        <f t="shared" si="12"/>
        <v>14</v>
      </c>
      <c r="AC14" s="567">
        <v>4</v>
      </c>
      <c r="AD14" s="567">
        <f t="shared" si="13"/>
        <v>3</v>
      </c>
      <c r="AE14" s="568" t="str">
        <f t="shared" si="2"/>
        <v>Asturias, Principado de</v>
      </c>
      <c r="AF14" s="569">
        <f t="shared" si="3"/>
        <v>5.1798783477400434</v>
      </c>
      <c r="AH14" s="567">
        <f t="shared" si="14"/>
        <v>14</v>
      </c>
      <c r="AI14" s="567">
        <v>4</v>
      </c>
      <c r="AJ14" s="567">
        <f t="shared" si="15"/>
        <v>14</v>
      </c>
      <c r="AK14" s="568" t="str">
        <f t="shared" si="16"/>
        <v>Murcia, Región de</v>
      </c>
      <c r="AL14" s="569">
        <f t="shared" si="17"/>
        <v>1.8263907379013378</v>
      </c>
      <c r="AN14" s="567">
        <f t="shared" si="18"/>
        <v>5</v>
      </c>
      <c r="AO14" s="567">
        <v>4</v>
      </c>
      <c r="AP14" s="567">
        <f t="shared" si="19"/>
        <v>11</v>
      </c>
      <c r="AQ14" s="568" t="str">
        <f t="shared" si="20"/>
        <v>Extremadura</v>
      </c>
      <c r="AR14" s="569">
        <f t="shared" si="21"/>
        <v>8.2258624538081886</v>
      </c>
      <c r="AT14" s="567">
        <f t="shared" si="22"/>
        <v>6</v>
      </c>
      <c r="AU14" s="567">
        <v>4</v>
      </c>
      <c r="AV14" s="567">
        <f t="shared" si="23"/>
        <v>9</v>
      </c>
      <c r="AW14" s="568" t="str">
        <f t="shared" si="24"/>
        <v>Cataluña</v>
      </c>
      <c r="AX14" s="569">
        <f t="shared" si="25"/>
        <v>44.232847661059338</v>
      </c>
    </row>
    <row r="15" spans="1:50" s="396" customFormat="1" ht="18" customHeight="1" x14ac:dyDescent="0.25">
      <c r="A15" s="519"/>
      <c r="B15" s="557" t="s">
        <v>6</v>
      </c>
      <c r="C15" s="558"/>
      <c r="D15" s="559">
        <f t="shared" si="4"/>
        <v>2238754</v>
      </c>
      <c r="E15" s="560">
        <f t="shared" si="0"/>
        <v>4.6046237023905645</v>
      </c>
      <c r="F15" s="558"/>
      <c r="G15" s="561">
        <f>'20pobl'!J16</f>
        <v>1840318</v>
      </c>
      <c r="H15" s="562">
        <f t="shared" si="5"/>
        <v>4.7564096212052895</v>
      </c>
      <c r="I15" s="558"/>
      <c r="J15" s="561">
        <f>'20pobl'!Q16</f>
        <v>296882</v>
      </c>
      <c r="K15" s="562">
        <f t="shared" si="6"/>
        <v>4.2545830900664869</v>
      </c>
      <c r="L15" s="558"/>
      <c r="M15" s="561">
        <f>'20pobl'!X16</f>
        <v>101554</v>
      </c>
      <c r="N15" s="562">
        <f t="shared" si="1"/>
        <v>3.4420020918956329</v>
      </c>
      <c r="O15" s="558"/>
      <c r="P15" s="563">
        <f t="shared" si="7"/>
        <v>76588</v>
      </c>
      <c r="Q15" s="564">
        <f t="shared" si="8"/>
        <v>3.4210100797139837</v>
      </c>
      <c r="R15" s="558"/>
      <c r="S15" s="561">
        <f>'23solcasaad'!J16</f>
        <v>25942</v>
      </c>
      <c r="T15" s="565">
        <f t="shared" si="9"/>
        <v>1.4096476804552256</v>
      </c>
      <c r="U15" s="558"/>
      <c r="V15" s="561">
        <f>'23solcasaad'!Q16</f>
        <v>18385</v>
      </c>
      <c r="W15" s="565">
        <f t="shared" si="10"/>
        <v>6.19269608800803</v>
      </c>
      <c r="X15" s="558"/>
      <c r="Y15" s="561">
        <f>'23solcasaad'!X16</f>
        <v>32261</v>
      </c>
      <c r="Z15" s="565">
        <f t="shared" si="11"/>
        <v>31.767335604702918</v>
      </c>
      <c r="AA15" s="566"/>
      <c r="AB15" s="567">
        <f t="shared" si="12"/>
        <v>17</v>
      </c>
      <c r="AC15" s="567">
        <v>5</v>
      </c>
      <c r="AD15" s="567">
        <f t="shared" si="13"/>
        <v>9</v>
      </c>
      <c r="AE15" s="568" t="str">
        <f t="shared" si="2"/>
        <v>Cataluña</v>
      </c>
      <c r="AF15" s="569">
        <f t="shared" si="3"/>
        <v>4.9750188181044708</v>
      </c>
      <c r="AH15" s="567">
        <f t="shared" si="14"/>
        <v>13</v>
      </c>
      <c r="AI15" s="567">
        <v>5</v>
      </c>
      <c r="AJ15" s="567">
        <f t="shared" si="15"/>
        <v>11</v>
      </c>
      <c r="AK15" s="568" t="str">
        <f t="shared" si="16"/>
        <v>Extremadura</v>
      </c>
      <c r="AL15" s="569">
        <f t="shared" si="17"/>
        <v>1.7325656384049404</v>
      </c>
      <c r="AN15" s="567">
        <f t="shared" si="18"/>
        <v>12</v>
      </c>
      <c r="AO15" s="567">
        <v>5</v>
      </c>
      <c r="AP15" s="567">
        <f t="shared" si="19"/>
        <v>4</v>
      </c>
      <c r="AQ15" s="568" t="str">
        <f t="shared" si="20"/>
        <v>Balears, Illes</v>
      </c>
      <c r="AR15" s="569">
        <f t="shared" si="21"/>
        <v>7.4674269800749267</v>
      </c>
      <c r="AT15" s="567">
        <f t="shared" si="22"/>
        <v>16</v>
      </c>
      <c r="AU15" s="567">
        <v>5</v>
      </c>
      <c r="AV15" s="567">
        <f t="shared" si="23"/>
        <v>8</v>
      </c>
      <c r="AW15" s="568" t="str">
        <f t="shared" si="24"/>
        <v>Castilla - La Mancha</v>
      </c>
      <c r="AX15" s="569">
        <f t="shared" si="25"/>
        <v>43.513418052559992</v>
      </c>
    </row>
    <row r="16" spans="1:50" s="396" customFormat="1" ht="18" customHeight="1" x14ac:dyDescent="0.25">
      <c r="A16" s="519"/>
      <c r="B16" s="557" t="s">
        <v>5</v>
      </c>
      <c r="C16" s="558"/>
      <c r="D16" s="571">
        <f t="shared" si="4"/>
        <v>590851</v>
      </c>
      <c r="E16" s="560">
        <f t="shared" si="0"/>
        <v>1.2152503219117274</v>
      </c>
      <c r="F16" s="558"/>
      <c r="G16" s="572">
        <f>'20pobl'!J17</f>
        <v>448930</v>
      </c>
      <c r="H16" s="562">
        <f t="shared" si="5"/>
        <v>1.1602858697506033</v>
      </c>
      <c r="I16" s="558"/>
      <c r="J16" s="572">
        <f>'20pobl'!Q17</f>
        <v>100609</v>
      </c>
      <c r="K16" s="562">
        <f t="shared" si="6"/>
        <v>1.4418164459566398</v>
      </c>
      <c r="L16" s="558"/>
      <c r="M16" s="572">
        <f>'20pobl'!X17</f>
        <v>41312</v>
      </c>
      <c r="N16" s="562">
        <f t="shared" si="1"/>
        <v>1.4002007840202493</v>
      </c>
      <c r="O16" s="558"/>
      <c r="P16" s="572">
        <f t="shared" si="7"/>
        <v>23494</v>
      </c>
      <c r="Q16" s="564">
        <f t="shared" si="8"/>
        <v>3.9762985930463008</v>
      </c>
      <c r="R16" s="558"/>
      <c r="S16" s="572">
        <f>'23solcasaad'!J17</f>
        <v>6586</v>
      </c>
      <c r="T16" s="565">
        <f t="shared" si="9"/>
        <v>1.4670438598445192</v>
      </c>
      <c r="U16" s="558"/>
      <c r="V16" s="572">
        <f>'23solcasaad'!Q17</f>
        <v>5041</v>
      </c>
      <c r="W16" s="565">
        <f t="shared" si="10"/>
        <v>5.010486139410987</v>
      </c>
      <c r="X16" s="558"/>
      <c r="Y16" s="572">
        <f>'23solcasaad'!X17</f>
        <v>11867</v>
      </c>
      <c r="Z16" s="565">
        <f t="shared" si="11"/>
        <v>28.725309837335399</v>
      </c>
      <c r="AA16" s="566"/>
      <c r="AB16" s="567">
        <f t="shared" si="12"/>
        <v>13</v>
      </c>
      <c r="AC16" s="567">
        <v>6</v>
      </c>
      <c r="AD16" s="567">
        <f t="shared" si="13"/>
        <v>1</v>
      </c>
      <c r="AE16" s="568" t="str">
        <f t="shared" si="2"/>
        <v>Andalucía</v>
      </c>
      <c r="AF16" s="569">
        <f t="shared" si="3"/>
        <v>4.9266079555025319</v>
      </c>
      <c r="AH16" s="567">
        <f t="shared" si="14"/>
        <v>10</v>
      </c>
      <c r="AI16" s="567">
        <v>6</v>
      </c>
      <c r="AJ16" s="567">
        <f t="shared" si="15"/>
        <v>1</v>
      </c>
      <c r="AK16" s="568" t="str">
        <f t="shared" si="16"/>
        <v>Andalucía</v>
      </c>
      <c r="AL16" s="569">
        <f t="shared" si="17"/>
        <v>1.7296063672652671</v>
      </c>
      <c r="AN16" s="567">
        <f t="shared" si="18"/>
        <v>17</v>
      </c>
      <c r="AO16" s="567">
        <v>6</v>
      </c>
      <c r="AP16" s="567">
        <f t="shared" si="19"/>
        <v>8</v>
      </c>
      <c r="AQ16" s="568" t="str">
        <f t="shared" si="20"/>
        <v>Castilla - La Mancha</v>
      </c>
      <c r="AR16" s="569">
        <f t="shared" si="21"/>
        <v>7.3265705994692327</v>
      </c>
      <c r="AT16" s="567">
        <f t="shared" si="22"/>
        <v>18</v>
      </c>
      <c r="AU16" s="567">
        <v>6</v>
      </c>
      <c r="AV16" s="567">
        <f t="shared" si="23"/>
        <v>4</v>
      </c>
      <c r="AW16" s="568" t="str">
        <f t="shared" si="24"/>
        <v>Balears, Illes</v>
      </c>
      <c r="AX16" s="569">
        <f t="shared" si="25"/>
        <v>41.512932063072491</v>
      </c>
    </row>
    <row r="17" spans="1:50" s="396" customFormat="1" ht="18" customHeight="1" x14ac:dyDescent="0.25">
      <c r="A17" s="519"/>
      <c r="B17" s="557" t="s">
        <v>4</v>
      </c>
      <c r="C17" s="558"/>
      <c r="D17" s="559">
        <f t="shared" si="4"/>
        <v>2391682</v>
      </c>
      <c r="E17" s="560">
        <f t="shared" si="0"/>
        <v>4.9191629030169768</v>
      </c>
      <c r="F17" s="558"/>
      <c r="G17" s="561">
        <f>'20pobl'!J18</f>
        <v>1748820</v>
      </c>
      <c r="H17" s="562">
        <f t="shared" si="5"/>
        <v>4.5199276830179542</v>
      </c>
      <c r="I17" s="558"/>
      <c r="J17" s="561">
        <f>'20pobl'!Q18</f>
        <v>421942</v>
      </c>
      <c r="K17" s="562">
        <f t="shared" si="6"/>
        <v>6.0468041113601823</v>
      </c>
      <c r="L17" s="558"/>
      <c r="M17" s="561">
        <f>'20pobl'!X18</f>
        <v>220920</v>
      </c>
      <c r="N17" s="562">
        <f t="shared" si="1"/>
        <v>7.4877119772887646</v>
      </c>
      <c r="O17" s="558"/>
      <c r="P17" s="563">
        <f t="shared" si="7"/>
        <v>161324</v>
      </c>
      <c r="Q17" s="564">
        <f>P17*100/D17</f>
        <v>6.7452111108416588</v>
      </c>
      <c r="R17" s="558"/>
      <c r="S17" s="561">
        <f>'23solcasaad'!J18</f>
        <v>32634</v>
      </c>
      <c r="T17" s="565">
        <f>S17*100/G17</f>
        <v>1.8660582564243318</v>
      </c>
      <c r="U17" s="558"/>
      <c r="V17" s="561">
        <f>'23solcasaad'!Q18</f>
        <v>29249</v>
      </c>
      <c r="W17" s="565">
        <f>V17*100/J17</f>
        <v>6.9319953927317028</v>
      </c>
      <c r="X17" s="558"/>
      <c r="Y17" s="561">
        <f>'23solcasaad'!X18</f>
        <v>99441</v>
      </c>
      <c r="Z17" s="565">
        <f>Y17*100/M17</f>
        <v>45.012221618685494</v>
      </c>
      <c r="AA17" s="566"/>
      <c r="AB17" s="567">
        <f t="shared" si="12"/>
        <v>1</v>
      </c>
      <c r="AC17" s="567">
        <v>7</v>
      </c>
      <c r="AD17" s="567">
        <f t="shared" si="13"/>
        <v>8</v>
      </c>
      <c r="AE17" s="568" t="str">
        <f t="shared" si="2"/>
        <v>Castilla - La Mancha</v>
      </c>
      <c r="AF17" s="569">
        <f t="shared" si="3"/>
        <v>4.8702429585546323</v>
      </c>
      <c r="AH17" s="567">
        <f t="shared" si="14"/>
        <v>2</v>
      </c>
      <c r="AI17" s="567">
        <v>7</v>
      </c>
      <c r="AJ17" s="567">
        <f t="shared" si="15"/>
        <v>9</v>
      </c>
      <c r="AK17" s="568" t="str">
        <f t="shared" si="16"/>
        <v>Cataluña</v>
      </c>
      <c r="AL17" s="569">
        <f t="shared" si="17"/>
        <v>1.560666464703905</v>
      </c>
      <c r="AN17" s="567">
        <f t="shared" si="18"/>
        <v>7</v>
      </c>
      <c r="AO17" s="567">
        <v>7</v>
      </c>
      <c r="AP17" s="567">
        <f t="shared" si="19"/>
        <v>7</v>
      </c>
      <c r="AQ17" s="568" t="str">
        <f t="shared" si="20"/>
        <v>Castilla y León</v>
      </c>
      <c r="AR17" s="569">
        <f t="shared" si="21"/>
        <v>6.9319953927317028</v>
      </c>
      <c r="AT17" s="567">
        <f t="shared" si="22"/>
        <v>2</v>
      </c>
      <c r="AU17" s="567">
        <v>7</v>
      </c>
      <c r="AV17" s="567">
        <f t="shared" si="23"/>
        <v>14</v>
      </c>
      <c r="AW17" s="568" t="str">
        <f t="shared" si="24"/>
        <v>Murcia, Región de</v>
      </c>
      <c r="AX17" s="569">
        <f t="shared" si="25"/>
        <v>41.045930344960922</v>
      </c>
    </row>
    <row r="18" spans="1:50" s="396" customFormat="1" ht="18" customHeight="1" x14ac:dyDescent="0.25">
      <c r="A18" s="519"/>
      <c r="B18" s="557" t="s">
        <v>40</v>
      </c>
      <c r="C18" s="558"/>
      <c r="D18" s="559">
        <f t="shared" si="4"/>
        <v>2104433</v>
      </c>
      <c r="E18" s="560">
        <f t="shared" si="0"/>
        <v>4.3283550009929108</v>
      </c>
      <c r="F18" s="558"/>
      <c r="G18" s="561">
        <f>'20pobl'!J19</f>
        <v>1689133</v>
      </c>
      <c r="H18" s="562">
        <f t="shared" si="5"/>
        <v>4.3656631368575187</v>
      </c>
      <c r="I18" s="558"/>
      <c r="J18" s="561">
        <f>'20pobl'!Q19</f>
        <v>282233</v>
      </c>
      <c r="K18" s="562">
        <f t="shared" si="6"/>
        <v>4.0446498920740721</v>
      </c>
      <c r="L18" s="558"/>
      <c r="M18" s="561">
        <f>'20pobl'!X19</f>
        <v>133067</v>
      </c>
      <c r="N18" s="562">
        <f t="shared" si="1"/>
        <v>4.5100822455272684</v>
      </c>
      <c r="O18" s="558"/>
      <c r="P18" s="563">
        <f t="shared" si="7"/>
        <v>102491</v>
      </c>
      <c r="Q18" s="564">
        <f t="shared" si="8"/>
        <v>4.8702429585546323</v>
      </c>
      <c r="R18" s="558"/>
      <c r="S18" s="561">
        <f>'23solcasaad'!J19</f>
        <v>23911</v>
      </c>
      <c r="T18" s="565">
        <f t="shared" si="9"/>
        <v>1.4155782877961653</v>
      </c>
      <c r="U18" s="558"/>
      <c r="V18" s="561">
        <f>'23solcasaad'!Q19</f>
        <v>20678</v>
      </c>
      <c r="W18" s="565">
        <f t="shared" si="10"/>
        <v>7.3265705994692327</v>
      </c>
      <c r="X18" s="558"/>
      <c r="Y18" s="561">
        <f>'23solcasaad'!X19</f>
        <v>57902</v>
      </c>
      <c r="Z18" s="565">
        <f t="shared" si="11"/>
        <v>43.513418052559992</v>
      </c>
      <c r="AA18" s="566"/>
      <c r="AB18" s="567">
        <f t="shared" si="12"/>
        <v>7</v>
      </c>
      <c r="AC18" s="567">
        <v>8</v>
      </c>
      <c r="AD18" s="567">
        <f t="shared" si="13"/>
        <v>20</v>
      </c>
      <c r="AE18" s="568" t="str">
        <f t="shared" si="2"/>
        <v>TOTAL</v>
      </c>
      <c r="AF18" s="569">
        <f t="shared" si="3"/>
        <v>4.5778094658964852</v>
      </c>
      <c r="AH18" s="567">
        <f t="shared" si="14"/>
        <v>12</v>
      </c>
      <c r="AI18" s="567">
        <v>8</v>
      </c>
      <c r="AJ18" s="567">
        <f t="shared" si="15"/>
        <v>3</v>
      </c>
      <c r="AK18" s="568" t="str">
        <f t="shared" si="16"/>
        <v>Asturias, Principado de</v>
      </c>
      <c r="AL18" s="569">
        <f t="shared" si="17"/>
        <v>1.510533713660132</v>
      </c>
      <c r="AN18" s="567">
        <f t="shared" si="18"/>
        <v>6</v>
      </c>
      <c r="AO18" s="567">
        <v>8</v>
      </c>
      <c r="AP18" s="567">
        <f t="shared" si="19"/>
        <v>20</v>
      </c>
      <c r="AQ18" s="568" t="str">
        <f t="shared" si="20"/>
        <v>TOTAL</v>
      </c>
      <c r="AR18" s="569">
        <f t="shared" si="21"/>
        <v>6.9312922707494797</v>
      </c>
      <c r="AT18" s="567">
        <f t="shared" si="22"/>
        <v>5</v>
      </c>
      <c r="AU18" s="567">
        <v>8</v>
      </c>
      <c r="AV18" s="567">
        <f t="shared" si="23"/>
        <v>20</v>
      </c>
      <c r="AW18" s="568" t="str">
        <f t="shared" si="24"/>
        <v>TOTAL</v>
      </c>
      <c r="AX18" s="569">
        <f t="shared" si="25"/>
        <v>39.462770561890217</v>
      </c>
    </row>
    <row r="19" spans="1:50" s="396" customFormat="1" ht="18" customHeight="1" x14ac:dyDescent="0.25">
      <c r="A19" s="519"/>
      <c r="B19" s="557" t="s">
        <v>41</v>
      </c>
      <c r="C19" s="558"/>
      <c r="D19" s="559">
        <f t="shared" si="4"/>
        <v>8012231</v>
      </c>
      <c r="E19" s="560">
        <f t="shared" si="0"/>
        <v>16.479393792988624</v>
      </c>
      <c r="F19" s="558"/>
      <c r="G19" s="561">
        <f>'20pobl'!J20</f>
        <v>6446733</v>
      </c>
      <c r="H19" s="562">
        <f t="shared" si="5"/>
        <v>16.661958893268253</v>
      </c>
      <c r="I19" s="558"/>
      <c r="J19" s="561">
        <f>'20pobl'!Q20</f>
        <v>1100095</v>
      </c>
      <c r="K19" s="562">
        <f t="shared" si="6"/>
        <v>15.765339712298799</v>
      </c>
      <c r="L19" s="558"/>
      <c r="M19" s="561">
        <f>'20pobl'!X20</f>
        <v>465403</v>
      </c>
      <c r="N19" s="562">
        <f t="shared" si="1"/>
        <v>15.774052224181256</v>
      </c>
      <c r="O19" s="558"/>
      <c r="P19" s="563">
        <f t="shared" si="7"/>
        <v>398610</v>
      </c>
      <c r="Q19" s="564">
        <f t="shared" si="8"/>
        <v>4.9750188181044708</v>
      </c>
      <c r="R19" s="558"/>
      <c r="S19" s="561">
        <f>'23solcasaad'!J20</f>
        <v>100612</v>
      </c>
      <c r="T19" s="565">
        <f t="shared" si="9"/>
        <v>1.560666464703905</v>
      </c>
      <c r="U19" s="558"/>
      <c r="V19" s="561">
        <f>'23solcasaad'!Q20</f>
        <v>92137</v>
      </c>
      <c r="W19" s="565">
        <f t="shared" si="10"/>
        <v>8.3753675818906554</v>
      </c>
      <c r="X19" s="558"/>
      <c r="Y19" s="561">
        <f>'23solcasaad'!X20</f>
        <v>205861</v>
      </c>
      <c r="Z19" s="565">
        <f t="shared" si="11"/>
        <v>44.232847661059338</v>
      </c>
      <c r="AA19" s="566"/>
      <c r="AB19" s="567">
        <f t="shared" si="12"/>
        <v>5</v>
      </c>
      <c r="AC19" s="567">
        <v>9</v>
      </c>
      <c r="AD19" s="567">
        <f t="shared" si="13"/>
        <v>17</v>
      </c>
      <c r="AE19" s="568" t="str">
        <f t="shared" si="2"/>
        <v>Rioja, La</v>
      </c>
      <c r="AF19" s="569">
        <f t="shared" si="3"/>
        <v>4.5591392542506721</v>
      </c>
      <c r="AH19" s="567">
        <f t="shared" si="14"/>
        <v>7</v>
      </c>
      <c r="AI19" s="567">
        <v>9</v>
      </c>
      <c r="AJ19" s="567">
        <f t="shared" si="15"/>
        <v>20</v>
      </c>
      <c r="AK19" s="568" t="str">
        <f t="shared" si="16"/>
        <v>TOTAL</v>
      </c>
      <c r="AL19" s="569">
        <f t="shared" si="17"/>
        <v>1.4931847646373049</v>
      </c>
      <c r="AN19" s="567">
        <f t="shared" si="18"/>
        <v>3</v>
      </c>
      <c r="AO19" s="567">
        <v>9</v>
      </c>
      <c r="AP19" s="567">
        <f t="shared" si="19"/>
        <v>10</v>
      </c>
      <c r="AQ19" s="568" t="str">
        <f t="shared" si="20"/>
        <v>Comunitat Valenciana</v>
      </c>
      <c r="AR19" s="569">
        <f t="shared" si="21"/>
        <v>6.511999668903294</v>
      </c>
      <c r="AT19" s="567">
        <f t="shared" si="22"/>
        <v>4</v>
      </c>
      <c r="AU19" s="567">
        <v>9</v>
      </c>
      <c r="AV19" s="567">
        <f t="shared" si="23"/>
        <v>16</v>
      </c>
      <c r="AW19" s="568" t="str">
        <f t="shared" si="24"/>
        <v>País Vasco</v>
      </c>
      <c r="AX19" s="569">
        <f t="shared" si="25"/>
        <v>39.261406914174799</v>
      </c>
    </row>
    <row r="20" spans="1:50" s="396" customFormat="1" ht="18" customHeight="1" x14ac:dyDescent="0.25">
      <c r="A20" s="519"/>
      <c r="B20" s="557" t="s">
        <v>3</v>
      </c>
      <c r="C20" s="558"/>
      <c r="D20" s="559">
        <f t="shared" si="4"/>
        <v>5319285</v>
      </c>
      <c r="E20" s="560">
        <f t="shared" si="0"/>
        <v>10.94059722094102</v>
      </c>
      <c r="F20" s="558"/>
      <c r="G20" s="561">
        <f>'20pobl'!J21</f>
        <v>4245246</v>
      </c>
      <c r="H20" s="562">
        <f t="shared" si="5"/>
        <v>10.972086845199184</v>
      </c>
      <c r="I20" s="558"/>
      <c r="J20" s="561">
        <f>'20pobl'!Q21</f>
        <v>773188</v>
      </c>
      <c r="K20" s="562">
        <f t="shared" si="6"/>
        <v>11.080471669694784</v>
      </c>
      <c r="L20" s="558"/>
      <c r="M20" s="561">
        <f>'20pobl'!X21</f>
        <v>300851</v>
      </c>
      <c r="N20" s="562">
        <f t="shared" si="1"/>
        <v>10.196838837947231</v>
      </c>
      <c r="O20" s="558"/>
      <c r="P20" s="563">
        <f t="shared" si="7"/>
        <v>227362</v>
      </c>
      <c r="Q20" s="564">
        <f t="shared" si="8"/>
        <v>4.2742962635015793</v>
      </c>
      <c r="R20" s="558"/>
      <c r="S20" s="561">
        <f>'23solcasaad'!J21</f>
        <v>60125</v>
      </c>
      <c r="T20" s="565">
        <f t="shared" si="9"/>
        <v>1.4162901278276925</v>
      </c>
      <c r="U20" s="558"/>
      <c r="V20" s="561">
        <f>'23solcasaad'!Q21</f>
        <v>50350</v>
      </c>
      <c r="W20" s="565">
        <f t="shared" si="10"/>
        <v>6.511999668903294</v>
      </c>
      <c r="X20" s="558"/>
      <c r="Y20" s="561">
        <f>'23solcasaad'!X21</f>
        <v>116887</v>
      </c>
      <c r="Z20" s="565">
        <f t="shared" si="11"/>
        <v>38.852122811624362</v>
      </c>
      <c r="AA20" s="566"/>
      <c r="AB20" s="567">
        <f t="shared" si="12"/>
        <v>12</v>
      </c>
      <c r="AC20" s="567">
        <v>10</v>
      </c>
      <c r="AD20" s="567">
        <f t="shared" si="13"/>
        <v>14</v>
      </c>
      <c r="AE20" s="568" t="str">
        <f t="shared" si="2"/>
        <v>Murcia, Región de</v>
      </c>
      <c r="AF20" s="570">
        <f t="shared" si="3"/>
        <v>4.4739150725665162</v>
      </c>
      <c r="AH20" s="567">
        <f t="shared" si="14"/>
        <v>11</v>
      </c>
      <c r="AI20" s="567">
        <v>10</v>
      </c>
      <c r="AJ20" s="567">
        <f t="shared" si="15"/>
        <v>6</v>
      </c>
      <c r="AK20" s="568" t="str">
        <f t="shared" si="16"/>
        <v>Cantabria</v>
      </c>
      <c r="AL20" s="569">
        <f t="shared" si="17"/>
        <v>1.4670438598445192</v>
      </c>
      <c r="AN20" s="567">
        <f t="shared" si="18"/>
        <v>9</v>
      </c>
      <c r="AO20" s="567">
        <v>10</v>
      </c>
      <c r="AP20" s="567">
        <f t="shared" si="19"/>
        <v>16</v>
      </c>
      <c r="AQ20" s="568" t="str">
        <f t="shared" si="20"/>
        <v>País Vasco</v>
      </c>
      <c r="AR20" s="569">
        <f t="shared" si="21"/>
        <v>6.485313551993996</v>
      </c>
      <c r="AT20" s="567">
        <f t="shared" si="22"/>
        <v>10</v>
      </c>
      <c r="AU20" s="567">
        <v>10</v>
      </c>
      <c r="AV20" s="567">
        <f t="shared" si="23"/>
        <v>10</v>
      </c>
      <c r="AW20" s="568" t="str">
        <f t="shared" si="24"/>
        <v>Comunitat Valenciana</v>
      </c>
      <c r="AX20" s="569">
        <f t="shared" si="25"/>
        <v>38.852122811624362</v>
      </c>
    </row>
    <row r="21" spans="1:50" s="329" customFormat="1" ht="18" customHeight="1" x14ac:dyDescent="0.25">
      <c r="A21" s="348"/>
      <c r="B21" s="548" t="s">
        <v>2</v>
      </c>
      <c r="C21" s="573"/>
      <c r="D21" s="574">
        <f t="shared" si="4"/>
        <v>1054681</v>
      </c>
      <c r="E21" s="575">
        <f t="shared" si="0"/>
        <v>2.1692464339811264</v>
      </c>
      <c r="F21" s="573"/>
      <c r="G21" s="576">
        <f>'20pobl'!J22</f>
        <v>818728</v>
      </c>
      <c r="H21" s="577">
        <f t="shared" si="5"/>
        <v>2.1160504523403914</v>
      </c>
      <c r="I21" s="573"/>
      <c r="J21" s="576">
        <f>'20pobl'!Q22</f>
        <v>161284</v>
      </c>
      <c r="K21" s="577">
        <f t="shared" si="6"/>
        <v>2.3113431568713603</v>
      </c>
      <c r="L21" s="573"/>
      <c r="M21" s="576">
        <f>'20pobl'!X22</f>
        <v>74669</v>
      </c>
      <c r="N21" s="577">
        <f t="shared" si="1"/>
        <v>2.5307802174188612</v>
      </c>
      <c r="O21" s="573"/>
      <c r="P21" s="578">
        <f t="shared" si="7"/>
        <v>60774</v>
      </c>
      <c r="Q21" s="579">
        <f t="shared" si="8"/>
        <v>5.7623110684652517</v>
      </c>
      <c r="R21" s="573"/>
      <c r="S21" s="576">
        <f>'23solcasaad'!J22</f>
        <v>14185</v>
      </c>
      <c r="T21" s="580">
        <f t="shared" si="9"/>
        <v>1.7325656384049404</v>
      </c>
      <c r="U21" s="573"/>
      <c r="V21" s="576">
        <f>'23solcasaad'!Q22</f>
        <v>13267</v>
      </c>
      <c r="W21" s="580">
        <f t="shared" si="10"/>
        <v>8.2258624538081886</v>
      </c>
      <c r="X21" s="573"/>
      <c r="Y21" s="576">
        <f>'23solcasaad'!X22</f>
        <v>33322</v>
      </c>
      <c r="Z21" s="565">
        <f t="shared" si="11"/>
        <v>44.626284000053573</v>
      </c>
      <c r="AA21" s="566"/>
      <c r="AB21" s="567">
        <f t="shared" si="12"/>
        <v>2</v>
      </c>
      <c r="AC21" s="567">
        <v>11</v>
      </c>
      <c r="AD21" s="567">
        <f t="shared" si="13"/>
        <v>2</v>
      </c>
      <c r="AE21" s="568" t="str">
        <f t="shared" si="2"/>
        <v>Aragón</v>
      </c>
      <c r="AF21" s="569">
        <f t="shared" si="3"/>
        <v>4.3793573647649326</v>
      </c>
      <c r="AG21" s="396"/>
      <c r="AH21" s="567">
        <f t="shared" si="14"/>
        <v>5</v>
      </c>
      <c r="AI21" s="567">
        <v>11</v>
      </c>
      <c r="AJ21" s="567">
        <f t="shared" si="15"/>
        <v>10</v>
      </c>
      <c r="AK21" s="568" t="str">
        <f t="shared" si="16"/>
        <v>Comunitat Valenciana</v>
      </c>
      <c r="AL21" s="569">
        <f t="shared" si="17"/>
        <v>1.4162901278276925</v>
      </c>
      <c r="AM21" s="396"/>
      <c r="AN21" s="567">
        <f t="shared" si="18"/>
        <v>4</v>
      </c>
      <c r="AO21" s="567">
        <v>11</v>
      </c>
      <c r="AP21" s="567">
        <f t="shared" si="19"/>
        <v>18</v>
      </c>
      <c r="AQ21" s="568" t="str">
        <f t="shared" si="20"/>
        <v>Ceuta y Melilla</v>
      </c>
      <c r="AR21" s="569">
        <f t="shared" si="21"/>
        <v>6.3697722068217431</v>
      </c>
      <c r="AS21" s="396"/>
      <c r="AT21" s="567">
        <f t="shared" si="22"/>
        <v>3</v>
      </c>
      <c r="AU21" s="567">
        <v>11</v>
      </c>
      <c r="AV21" s="567">
        <f t="shared" si="23"/>
        <v>13</v>
      </c>
      <c r="AW21" s="568" t="str">
        <f t="shared" si="24"/>
        <v>Madrid, Comunidad de</v>
      </c>
      <c r="AX21" s="569">
        <f t="shared" si="25"/>
        <v>38.79499580604287</v>
      </c>
    </row>
    <row r="22" spans="1:50" s="329" customFormat="1" ht="18" customHeight="1" x14ac:dyDescent="0.25">
      <c r="A22" s="348"/>
      <c r="B22" s="548" t="s">
        <v>35</v>
      </c>
      <c r="C22" s="573"/>
      <c r="D22" s="574">
        <f t="shared" si="4"/>
        <v>2705833</v>
      </c>
      <c r="E22" s="575">
        <f t="shared" si="0"/>
        <v>5.5653022915919159</v>
      </c>
      <c r="F22" s="573"/>
      <c r="G22" s="576">
        <f>'20pobl'!J23</f>
        <v>1985942</v>
      </c>
      <c r="H22" s="577">
        <f t="shared" si="5"/>
        <v>5.1327833754577608</v>
      </c>
      <c r="I22" s="573"/>
      <c r="J22" s="576">
        <f>'20pobl'!Q23</f>
        <v>478661</v>
      </c>
      <c r="K22" s="577">
        <f t="shared" si="6"/>
        <v>6.8596378240321565</v>
      </c>
      <c r="L22" s="573"/>
      <c r="M22" s="576">
        <f>'20pobl'!X23</f>
        <v>241230</v>
      </c>
      <c r="N22" s="577">
        <f t="shared" si="1"/>
        <v>8.1760852810128952</v>
      </c>
      <c r="O22" s="573"/>
      <c r="P22" s="578">
        <f t="shared" si="7"/>
        <v>89575</v>
      </c>
      <c r="Q22" s="579">
        <f t="shared" si="8"/>
        <v>3.3104408143444179</v>
      </c>
      <c r="R22" s="573"/>
      <c r="S22" s="576">
        <f>'23solcasaad'!J23</f>
        <v>25938</v>
      </c>
      <c r="T22" s="580">
        <f t="shared" si="9"/>
        <v>1.306080439408603</v>
      </c>
      <c r="U22" s="573"/>
      <c r="V22" s="576">
        <f>'23solcasaad'!Q23</f>
        <v>15599</v>
      </c>
      <c r="W22" s="580">
        <f t="shared" si="10"/>
        <v>3.2588825912284478</v>
      </c>
      <c r="X22" s="573"/>
      <c r="Y22" s="576">
        <f>'23solcasaad'!X23</f>
        <v>48038</v>
      </c>
      <c r="Z22" s="565">
        <f t="shared" si="11"/>
        <v>19.913775235252665</v>
      </c>
      <c r="AA22" s="566"/>
      <c r="AB22" s="567">
        <f t="shared" si="12"/>
        <v>19</v>
      </c>
      <c r="AC22" s="567">
        <v>12</v>
      </c>
      <c r="AD22" s="567">
        <f t="shared" si="13"/>
        <v>10</v>
      </c>
      <c r="AE22" s="568" t="str">
        <f t="shared" si="2"/>
        <v>Comunitat Valenciana</v>
      </c>
      <c r="AF22" s="569">
        <f t="shared" si="3"/>
        <v>4.2742962635015793</v>
      </c>
      <c r="AG22" s="396"/>
      <c r="AH22" s="567">
        <f t="shared" si="14"/>
        <v>16</v>
      </c>
      <c r="AI22" s="567">
        <v>12</v>
      </c>
      <c r="AJ22" s="567">
        <f t="shared" si="15"/>
        <v>8</v>
      </c>
      <c r="AK22" s="568" t="str">
        <f t="shared" si="16"/>
        <v>Castilla - La Mancha</v>
      </c>
      <c r="AL22" s="569">
        <f t="shared" si="17"/>
        <v>1.4155782877961653</v>
      </c>
      <c r="AM22" s="396"/>
      <c r="AN22" s="567">
        <f t="shared" si="18"/>
        <v>19</v>
      </c>
      <c r="AO22" s="567">
        <v>12</v>
      </c>
      <c r="AP22" s="567">
        <f t="shared" si="19"/>
        <v>5</v>
      </c>
      <c r="AQ22" s="568" t="str">
        <f t="shared" si="20"/>
        <v>Canarias</v>
      </c>
      <c r="AR22" s="569">
        <f t="shared" si="21"/>
        <v>6.19269608800803</v>
      </c>
      <c r="AS22" s="396"/>
      <c r="AT22" s="567">
        <f t="shared" si="22"/>
        <v>19</v>
      </c>
      <c r="AU22" s="567">
        <v>12</v>
      </c>
      <c r="AV22" s="567">
        <f t="shared" si="23"/>
        <v>17</v>
      </c>
      <c r="AW22" s="568" t="str">
        <f t="shared" si="24"/>
        <v>Rioja, La</v>
      </c>
      <c r="AX22" s="569">
        <f t="shared" si="25"/>
        <v>38.169464428457232</v>
      </c>
    </row>
    <row r="23" spans="1:50" s="329" customFormat="1" ht="18" customHeight="1" x14ac:dyDescent="0.25">
      <c r="A23" s="348"/>
      <c r="B23" s="548" t="s">
        <v>42</v>
      </c>
      <c r="C23" s="573"/>
      <c r="D23" s="574">
        <f t="shared" si="4"/>
        <v>7009268</v>
      </c>
      <c r="E23" s="575">
        <f t="shared" si="0"/>
        <v>14.416519889727814</v>
      </c>
      <c r="F23" s="573"/>
      <c r="G23" s="576">
        <f>'20pobl'!J24</f>
        <v>5704269</v>
      </c>
      <c r="H23" s="577">
        <f t="shared" si="5"/>
        <v>14.743017214167919</v>
      </c>
      <c r="I23" s="573"/>
      <c r="J23" s="576">
        <f>'20pobl'!Q24</f>
        <v>912768</v>
      </c>
      <c r="K23" s="577">
        <f t="shared" si="6"/>
        <v>13.080777204255586</v>
      </c>
      <c r="L23" s="573"/>
      <c r="M23" s="576">
        <f>'20pobl'!X24</f>
        <v>392231</v>
      </c>
      <c r="N23" s="577">
        <f t="shared" si="1"/>
        <v>13.294010304924631</v>
      </c>
      <c r="O23" s="573"/>
      <c r="P23" s="578">
        <f t="shared" si="7"/>
        <v>267532</v>
      </c>
      <c r="Q23" s="579">
        <f t="shared" si="8"/>
        <v>3.8168322284152922</v>
      </c>
      <c r="R23" s="573"/>
      <c r="S23" s="576">
        <f>'23solcasaad'!J24</f>
        <v>62940</v>
      </c>
      <c r="T23" s="580">
        <f t="shared" si="9"/>
        <v>1.1033841496605437</v>
      </c>
      <c r="U23" s="573"/>
      <c r="V23" s="576">
        <f>'23solcasaad'!Q24</f>
        <v>52426</v>
      </c>
      <c r="W23" s="580">
        <f t="shared" si="10"/>
        <v>5.743628172766793</v>
      </c>
      <c r="X23" s="573"/>
      <c r="Y23" s="576">
        <f>'23solcasaad'!X24</f>
        <v>152166</v>
      </c>
      <c r="Z23" s="565">
        <f t="shared" si="11"/>
        <v>38.79499580604287</v>
      </c>
      <c r="AA23" s="566"/>
      <c r="AB23" s="567">
        <f t="shared" si="12"/>
        <v>15</v>
      </c>
      <c r="AC23" s="567">
        <v>13</v>
      </c>
      <c r="AD23" s="567">
        <f t="shared" si="13"/>
        <v>6</v>
      </c>
      <c r="AE23" s="568" t="str">
        <f t="shared" si="2"/>
        <v>Cantabria</v>
      </c>
      <c r="AF23" s="569">
        <f t="shared" si="3"/>
        <v>3.9762985930463008</v>
      </c>
      <c r="AG23" s="396"/>
      <c r="AH23" s="567">
        <f t="shared" si="14"/>
        <v>17</v>
      </c>
      <c r="AI23" s="567">
        <v>13</v>
      </c>
      <c r="AJ23" s="567">
        <f t="shared" si="15"/>
        <v>5</v>
      </c>
      <c r="AK23" s="568" t="str">
        <f t="shared" si="16"/>
        <v>Canarias</v>
      </c>
      <c r="AL23" s="569">
        <f t="shared" si="17"/>
        <v>1.4096476804552256</v>
      </c>
      <c r="AM23" s="396"/>
      <c r="AN23" s="567">
        <f t="shared" si="18"/>
        <v>14</v>
      </c>
      <c r="AO23" s="567">
        <v>13</v>
      </c>
      <c r="AP23" s="567">
        <f t="shared" si="19"/>
        <v>3</v>
      </c>
      <c r="AQ23" s="568" t="str">
        <f t="shared" si="20"/>
        <v>Asturias, Principado de</v>
      </c>
      <c r="AR23" s="569">
        <f t="shared" si="21"/>
        <v>6.1294064606983474</v>
      </c>
      <c r="AS23" s="396"/>
      <c r="AT23" s="567">
        <f t="shared" si="22"/>
        <v>11</v>
      </c>
      <c r="AU23" s="567">
        <v>13</v>
      </c>
      <c r="AV23" s="567">
        <f t="shared" si="23"/>
        <v>2</v>
      </c>
      <c r="AW23" s="568" t="str">
        <f t="shared" si="24"/>
        <v>Aragón</v>
      </c>
      <c r="AX23" s="569">
        <f t="shared" si="25"/>
        <v>37.214872380012544</v>
      </c>
    </row>
    <row r="24" spans="1:50" s="329" customFormat="1" ht="18" customHeight="1" x14ac:dyDescent="0.25">
      <c r="A24" s="348"/>
      <c r="B24" s="548" t="s">
        <v>43</v>
      </c>
      <c r="C24" s="573"/>
      <c r="D24" s="574">
        <f t="shared" si="4"/>
        <v>1568492</v>
      </c>
      <c r="E24" s="575">
        <f t="shared" si="0"/>
        <v>3.226042450492542</v>
      </c>
      <c r="F24" s="573"/>
      <c r="G24" s="576">
        <f>'20pobl'!J25</f>
        <v>1307004</v>
      </c>
      <c r="H24" s="577">
        <f t="shared" si="5"/>
        <v>3.3780283627904519</v>
      </c>
      <c r="I24" s="573"/>
      <c r="J24" s="576">
        <f>'20pobl'!Q25</f>
        <v>189074</v>
      </c>
      <c r="K24" s="577">
        <f t="shared" si="6"/>
        <v>2.7095985717262443</v>
      </c>
      <c r="L24" s="573"/>
      <c r="M24" s="576">
        <f>'20pobl'!X25</f>
        <v>72414</v>
      </c>
      <c r="N24" s="577">
        <f t="shared" si="1"/>
        <v>2.4543507836474228</v>
      </c>
      <c r="O24" s="573"/>
      <c r="P24" s="578">
        <f t="shared" si="7"/>
        <v>70173</v>
      </c>
      <c r="Q24" s="579">
        <f t="shared" si="8"/>
        <v>4.4739150725665162</v>
      </c>
      <c r="R24" s="573"/>
      <c r="S24" s="576">
        <f>'23solcasaad'!J25</f>
        <v>23871</v>
      </c>
      <c r="T24" s="580">
        <f t="shared" si="9"/>
        <v>1.8263907379013378</v>
      </c>
      <c r="U24" s="573"/>
      <c r="V24" s="576">
        <f>'23solcasaad'!Q25</f>
        <v>16579</v>
      </c>
      <c r="W24" s="580">
        <f t="shared" si="10"/>
        <v>8.7685244930556294</v>
      </c>
      <c r="X24" s="573"/>
      <c r="Y24" s="576">
        <f>'23solcasaad'!X25</f>
        <v>29723</v>
      </c>
      <c r="Z24" s="565">
        <f t="shared" si="11"/>
        <v>41.045930344960922</v>
      </c>
      <c r="AA24" s="566"/>
      <c r="AB24" s="567">
        <f t="shared" si="12"/>
        <v>10</v>
      </c>
      <c r="AC24" s="567">
        <v>14</v>
      </c>
      <c r="AD24" s="567">
        <f t="shared" si="13"/>
        <v>4</v>
      </c>
      <c r="AE24" s="568" t="str">
        <f t="shared" si="2"/>
        <v>Balears, Illes</v>
      </c>
      <c r="AF24" s="569">
        <f t="shared" si="3"/>
        <v>3.882874047710283</v>
      </c>
      <c r="AG24" s="396"/>
      <c r="AH24" s="567">
        <f t="shared" si="14"/>
        <v>4</v>
      </c>
      <c r="AI24" s="567">
        <v>14</v>
      </c>
      <c r="AJ24" s="567">
        <f t="shared" si="15"/>
        <v>4</v>
      </c>
      <c r="AK24" s="568" t="str">
        <f t="shared" si="16"/>
        <v>Balears, Illes</v>
      </c>
      <c r="AL24" s="569">
        <f t="shared" si="17"/>
        <v>1.3591160436288818</v>
      </c>
      <c r="AM24" s="396"/>
      <c r="AN24" s="567">
        <f t="shared" si="18"/>
        <v>1</v>
      </c>
      <c r="AO24" s="567">
        <v>14</v>
      </c>
      <c r="AP24" s="567">
        <f t="shared" si="19"/>
        <v>13</v>
      </c>
      <c r="AQ24" s="568" t="str">
        <f t="shared" si="20"/>
        <v>Madrid, Comunidad de</v>
      </c>
      <c r="AR24" s="569">
        <f t="shared" si="21"/>
        <v>5.743628172766793</v>
      </c>
      <c r="AS24" s="396"/>
      <c r="AT24" s="567">
        <f t="shared" si="22"/>
        <v>7</v>
      </c>
      <c r="AU24" s="567">
        <v>14</v>
      </c>
      <c r="AV24" s="567">
        <f t="shared" si="23"/>
        <v>3</v>
      </c>
      <c r="AW24" s="568" t="str">
        <f t="shared" si="24"/>
        <v>Asturias, Principado de</v>
      </c>
      <c r="AX24" s="569">
        <f t="shared" si="25"/>
        <v>34.329463194509728</v>
      </c>
    </row>
    <row r="25" spans="1:50" s="329" customFormat="1" ht="18" customHeight="1" x14ac:dyDescent="0.25">
      <c r="B25" s="548" t="s">
        <v>44</v>
      </c>
      <c r="C25" s="573"/>
      <c r="D25" s="581">
        <f t="shared" si="4"/>
        <v>678333</v>
      </c>
      <c r="E25" s="575">
        <f t="shared" si="0"/>
        <v>1.3951815205751497</v>
      </c>
      <c r="F25" s="573"/>
      <c r="G25" s="582">
        <f>'20pobl'!J26</f>
        <v>537748</v>
      </c>
      <c r="H25" s="577">
        <f t="shared" si="5"/>
        <v>1.3898411910245414</v>
      </c>
      <c r="I25" s="573"/>
      <c r="J25" s="582">
        <f>'20pobl'!Q26</f>
        <v>97707</v>
      </c>
      <c r="K25" s="577">
        <f t="shared" si="6"/>
        <v>1.4002282050819053</v>
      </c>
      <c r="L25" s="573"/>
      <c r="M25" s="582">
        <f>'20pobl'!X26</f>
        <v>42878</v>
      </c>
      <c r="N25" s="577">
        <f t="shared" si="1"/>
        <v>1.4532777211759356</v>
      </c>
      <c r="O25" s="573"/>
      <c r="P25" s="583">
        <f t="shared" si="7"/>
        <v>23582</v>
      </c>
      <c r="Q25" s="579">
        <f t="shared" si="8"/>
        <v>3.4764636247978502</v>
      </c>
      <c r="R25" s="573"/>
      <c r="S25" s="582">
        <f>'23solcasaad'!J26</f>
        <v>5535</v>
      </c>
      <c r="T25" s="580">
        <f t="shared" si="9"/>
        <v>1.0292925310740346</v>
      </c>
      <c r="U25" s="573"/>
      <c r="V25" s="582">
        <f>'23solcasaad'!Q26</f>
        <v>4530</v>
      </c>
      <c r="W25" s="580">
        <f t="shared" si="10"/>
        <v>4.6363106021062972</v>
      </c>
      <c r="X25" s="573"/>
      <c r="Y25" s="582">
        <f>'23solcasaad'!X26</f>
        <v>13517</v>
      </c>
      <c r="Z25" s="565">
        <f t="shared" si="11"/>
        <v>31.524324828583424</v>
      </c>
      <c r="AA25" s="566"/>
      <c r="AB25" s="567">
        <f t="shared" si="12"/>
        <v>16</v>
      </c>
      <c r="AC25" s="567">
        <v>15</v>
      </c>
      <c r="AD25" s="567">
        <f t="shared" si="13"/>
        <v>13</v>
      </c>
      <c r="AE25" s="568" t="str">
        <f t="shared" si="2"/>
        <v>Madrid, Comunidad de</v>
      </c>
      <c r="AF25" s="569">
        <f t="shared" si="3"/>
        <v>3.8168322284152922</v>
      </c>
      <c r="AG25" s="396"/>
      <c r="AH25" s="567">
        <f t="shared" si="14"/>
        <v>19</v>
      </c>
      <c r="AI25" s="567">
        <v>15</v>
      </c>
      <c r="AJ25" s="567">
        <f t="shared" si="15"/>
        <v>17</v>
      </c>
      <c r="AK25" s="568" t="str">
        <f t="shared" si="16"/>
        <v>Rioja, La</v>
      </c>
      <c r="AL25" s="569">
        <f t="shared" si="17"/>
        <v>1.3557079940432812</v>
      </c>
      <c r="AM25" s="396"/>
      <c r="AN25" s="567">
        <f t="shared" si="18"/>
        <v>18</v>
      </c>
      <c r="AO25" s="567">
        <v>15</v>
      </c>
      <c r="AP25" s="567">
        <f t="shared" si="19"/>
        <v>2</v>
      </c>
      <c r="AQ25" s="568" t="str">
        <f t="shared" si="20"/>
        <v>Aragón</v>
      </c>
      <c r="AR25" s="569">
        <f t="shared" si="21"/>
        <v>5.6950436806685039</v>
      </c>
      <c r="AS25" s="396"/>
      <c r="AT25" s="567">
        <f t="shared" si="22"/>
        <v>17</v>
      </c>
      <c r="AU25" s="567">
        <v>15</v>
      </c>
      <c r="AV25" s="567">
        <f t="shared" si="23"/>
        <v>18</v>
      </c>
      <c r="AW25" s="568" t="str">
        <f t="shared" si="24"/>
        <v>Ceuta y Melilla</v>
      </c>
      <c r="AX25" s="569">
        <f t="shared" si="25"/>
        <v>33.129708816941559</v>
      </c>
    </row>
    <row r="26" spans="1:50" s="329" customFormat="1" ht="18" customHeight="1" x14ac:dyDescent="0.25">
      <c r="B26" s="548" t="s">
        <v>45</v>
      </c>
      <c r="C26" s="573"/>
      <c r="D26" s="581">
        <f t="shared" si="4"/>
        <v>2227684</v>
      </c>
      <c r="E26" s="575">
        <f t="shared" si="0"/>
        <v>4.5818551514977628</v>
      </c>
      <c r="F26" s="573"/>
      <c r="G26" s="582">
        <f>'20pobl'!J27</f>
        <v>1697134</v>
      </c>
      <c r="H26" s="577">
        <f t="shared" si="5"/>
        <v>4.38634218981427</v>
      </c>
      <c r="I26" s="573"/>
      <c r="J26" s="582">
        <f>'20pobl'!Q27</f>
        <v>367754</v>
      </c>
      <c r="K26" s="577">
        <f t="shared" si="6"/>
        <v>5.2702418796165169</v>
      </c>
      <c r="L26" s="573"/>
      <c r="M26" s="582">
        <f>'20pobl'!X27</f>
        <v>162796</v>
      </c>
      <c r="N26" s="577">
        <f t="shared" si="1"/>
        <v>5.5176967185166657</v>
      </c>
      <c r="O26" s="573"/>
      <c r="P26" s="583">
        <f t="shared" si="7"/>
        <v>119085</v>
      </c>
      <c r="Q26" s="579">
        <f t="shared" si="8"/>
        <v>5.3456863720348125</v>
      </c>
      <c r="R26" s="573"/>
      <c r="S26" s="582">
        <f>'23solcasaad'!J27</f>
        <v>31319</v>
      </c>
      <c r="T26" s="580">
        <f t="shared" si="9"/>
        <v>1.8454052537984627</v>
      </c>
      <c r="U26" s="573"/>
      <c r="V26" s="582">
        <f>'23solcasaad'!Q27</f>
        <v>23850</v>
      </c>
      <c r="W26" s="580">
        <f t="shared" si="10"/>
        <v>6.485313551993996</v>
      </c>
      <c r="X26" s="573"/>
      <c r="Y26" s="582">
        <f>'23solcasaad'!X27</f>
        <v>63916</v>
      </c>
      <c r="Z26" s="565">
        <f t="shared" si="11"/>
        <v>39.261406914174799</v>
      </c>
      <c r="AA26" s="566"/>
      <c r="AB26" s="567">
        <f t="shared" si="12"/>
        <v>3</v>
      </c>
      <c r="AC26" s="567">
        <v>16</v>
      </c>
      <c r="AD26" s="567">
        <f t="shared" si="13"/>
        <v>15</v>
      </c>
      <c r="AE26" s="568" t="str">
        <f t="shared" si="2"/>
        <v>Navarra, Comunidad Foral de</v>
      </c>
      <c r="AF26" s="570">
        <f t="shared" si="3"/>
        <v>3.4764636247978502</v>
      </c>
      <c r="AG26" s="396"/>
      <c r="AH26" s="567">
        <f t="shared" si="14"/>
        <v>3</v>
      </c>
      <c r="AI26" s="567">
        <v>16</v>
      </c>
      <c r="AJ26" s="567">
        <f t="shared" si="15"/>
        <v>12</v>
      </c>
      <c r="AK26" s="568" t="str">
        <f t="shared" si="16"/>
        <v>Galicia</v>
      </c>
      <c r="AL26" s="569">
        <f t="shared" si="17"/>
        <v>1.306080439408603</v>
      </c>
      <c r="AM26" s="396"/>
      <c r="AN26" s="567">
        <f t="shared" si="18"/>
        <v>10</v>
      </c>
      <c r="AO26" s="567">
        <v>16</v>
      </c>
      <c r="AP26" s="567">
        <f t="shared" si="19"/>
        <v>17</v>
      </c>
      <c r="AQ26" s="568" t="str">
        <f t="shared" si="20"/>
        <v>Rioja, La</v>
      </c>
      <c r="AR26" s="569">
        <f t="shared" si="21"/>
        <v>5.6163325064053033</v>
      </c>
      <c r="AS26" s="396"/>
      <c r="AT26" s="567">
        <f t="shared" si="22"/>
        <v>9</v>
      </c>
      <c r="AU26" s="567">
        <v>16</v>
      </c>
      <c r="AV26" s="567">
        <f t="shared" si="23"/>
        <v>5</v>
      </c>
      <c r="AW26" s="568" t="str">
        <f t="shared" si="24"/>
        <v>Canarias</v>
      </c>
      <c r="AX26" s="569">
        <f t="shared" si="25"/>
        <v>31.767335604702918</v>
      </c>
    </row>
    <row r="27" spans="1:50" s="329" customFormat="1" ht="18" customHeight="1" x14ac:dyDescent="0.25">
      <c r="B27" s="548" t="s">
        <v>46</v>
      </c>
      <c r="C27" s="573"/>
      <c r="D27" s="581">
        <f t="shared" si="4"/>
        <v>324184</v>
      </c>
      <c r="E27" s="584">
        <f t="shared" si="0"/>
        <v>0.6667750589550181</v>
      </c>
      <c r="F27" s="573"/>
      <c r="G27" s="582">
        <f>'20pobl'!J28</f>
        <v>252488</v>
      </c>
      <c r="H27" s="585">
        <f t="shared" si="5"/>
        <v>0.65257001911565349</v>
      </c>
      <c r="I27" s="573"/>
      <c r="J27" s="582">
        <f>'20pobl'!Q28</f>
        <v>49178</v>
      </c>
      <c r="K27" s="585">
        <f t="shared" si="6"/>
        <v>0.70476447613290694</v>
      </c>
      <c r="L27" s="573"/>
      <c r="M27" s="582">
        <f>'20pobl'!X28</f>
        <v>22518</v>
      </c>
      <c r="N27" s="585">
        <f t="shared" si="1"/>
        <v>0.76320975151452297</v>
      </c>
      <c r="O27" s="573"/>
      <c r="P27" s="583">
        <f t="shared" si="7"/>
        <v>14780</v>
      </c>
      <c r="Q27" s="586">
        <f t="shared" si="8"/>
        <v>4.5591392542506721</v>
      </c>
      <c r="R27" s="573"/>
      <c r="S27" s="582">
        <f>'23solcasaad'!J28</f>
        <v>3423</v>
      </c>
      <c r="T27" s="587">
        <f t="shared" si="9"/>
        <v>1.3557079940432812</v>
      </c>
      <c r="U27" s="573"/>
      <c r="V27" s="582">
        <f>'23solcasaad'!Q28</f>
        <v>2762</v>
      </c>
      <c r="W27" s="587">
        <f t="shared" si="10"/>
        <v>5.6163325064053033</v>
      </c>
      <c r="X27" s="573"/>
      <c r="Y27" s="582">
        <f>'23solcasaad'!X28</f>
        <v>8595</v>
      </c>
      <c r="Z27" s="588">
        <f t="shared" si="11"/>
        <v>38.169464428457232</v>
      </c>
      <c r="AA27" s="566"/>
      <c r="AB27" s="567">
        <f t="shared" si="12"/>
        <v>9</v>
      </c>
      <c r="AC27" s="567">
        <v>17</v>
      </c>
      <c r="AD27" s="567">
        <f t="shared" si="13"/>
        <v>5</v>
      </c>
      <c r="AE27" s="568" t="str">
        <f t="shared" si="2"/>
        <v>Canarias</v>
      </c>
      <c r="AF27" s="569">
        <f t="shared" si="3"/>
        <v>3.4210100797139837</v>
      </c>
      <c r="AG27" s="396"/>
      <c r="AH27" s="567">
        <f t="shared" si="14"/>
        <v>15</v>
      </c>
      <c r="AI27" s="567">
        <v>17</v>
      </c>
      <c r="AJ27" s="567">
        <f t="shared" si="15"/>
        <v>13</v>
      </c>
      <c r="AK27" s="568" t="str">
        <f t="shared" si="16"/>
        <v>Madrid, Comunidad de</v>
      </c>
      <c r="AL27" s="569">
        <f t="shared" si="17"/>
        <v>1.1033841496605437</v>
      </c>
      <c r="AM27" s="396"/>
      <c r="AN27" s="567">
        <f t="shared" si="18"/>
        <v>16</v>
      </c>
      <c r="AO27" s="567">
        <v>17</v>
      </c>
      <c r="AP27" s="567">
        <f t="shared" si="19"/>
        <v>6</v>
      </c>
      <c r="AQ27" s="568" t="str">
        <f t="shared" si="20"/>
        <v>Cantabria</v>
      </c>
      <c r="AR27" s="569">
        <f t="shared" si="21"/>
        <v>5.010486139410987</v>
      </c>
      <c r="AS27" s="396"/>
      <c r="AT27" s="567">
        <f t="shared" si="22"/>
        <v>12</v>
      </c>
      <c r="AU27" s="567">
        <v>17</v>
      </c>
      <c r="AV27" s="567">
        <f t="shared" si="23"/>
        <v>15</v>
      </c>
      <c r="AW27" s="568" t="str">
        <f t="shared" si="24"/>
        <v>Navarra, Comunidad Foral de</v>
      </c>
      <c r="AX27" s="569">
        <f t="shared" si="25"/>
        <v>31.524324828583424</v>
      </c>
    </row>
    <row r="28" spans="1:50" s="329" customFormat="1" ht="18" customHeight="1" x14ac:dyDescent="0.25">
      <c r="B28" s="548" t="s">
        <v>1</v>
      </c>
      <c r="C28" s="573"/>
      <c r="D28" s="581">
        <f t="shared" si="4"/>
        <v>169164</v>
      </c>
      <c r="E28" s="584">
        <f t="shared" si="0"/>
        <v>0.34793307526918876</v>
      </c>
      <c r="F28" s="573"/>
      <c r="G28" s="582">
        <f>'20pobl'!J29</f>
        <v>147659</v>
      </c>
      <c r="H28" s="585">
        <f t="shared" si="5"/>
        <v>0.38163333090126372</v>
      </c>
      <c r="I28" s="573"/>
      <c r="J28" s="582">
        <f>'20pobl'!Q29</f>
        <v>16594</v>
      </c>
      <c r="K28" s="585">
        <f t="shared" si="6"/>
        <v>0.23780677776545323</v>
      </c>
      <c r="L28" s="573"/>
      <c r="M28" s="582">
        <f>'20pobl'!X29</f>
        <v>4911</v>
      </c>
      <c r="N28" s="585">
        <f t="shared" si="1"/>
        <v>0.16645008835988198</v>
      </c>
      <c r="O28" s="573"/>
      <c r="P28" s="583">
        <f t="shared" si="7"/>
        <v>5774</v>
      </c>
      <c r="Q28" s="586">
        <f t="shared" si="8"/>
        <v>3.4132557754604997</v>
      </c>
      <c r="R28" s="573"/>
      <c r="S28" s="582">
        <f>'23solcasaad'!J29</f>
        <v>3090</v>
      </c>
      <c r="T28" s="587">
        <f t="shared" si="9"/>
        <v>2.0926594383004082</v>
      </c>
      <c r="U28" s="573"/>
      <c r="V28" s="582">
        <f>'23solcasaad'!Q29</f>
        <v>1057</v>
      </c>
      <c r="W28" s="587">
        <f t="shared" si="10"/>
        <v>6.3697722068217431</v>
      </c>
      <c r="X28" s="573"/>
      <c r="Y28" s="582">
        <f>'23solcasaad'!X29</f>
        <v>1627</v>
      </c>
      <c r="Z28" s="588">
        <f t="shared" si="11"/>
        <v>33.129708816941559</v>
      </c>
      <c r="AA28" s="566"/>
      <c r="AB28" s="567">
        <f t="shared" si="12"/>
        <v>18</v>
      </c>
      <c r="AC28" s="567">
        <v>18</v>
      </c>
      <c r="AD28" s="567">
        <f t="shared" si="13"/>
        <v>18</v>
      </c>
      <c r="AE28" s="568" t="str">
        <f t="shared" si="2"/>
        <v>Ceuta y Melilla</v>
      </c>
      <c r="AF28" s="569">
        <f t="shared" si="3"/>
        <v>3.4132557754604997</v>
      </c>
      <c r="AG28" s="396"/>
      <c r="AH28" s="567">
        <f t="shared" si="14"/>
        <v>1</v>
      </c>
      <c r="AI28" s="567">
        <v>18</v>
      </c>
      <c r="AJ28" s="567">
        <f t="shared" si="15"/>
        <v>2</v>
      </c>
      <c r="AK28" s="568" t="str">
        <f t="shared" si="16"/>
        <v>Aragón</v>
      </c>
      <c r="AL28" s="569">
        <f t="shared" si="17"/>
        <v>1.0765942518084648</v>
      </c>
      <c r="AM28" s="396"/>
      <c r="AN28" s="567">
        <f t="shared" si="18"/>
        <v>11</v>
      </c>
      <c r="AO28" s="567">
        <v>18</v>
      </c>
      <c r="AP28" s="567">
        <f t="shared" si="19"/>
        <v>15</v>
      </c>
      <c r="AQ28" s="568" t="str">
        <f t="shared" si="20"/>
        <v>Navarra, Comunidad Foral de</v>
      </c>
      <c r="AR28" s="569">
        <f t="shared" si="21"/>
        <v>4.6363106021062972</v>
      </c>
      <c r="AS28" s="396"/>
      <c r="AT28" s="567">
        <f t="shared" si="22"/>
        <v>15</v>
      </c>
      <c r="AU28" s="567">
        <v>18</v>
      </c>
      <c r="AV28" s="567">
        <f t="shared" si="23"/>
        <v>6</v>
      </c>
      <c r="AW28" s="568" t="str">
        <f t="shared" si="24"/>
        <v>Cantabria</v>
      </c>
      <c r="AX28" s="569">
        <f t="shared" si="25"/>
        <v>28.725309837335399</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12</v>
      </c>
      <c r="AE29" s="568" t="str">
        <f t="shared" si="2"/>
        <v>Galicia</v>
      </c>
      <c r="AF29" s="569">
        <f t="shared" si="3"/>
        <v>3.3104408143444179</v>
      </c>
      <c r="AG29" s="396"/>
      <c r="AH29" s="396"/>
      <c r="AI29" s="396"/>
      <c r="AJ29" s="567">
        <f>MATCH(AI30,AH$11:AH$30,0)</f>
        <v>15</v>
      </c>
      <c r="AK29" s="568" t="str">
        <f t="shared" si="16"/>
        <v>Navarra, Comunidad Foral de</v>
      </c>
      <c r="AL29" s="569">
        <f t="shared" si="17"/>
        <v>1.0292925310740346</v>
      </c>
      <c r="AM29" s="396"/>
      <c r="AN29" s="396"/>
      <c r="AO29" s="396"/>
      <c r="AP29" s="567">
        <f>MATCH(AO30,AN$11:AN$30,0)</f>
        <v>12</v>
      </c>
      <c r="AQ29" s="568" t="str">
        <f t="shared" si="20"/>
        <v>Galicia</v>
      </c>
      <c r="AR29" s="569">
        <f>INDEX(W$11:W$30,AP29,1)</f>
        <v>3.2588825912284478</v>
      </c>
      <c r="AS29" s="396"/>
      <c r="AT29" s="396"/>
      <c r="AU29" s="396"/>
      <c r="AV29" s="567">
        <f>MATCH(AU30,AT$11:AT$30,0)</f>
        <v>12</v>
      </c>
      <c r="AW29" s="568" t="str">
        <f t="shared" si="24"/>
        <v>Galicia</v>
      </c>
      <c r="AX29" s="569">
        <f t="shared" si="25"/>
        <v>19.913775235252665</v>
      </c>
    </row>
    <row r="30" spans="1:50" s="329" customFormat="1" ht="18" customHeight="1" x14ac:dyDescent="0.2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2225717</v>
      </c>
      <c r="Q30" s="545">
        <f>P30*100/D30</f>
        <v>4.5778094658964852</v>
      </c>
      <c r="R30" s="320"/>
      <c r="S30" s="549">
        <f>SUM(S11:S28)</f>
        <v>577733</v>
      </c>
      <c r="T30" s="546">
        <f>S30*100/G30</f>
        <v>1.4931847646373049</v>
      </c>
      <c r="U30" s="320"/>
      <c r="V30" s="549">
        <f>SUM(V11:V28)</f>
        <v>483661</v>
      </c>
      <c r="W30" s="546">
        <f>V30*100/J30</f>
        <v>6.9312922707494797</v>
      </c>
      <c r="X30" s="320"/>
      <c r="Y30" s="549">
        <f>SUM(Y11:Y28)</f>
        <v>1164323</v>
      </c>
      <c r="Z30" s="551">
        <f>Y30*100/M30</f>
        <v>39.462770561890217</v>
      </c>
      <c r="AA30" s="566"/>
      <c r="AB30" s="567">
        <f>_xlfn.RANK.EQ(Q30,Q$11:Q$30,0)</f>
        <v>8</v>
      </c>
      <c r="AC30" s="567">
        <v>19</v>
      </c>
      <c r="AD30" s="396"/>
      <c r="AE30" s="396"/>
      <c r="AF30" s="589"/>
      <c r="AG30" s="396"/>
      <c r="AH30" s="567">
        <f t="shared" si="14"/>
        <v>9</v>
      </c>
      <c r="AI30" s="567">
        <v>19</v>
      </c>
      <c r="AJ30" s="396"/>
      <c r="AK30" s="396"/>
      <c r="AL30" s="589"/>
      <c r="AM30" s="396"/>
      <c r="AN30" s="567">
        <f t="shared" si="18"/>
        <v>8</v>
      </c>
      <c r="AO30" s="567">
        <v>19</v>
      </c>
      <c r="AP30" s="396"/>
      <c r="AQ30" s="396"/>
      <c r="AR30" s="589"/>
      <c r="AS30" s="396"/>
      <c r="AT30" s="567">
        <f t="shared" si="22"/>
        <v>8</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511" t="s">
        <v>170</v>
      </c>
      <c r="C33" s="1511"/>
      <c r="D33" s="1511"/>
      <c r="E33" s="1511"/>
      <c r="F33" s="1511"/>
      <c r="G33" s="1511"/>
      <c r="H33" s="1511"/>
      <c r="I33" s="1511"/>
      <c r="J33" s="1511"/>
      <c r="K33" s="1511"/>
      <c r="L33" s="1511"/>
      <c r="M33" s="1511"/>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512"/>
      <c r="C34" s="1512"/>
      <c r="D34" s="1512"/>
      <c r="E34" s="1512"/>
      <c r="F34" s="1512"/>
      <c r="G34" s="1512"/>
      <c r="H34" s="1512"/>
      <c r="I34" s="1512"/>
      <c r="J34" s="1512"/>
      <c r="K34" s="1512"/>
      <c r="L34" s="1512"/>
      <c r="M34" s="1512"/>
      <c r="N34" s="1512"/>
      <c r="O34" s="1512"/>
      <c r="P34" s="1512"/>
    </row>
    <row r="35" spans="2:50" s="329" customFormat="1" ht="4.5" customHeight="1" x14ac:dyDescent="0.2">
      <c r="B35" s="1434"/>
      <c r="C35" s="1434"/>
      <c r="D35" s="1434"/>
      <c r="E35" s="1434"/>
      <c r="F35" s="1434"/>
      <c r="G35" s="1434"/>
      <c r="H35" s="1434"/>
      <c r="I35" s="1434"/>
      <c r="J35" s="1434"/>
      <c r="K35" s="1434"/>
      <c r="L35" s="1434"/>
      <c r="M35" s="1434"/>
      <c r="N35" s="1434"/>
      <c r="O35" s="1434"/>
      <c r="P35" s="1434"/>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61"/>
  <sheetViews>
    <sheetView zoomScale="90" zoomScaleNormal="9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0.7109375" style="1328" bestFit="1" customWidth="1"/>
    <col min="28" max="28" width="8.140625" style="396" bestFit="1" customWidth="1"/>
    <col min="29" max="29" width="8.42578125" style="396" bestFit="1" customWidth="1"/>
    <col min="30" max="30" width="4.28515625" style="329"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1105"/>
      <c r="AB1" s="342"/>
      <c r="AC1" s="342"/>
      <c r="AD1" s="311"/>
    </row>
    <row r="2" spans="1:34" s="343" customFormat="1" x14ac:dyDescent="0.25">
      <c r="B2" s="1445"/>
      <c r="C2" s="1445"/>
      <c r="X2" s="599"/>
      <c r="Y2" s="599"/>
      <c r="Z2" s="599"/>
      <c r="AA2" s="1396"/>
      <c r="AB2" s="556"/>
      <c r="AC2" s="556"/>
      <c r="AD2" s="891"/>
    </row>
    <row r="3" spans="1:34" s="345" customFormat="1" ht="32.25" customHeight="1" x14ac:dyDescent="0.2">
      <c r="B3" s="1446"/>
      <c r="C3" s="1446"/>
      <c r="X3" s="599"/>
      <c r="Y3" s="599"/>
      <c r="Z3" s="599"/>
      <c r="AA3" s="1396"/>
      <c r="AB3" s="556"/>
      <c r="AC3" s="556"/>
      <c r="AD3" s="891"/>
    </row>
    <row r="4" spans="1:34" s="492" customFormat="1" ht="19.5" customHeight="1" x14ac:dyDescent="0.2">
      <c r="A4" s="1517" t="s">
        <v>396</v>
      </c>
      <c r="B4" s="1517"/>
      <c r="C4" s="1517"/>
      <c r="D4" s="1517"/>
      <c r="E4" s="1517"/>
      <c r="F4" s="1517"/>
      <c r="G4" s="1517"/>
      <c r="H4" s="1517"/>
      <c r="I4" s="1517"/>
      <c r="J4" s="1517"/>
      <c r="K4" s="1517"/>
      <c r="L4" s="1517"/>
      <c r="M4" s="1517"/>
      <c r="N4" s="1517"/>
      <c r="O4" s="1517"/>
      <c r="P4" s="1517"/>
      <c r="Q4" s="1517"/>
      <c r="R4" s="1517"/>
      <c r="S4" s="1517"/>
      <c r="T4" s="1517"/>
      <c r="U4" s="1517"/>
      <c r="V4" s="1517"/>
      <c r="AA4" s="1396"/>
      <c r="AB4" s="556"/>
      <c r="AC4" s="556"/>
      <c r="AD4" s="891"/>
    </row>
    <row r="5" spans="1:34" s="492" customFormat="1" ht="15.75"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1473"/>
      <c r="V5" s="1473"/>
      <c r="AA5" s="1396"/>
      <c r="AB5" s="556"/>
      <c r="AC5" s="556"/>
      <c r="AD5" s="891"/>
    </row>
    <row r="6" spans="1:34" s="492" customFormat="1" ht="6" customHeight="1" x14ac:dyDescent="0.2">
      <c r="AA6" s="1396"/>
      <c r="AB6" s="556"/>
      <c r="AC6" s="556"/>
      <c r="AD6" s="891"/>
    </row>
    <row r="7" spans="1:34" s="437" customFormat="1" ht="7.5" customHeight="1" x14ac:dyDescent="0.2">
      <c r="A7" s="488"/>
      <c r="B7" s="1449" t="s">
        <v>12</v>
      </c>
      <c r="D7" s="1474" t="s">
        <v>13</v>
      </c>
      <c r="E7" s="593"/>
      <c r="F7" s="1514"/>
      <c r="G7" s="1514"/>
      <c r="H7" s="489"/>
      <c r="I7" s="445"/>
      <c r="J7" s="445"/>
      <c r="K7" s="445"/>
      <c r="L7" s="445"/>
      <c r="M7" s="489"/>
      <c r="N7" s="489"/>
      <c r="O7" s="489"/>
      <c r="P7" s="489"/>
      <c r="Q7" s="489"/>
      <c r="R7" s="489"/>
      <c r="S7" s="594"/>
      <c r="T7" s="489"/>
      <c r="U7" s="489"/>
      <c r="V7" s="595"/>
      <c r="AA7" s="1397"/>
      <c r="AB7" s="513"/>
      <c r="AC7" s="513"/>
      <c r="AD7" s="320"/>
    </row>
    <row r="8" spans="1:34" s="437" customFormat="1" ht="15" customHeight="1" x14ac:dyDescent="0.2">
      <c r="A8" s="488"/>
      <c r="B8" s="1450"/>
      <c r="D8" s="1513"/>
      <c r="F8" s="1474" t="s">
        <v>241</v>
      </c>
      <c r="G8" s="1475"/>
      <c r="I8" s="1474" t="s">
        <v>242</v>
      </c>
      <c r="J8" s="1476"/>
      <c r="K8" s="1522" t="s">
        <v>371</v>
      </c>
      <c r="L8" s="1523"/>
      <c r="M8" s="1523"/>
      <c r="N8" s="1523"/>
      <c r="O8" s="1523"/>
      <c r="P8" s="1523"/>
      <c r="Q8" s="1523"/>
      <c r="R8" s="1523"/>
      <c r="S8" s="1523"/>
      <c r="T8" s="1523"/>
      <c r="U8" s="1523"/>
      <c r="V8" s="1524"/>
      <c r="AA8" s="1397"/>
      <c r="AB8" s="513"/>
      <c r="AC8" s="513"/>
      <c r="AD8" s="320"/>
    </row>
    <row r="9" spans="1:34" s="437" customFormat="1" ht="25.5" customHeight="1" x14ac:dyDescent="0.2">
      <c r="A9" s="488"/>
      <c r="B9" s="1450"/>
      <c r="D9" s="1485"/>
      <c r="E9" s="491"/>
      <c r="F9" s="1515"/>
      <c r="G9" s="1516"/>
      <c r="I9" s="1515"/>
      <c r="J9" s="1521"/>
      <c r="K9" s="1518" t="s">
        <v>372</v>
      </c>
      <c r="L9" s="1519"/>
      <c r="M9" s="1518" t="s">
        <v>373</v>
      </c>
      <c r="N9" s="1520"/>
      <c r="O9" s="1518" t="s">
        <v>374</v>
      </c>
      <c r="P9" s="1519"/>
      <c r="Q9" s="1526" t="s">
        <v>375</v>
      </c>
      <c r="R9" s="1526"/>
      <c r="S9" s="1527" t="s">
        <v>376</v>
      </c>
      <c r="T9" s="1528"/>
      <c r="U9" s="1529" t="s">
        <v>377</v>
      </c>
      <c r="V9" s="1530"/>
      <c r="AA9" s="1397"/>
      <c r="AB9" s="513"/>
      <c r="AC9" s="513"/>
      <c r="AD9" s="320"/>
    </row>
    <row r="10" spans="1:34" s="437" customFormat="1" ht="38.25" x14ac:dyDescent="0.2">
      <c r="A10" s="488"/>
      <c r="B10" s="1451"/>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AA10" s="1398" t="s">
        <v>207</v>
      </c>
      <c r="AB10" s="1399" t="s">
        <v>379</v>
      </c>
      <c r="AC10" s="1400" t="s">
        <v>380</v>
      </c>
      <c r="AD10" s="320"/>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1398">
        <v>44286</v>
      </c>
      <c r="AB11" s="1399">
        <v>27728</v>
      </c>
      <c r="AC11" s="1399">
        <v>26286</v>
      </c>
      <c r="AD11" s="329"/>
    </row>
    <row r="12" spans="1:34" s="331" customFormat="1" x14ac:dyDescent="0.25">
      <c r="A12" s="330"/>
      <c r="B12" s="349" t="s">
        <v>8</v>
      </c>
      <c r="C12" s="350"/>
      <c r="D12" s="605">
        <v>425258</v>
      </c>
      <c r="E12" s="350"/>
      <c r="F12" s="355">
        <v>4743</v>
      </c>
      <c r="G12" s="358">
        <v>1.1153229333722117</v>
      </c>
      <c r="H12" s="350"/>
      <c r="I12" s="355">
        <v>3569</v>
      </c>
      <c r="J12" s="358">
        <v>0.83925522859064383</v>
      </c>
      <c r="K12" s="355">
        <v>3144</v>
      </c>
      <c r="L12" s="358">
        <v>88.091902493695713</v>
      </c>
      <c r="M12" s="355">
        <v>40</v>
      </c>
      <c r="N12" s="358">
        <v>1.1207621182404035</v>
      </c>
      <c r="O12" s="355">
        <v>2</v>
      </c>
      <c r="P12" s="358">
        <v>5.6038105912020179E-2</v>
      </c>
      <c r="Q12" s="355">
        <v>270</v>
      </c>
      <c r="R12" s="358">
        <v>7.5651442981227239</v>
      </c>
      <c r="S12" s="355">
        <v>81</v>
      </c>
      <c r="T12" s="358">
        <v>2.2695432894368173</v>
      </c>
      <c r="U12" s="355">
        <v>32</v>
      </c>
      <c r="V12" s="358">
        <v>0.89660969459232287</v>
      </c>
      <c r="X12" s="606"/>
      <c r="Y12" s="606"/>
      <c r="Z12" s="606"/>
      <c r="AA12" s="1398">
        <v>44316</v>
      </c>
      <c r="AB12" s="1399">
        <v>26001</v>
      </c>
      <c r="AC12" s="1399">
        <v>20329</v>
      </c>
      <c r="AD12" s="360"/>
      <c r="AE12" s="360"/>
      <c r="AF12" s="360"/>
      <c r="AG12" s="361"/>
      <c r="AH12" s="607"/>
    </row>
    <row r="13" spans="1:34" s="331" customFormat="1" x14ac:dyDescent="0.25">
      <c r="A13" s="330"/>
      <c r="B13" s="363" t="s">
        <v>7</v>
      </c>
      <c r="C13" s="350"/>
      <c r="D13" s="608">
        <v>59191</v>
      </c>
      <c r="E13" s="350"/>
      <c r="F13" s="368">
        <v>1111</v>
      </c>
      <c r="G13" s="372">
        <v>1.8769745400483182</v>
      </c>
      <c r="H13" s="350"/>
      <c r="I13" s="368">
        <v>613</v>
      </c>
      <c r="J13" s="372">
        <v>1.0356304167863357</v>
      </c>
      <c r="K13" s="368">
        <v>571</v>
      </c>
      <c r="L13" s="372">
        <v>93.148450244698211</v>
      </c>
      <c r="M13" s="368">
        <v>15</v>
      </c>
      <c r="N13" s="372">
        <v>2.4469820554649266</v>
      </c>
      <c r="O13" s="368">
        <v>0</v>
      </c>
      <c r="P13" s="372">
        <v>0</v>
      </c>
      <c r="Q13" s="368">
        <v>19</v>
      </c>
      <c r="R13" s="372">
        <v>3.0995106035889073</v>
      </c>
      <c r="S13" s="368">
        <v>4</v>
      </c>
      <c r="T13" s="372">
        <v>0.65252854812398042</v>
      </c>
      <c r="U13" s="368">
        <v>4</v>
      </c>
      <c r="V13" s="372">
        <v>0.65252854812398042</v>
      </c>
      <c r="X13" s="606"/>
      <c r="Y13" s="606"/>
      <c r="Z13" s="606"/>
      <c r="AA13" s="1398">
        <v>44347</v>
      </c>
      <c r="AB13" s="1399">
        <v>27218</v>
      </c>
      <c r="AC13" s="1399">
        <v>17469</v>
      </c>
      <c r="AD13" s="360"/>
      <c r="AE13" s="360"/>
      <c r="AF13" s="360"/>
      <c r="AG13" s="361"/>
      <c r="AH13" s="607"/>
    </row>
    <row r="14" spans="1:34" s="331" customFormat="1" x14ac:dyDescent="0.25">
      <c r="A14" s="330"/>
      <c r="B14" s="363" t="s">
        <v>37</v>
      </c>
      <c r="C14" s="350"/>
      <c r="D14" s="608">
        <v>52296</v>
      </c>
      <c r="E14" s="350"/>
      <c r="F14" s="368">
        <v>919</v>
      </c>
      <c r="G14" s="372">
        <v>1.7573045739635917</v>
      </c>
      <c r="H14" s="350"/>
      <c r="I14" s="368">
        <v>686</v>
      </c>
      <c r="J14" s="372">
        <v>1.3117638060272296</v>
      </c>
      <c r="K14" s="368">
        <v>556</v>
      </c>
      <c r="L14" s="372">
        <v>81.04956268221575</v>
      </c>
      <c r="M14" s="368">
        <v>5</v>
      </c>
      <c r="N14" s="372">
        <v>0.7288629737609329</v>
      </c>
      <c r="O14" s="368">
        <v>13</v>
      </c>
      <c r="P14" s="372">
        <v>1.8950437317784257</v>
      </c>
      <c r="Q14" s="368">
        <v>2</v>
      </c>
      <c r="R14" s="372">
        <v>0.29154518950437319</v>
      </c>
      <c r="S14" s="368">
        <v>11</v>
      </c>
      <c r="T14" s="372">
        <v>1.6034985422740524</v>
      </c>
      <c r="U14" s="368">
        <v>99</v>
      </c>
      <c r="V14" s="372">
        <v>14.431486880466474</v>
      </c>
      <c r="X14" s="606"/>
      <c r="Y14" s="606"/>
      <c r="Z14" s="606"/>
      <c r="AA14" s="1398">
        <v>44377</v>
      </c>
      <c r="AB14" s="1399">
        <v>28579</v>
      </c>
      <c r="AC14" s="1399">
        <v>20931</v>
      </c>
      <c r="AD14" s="360"/>
      <c r="AE14" s="360"/>
      <c r="AF14" s="360"/>
      <c r="AG14" s="361"/>
      <c r="AH14" s="607"/>
    </row>
    <row r="15" spans="1:34" s="331" customFormat="1" x14ac:dyDescent="0.25">
      <c r="A15" s="330"/>
      <c r="B15" s="363" t="s">
        <v>38</v>
      </c>
      <c r="C15" s="350"/>
      <c r="D15" s="608">
        <v>47828</v>
      </c>
      <c r="E15" s="350"/>
      <c r="F15" s="368">
        <v>967</v>
      </c>
      <c r="G15" s="372">
        <v>2.0218282177803797</v>
      </c>
      <c r="H15" s="350"/>
      <c r="I15" s="368">
        <v>426</v>
      </c>
      <c r="J15" s="372">
        <v>0.89069164506147025</v>
      </c>
      <c r="K15" s="368">
        <v>418</v>
      </c>
      <c r="L15" s="372">
        <v>98.122065727699521</v>
      </c>
      <c r="M15" s="368">
        <v>8</v>
      </c>
      <c r="N15" s="372">
        <v>1.8779342723004695</v>
      </c>
      <c r="O15" s="368">
        <v>0</v>
      </c>
      <c r="P15" s="372">
        <v>0</v>
      </c>
      <c r="Q15" s="368">
        <v>0</v>
      </c>
      <c r="R15" s="372">
        <v>0</v>
      </c>
      <c r="S15" s="368">
        <v>0</v>
      </c>
      <c r="T15" s="372">
        <v>0</v>
      </c>
      <c r="U15" s="368">
        <v>0</v>
      </c>
      <c r="V15" s="372">
        <v>0</v>
      </c>
      <c r="X15" s="606"/>
      <c r="Y15" s="606"/>
      <c r="Z15" s="606"/>
      <c r="AA15" s="1398">
        <v>44408</v>
      </c>
      <c r="AB15" s="1399">
        <v>30723</v>
      </c>
      <c r="AC15" s="1399">
        <v>25882</v>
      </c>
      <c r="AD15" s="360"/>
      <c r="AE15" s="360"/>
      <c r="AF15" s="360"/>
      <c r="AG15" s="361"/>
      <c r="AH15" s="607"/>
    </row>
    <row r="16" spans="1:34" s="331" customFormat="1" x14ac:dyDescent="0.25">
      <c r="A16" s="330"/>
      <c r="B16" s="363" t="s">
        <v>6</v>
      </c>
      <c r="C16" s="350"/>
      <c r="D16" s="608">
        <v>76588</v>
      </c>
      <c r="E16" s="350"/>
      <c r="F16" s="368">
        <v>930</v>
      </c>
      <c r="G16" s="372">
        <v>1.214289444821643</v>
      </c>
      <c r="H16" s="350"/>
      <c r="I16" s="368">
        <v>667</v>
      </c>
      <c r="J16" s="372">
        <v>0.87089361257638265</v>
      </c>
      <c r="K16" s="368">
        <v>646</v>
      </c>
      <c r="L16" s="372">
        <v>96.851574212893553</v>
      </c>
      <c r="M16" s="368">
        <v>8</v>
      </c>
      <c r="N16" s="372">
        <v>1.199400299850075</v>
      </c>
      <c r="O16" s="368">
        <v>0</v>
      </c>
      <c r="P16" s="372">
        <v>0</v>
      </c>
      <c r="Q16" s="368">
        <v>1</v>
      </c>
      <c r="R16" s="372">
        <v>0.14992503748125938</v>
      </c>
      <c r="S16" s="368">
        <v>6</v>
      </c>
      <c r="T16" s="372">
        <v>0.8995502248875562</v>
      </c>
      <c r="U16" s="368">
        <v>6</v>
      </c>
      <c r="V16" s="372">
        <v>0.8995502248875562</v>
      </c>
      <c r="X16" s="606"/>
      <c r="Y16" s="606"/>
      <c r="Z16" s="606"/>
      <c r="AA16" s="1398">
        <v>44439</v>
      </c>
      <c r="AB16" s="1399">
        <v>23332</v>
      </c>
      <c r="AC16" s="1399">
        <v>22391</v>
      </c>
      <c r="AD16" s="360"/>
      <c r="AE16" s="360"/>
      <c r="AF16" s="360"/>
      <c r="AG16" s="361"/>
      <c r="AH16" s="607"/>
    </row>
    <row r="17" spans="1:34" s="331" customFormat="1" x14ac:dyDescent="0.25">
      <c r="A17" s="330"/>
      <c r="B17" s="363" t="s">
        <v>5</v>
      </c>
      <c r="C17" s="350"/>
      <c r="D17" s="609">
        <v>23494</v>
      </c>
      <c r="E17" s="350"/>
      <c r="F17" s="377">
        <v>346</v>
      </c>
      <c r="G17" s="372">
        <v>1.4727164382395506</v>
      </c>
      <c r="H17" s="350"/>
      <c r="I17" s="377">
        <v>232</v>
      </c>
      <c r="J17" s="372">
        <v>0.98748616668085465</v>
      </c>
      <c r="K17" s="377">
        <v>209</v>
      </c>
      <c r="L17" s="372">
        <v>90.08620689655173</v>
      </c>
      <c r="M17" s="377">
        <v>13</v>
      </c>
      <c r="N17" s="372">
        <v>5.6034482758620694</v>
      </c>
      <c r="O17" s="377">
        <v>0</v>
      </c>
      <c r="P17" s="372">
        <v>0</v>
      </c>
      <c r="Q17" s="377">
        <v>8</v>
      </c>
      <c r="R17" s="372">
        <v>3.4482758620689653</v>
      </c>
      <c r="S17" s="377">
        <v>0</v>
      </c>
      <c r="T17" s="372">
        <v>0</v>
      </c>
      <c r="U17" s="377">
        <v>2</v>
      </c>
      <c r="V17" s="372">
        <v>0.86206896551724133</v>
      </c>
      <c r="X17" s="606"/>
      <c r="Y17" s="606"/>
      <c r="Z17" s="606"/>
      <c r="AA17" s="1398">
        <v>44469</v>
      </c>
      <c r="AB17" s="1399">
        <v>26490</v>
      </c>
      <c r="AC17" s="1399">
        <v>22335</v>
      </c>
      <c r="AD17" s="360"/>
      <c r="AE17" s="360"/>
      <c r="AF17" s="360"/>
      <c r="AG17" s="361"/>
      <c r="AH17" s="607"/>
    </row>
    <row r="18" spans="1:34" s="331" customFormat="1" x14ac:dyDescent="0.25">
      <c r="A18" s="330"/>
      <c r="B18" s="363" t="s">
        <v>4</v>
      </c>
      <c r="C18" s="350"/>
      <c r="D18" s="608">
        <v>161324</v>
      </c>
      <c r="E18" s="350"/>
      <c r="F18" s="368">
        <v>1894</v>
      </c>
      <c r="G18" s="372">
        <v>1.1740348615209144</v>
      </c>
      <c r="H18" s="350"/>
      <c r="I18" s="368">
        <v>1646</v>
      </c>
      <c r="J18" s="372">
        <v>1.0203069599067713</v>
      </c>
      <c r="K18" s="368">
        <v>1534</v>
      </c>
      <c r="L18" s="372">
        <v>93.195625759416771</v>
      </c>
      <c r="M18" s="368">
        <v>48</v>
      </c>
      <c r="N18" s="372">
        <v>2.916160388821385</v>
      </c>
      <c r="O18" s="368">
        <v>0</v>
      </c>
      <c r="P18" s="372">
        <v>0</v>
      </c>
      <c r="Q18" s="368">
        <v>4</v>
      </c>
      <c r="R18" s="372">
        <v>0.24301336573511542</v>
      </c>
      <c r="S18" s="368">
        <v>11</v>
      </c>
      <c r="T18" s="372">
        <v>0.66828675577156749</v>
      </c>
      <c r="U18" s="368">
        <v>49</v>
      </c>
      <c r="V18" s="372">
        <v>2.976913730255164</v>
      </c>
      <c r="X18" s="606"/>
      <c r="Y18" s="606"/>
      <c r="Z18" s="606"/>
      <c r="AA18" s="1398">
        <v>44500</v>
      </c>
      <c r="AB18" s="1399">
        <v>29231</v>
      </c>
      <c r="AC18" s="1399">
        <v>19576</v>
      </c>
      <c r="AD18" s="360"/>
      <c r="AE18" s="360"/>
      <c r="AF18" s="360"/>
      <c r="AG18" s="361"/>
      <c r="AH18" s="607"/>
    </row>
    <row r="19" spans="1:34" s="331" customFormat="1" x14ac:dyDescent="0.25">
      <c r="A19" s="330"/>
      <c r="B19" s="363" t="s">
        <v>40</v>
      </c>
      <c r="C19" s="350"/>
      <c r="D19" s="608">
        <v>102491</v>
      </c>
      <c r="E19" s="350"/>
      <c r="F19" s="368">
        <v>1509</v>
      </c>
      <c r="G19" s="372">
        <v>1.4723243992155408</v>
      </c>
      <c r="H19" s="350"/>
      <c r="I19" s="368">
        <v>1274</v>
      </c>
      <c r="J19" s="372">
        <v>1.2430359738903904</v>
      </c>
      <c r="K19" s="368">
        <v>1013</v>
      </c>
      <c r="L19" s="372">
        <v>79.513343799058092</v>
      </c>
      <c r="M19" s="368">
        <v>48</v>
      </c>
      <c r="N19" s="372">
        <v>3.7676609105180532</v>
      </c>
      <c r="O19" s="368">
        <v>1</v>
      </c>
      <c r="P19" s="372">
        <v>7.8492935635792779E-2</v>
      </c>
      <c r="Q19" s="368">
        <v>53</v>
      </c>
      <c r="R19" s="372">
        <v>4.1601255886970172</v>
      </c>
      <c r="S19" s="368">
        <v>2</v>
      </c>
      <c r="T19" s="372">
        <v>0.15698587127158556</v>
      </c>
      <c r="U19" s="368">
        <v>157</v>
      </c>
      <c r="V19" s="372">
        <v>12.323390894819466</v>
      </c>
      <c r="X19" s="606"/>
      <c r="Y19" s="606"/>
      <c r="Z19" s="606"/>
      <c r="AA19" s="1398">
        <v>44530</v>
      </c>
      <c r="AB19" s="1399">
        <v>29856</v>
      </c>
      <c r="AC19" s="1399">
        <v>21916</v>
      </c>
      <c r="AD19" s="360"/>
      <c r="AE19" s="360"/>
      <c r="AF19" s="360"/>
      <c r="AG19" s="361"/>
      <c r="AH19" s="607"/>
    </row>
    <row r="20" spans="1:34" s="331" customFormat="1" x14ac:dyDescent="0.25">
      <c r="A20" s="330"/>
      <c r="B20" s="363" t="s">
        <v>41</v>
      </c>
      <c r="C20" s="350"/>
      <c r="D20" s="608">
        <v>398610</v>
      </c>
      <c r="E20" s="350"/>
      <c r="F20" s="368">
        <v>7839</v>
      </c>
      <c r="G20" s="372">
        <v>1.9665838789794536</v>
      </c>
      <c r="H20" s="350"/>
      <c r="I20" s="368">
        <v>4500</v>
      </c>
      <c r="J20" s="372">
        <v>1.1289230074508918</v>
      </c>
      <c r="K20" s="368">
        <v>3220</v>
      </c>
      <c r="L20" s="372">
        <v>71.555555555555543</v>
      </c>
      <c r="M20" s="368">
        <v>3</v>
      </c>
      <c r="N20" s="372">
        <v>6.6666666666666666E-2</v>
      </c>
      <c r="O20" s="368">
        <v>544</v>
      </c>
      <c r="P20" s="372">
        <v>12.088888888888889</v>
      </c>
      <c r="Q20" s="368">
        <v>0</v>
      </c>
      <c r="R20" s="372">
        <v>0</v>
      </c>
      <c r="S20" s="368">
        <v>407</v>
      </c>
      <c r="T20" s="372">
        <v>9.0444444444444443</v>
      </c>
      <c r="U20" s="368">
        <v>326</v>
      </c>
      <c r="V20" s="372">
        <v>7.2444444444444454</v>
      </c>
      <c r="X20" s="606"/>
      <c r="Y20" s="606"/>
      <c r="Z20" s="606"/>
      <c r="AA20" s="1398">
        <v>44561</v>
      </c>
      <c r="AB20" s="1399">
        <v>24104</v>
      </c>
      <c r="AC20" s="1399">
        <v>29010</v>
      </c>
      <c r="AD20" s="360"/>
      <c r="AE20" s="360"/>
      <c r="AF20" s="360"/>
      <c r="AG20" s="361"/>
      <c r="AH20" s="607"/>
    </row>
    <row r="21" spans="1:34" s="331" customFormat="1" x14ac:dyDescent="0.25">
      <c r="A21" s="330"/>
      <c r="B21" s="363" t="s">
        <v>3</v>
      </c>
      <c r="C21" s="350"/>
      <c r="D21" s="608">
        <v>227362</v>
      </c>
      <c r="E21" s="350"/>
      <c r="F21" s="368">
        <v>3095</v>
      </c>
      <c r="G21" s="372">
        <v>1.3612652949921271</v>
      </c>
      <c r="H21" s="350"/>
      <c r="I21" s="368">
        <v>2030</v>
      </c>
      <c r="J21" s="372">
        <v>0.89284928879935965</v>
      </c>
      <c r="K21" s="368">
        <v>1881</v>
      </c>
      <c r="L21" s="372">
        <v>92.660098522167488</v>
      </c>
      <c r="M21" s="368">
        <v>46</v>
      </c>
      <c r="N21" s="372">
        <v>2.2660098522167487</v>
      </c>
      <c r="O21" s="368">
        <v>0</v>
      </c>
      <c r="P21" s="372">
        <v>0</v>
      </c>
      <c r="Q21" s="368">
        <v>1</v>
      </c>
      <c r="R21" s="372">
        <v>4.926108374384236E-2</v>
      </c>
      <c r="S21" s="368">
        <v>35</v>
      </c>
      <c r="T21" s="372">
        <v>1.7241379310344827</v>
      </c>
      <c r="U21" s="368">
        <v>67</v>
      </c>
      <c r="V21" s="372">
        <v>3.3004926108374382</v>
      </c>
      <c r="X21" s="606"/>
      <c r="Y21" s="606"/>
      <c r="Z21" s="606"/>
      <c r="AA21" s="1398">
        <v>44592</v>
      </c>
      <c r="AB21" s="1399">
        <v>22642</v>
      </c>
      <c r="AC21" s="1399">
        <v>24609</v>
      </c>
      <c r="AD21" s="360"/>
      <c r="AE21" s="360"/>
      <c r="AF21" s="360"/>
      <c r="AG21" s="361"/>
      <c r="AH21" s="607"/>
    </row>
    <row r="22" spans="1:34" s="331" customFormat="1" x14ac:dyDescent="0.25">
      <c r="A22" s="330"/>
      <c r="B22" s="363" t="s">
        <v>2</v>
      </c>
      <c r="C22" s="350"/>
      <c r="D22" s="608">
        <v>60774</v>
      </c>
      <c r="E22" s="350"/>
      <c r="F22" s="368">
        <v>987</v>
      </c>
      <c r="G22" s="372">
        <v>1.6240497581202489</v>
      </c>
      <c r="H22" s="350"/>
      <c r="I22" s="368">
        <v>775</v>
      </c>
      <c r="J22" s="372">
        <v>1.2752163754237009</v>
      </c>
      <c r="K22" s="368">
        <v>575</v>
      </c>
      <c r="L22" s="372">
        <v>74.193548387096769</v>
      </c>
      <c r="M22" s="368">
        <v>17</v>
      </c>
      <c r="N22" s="372">
        <v>2.193548387096774</v>
      </c>
      <c r="O22" s="368">
        <v>0</v>
      </c>
      <c r="P22" s="372">
        <v>0</v>
      </c>
      <c r="Q22" s="368">
        <v>24</v>
      </c>
      <c r="R22" s="372">
        <v>3.096774193548387</v>
      </c>
      <c r="S22" s="368">
        <v>4</v>
      </c>
      <c r="T22" s="372">
        <v>0.5161290322580645</v>
      </c>
      <c r="U22" s="368">
        <v>155</v>
      </c>
      <c r="V22" s="372">
        <v>20</v>
      </c>
      <c r="X22" s="606"/>
      <c r="Y22" s="606"/>
      <c r="Z22" s="606"/>
      <c r="AA22" s="1398">
        <v>44620</v>
      </c>
      <c r="AB22" s="1399">
        <v>24889</v>
      </c>
      <c r="AC22" s="1399">
        <v>26478</v>
      </c>
      <c r="AD22" s="360"/>
      <c r="AE22" s="360"/>
      <c r="AF22" s="360"/>
      <c r="AG22" s="361"/>
      <c r="AH22" s="607"/>
    </row>
    <row r="23" spans="1:34" s="331" customFormat="1" x14ac:dyDescent="0.25">
      <c r="A23" s="330"/>
      <c r="B23" s="363" t="s">
        <v>35</v>
      </c>
      <c r="C23" s="350"/>
      <c r="D23" s="608">
        <v>89575</v>
      </c>
      <c r="E23" s="350"/>
      <c r="F23" s="368">
        <v>3071</v>
      </c>
      <c r="G23" s="372">
        <v>3.428411945297237</v>
      </c>
      <c r="H23" s="350"/>
      <c r="I23" s="368">
        <v>977</v>
      </c>
      <c r="J23" s="372">
        <v>1.0907061121964834</v>
      </c>
      <c r="K23" s="368">
        <v>962</v>
      </c>
      <c r="L23" s="372">
        <v>98.464687819856707</v>
      </c>
      <c r="M23" s="368">
        <v>13</v>
      </c>
      <c r="N23" s="372">
        <v>1.3306038894575232</v>
      </c>
      <c r="O23" s="368">
        <v>0</v>
      </c>
      <c r="P23" s="372">
        <v>0</v>
      </c>
      <c r="Q23" s="368">
        <v>2</v>
      </c>
      <c r="R23" s="372">
        <v>0.20470829068577279</v>
      </c>
      <c r="S23" s="368">
        <v>0</v>
      </c>
      <c r="T23" s="372">
        <v>0</v>
      </c>
      <c r="U23" s="368">
        <v>0</v>
      </c>
      <c r="V23" s="372">
        <v>0</v>
      </c>
      <c r="X23" s="606"/>
      <c r="Y23" s="606"/>
      <c r="Z23" s="606"/>
      <c r="AA23" s="1398">
        <v>44651</v>
      </c>
      <c r="AB23" s="1399">
        <v>30256</v>
      </c>
      <c r="AC23" s="1399">
        <v>24903</v>
      </c>
      <c r="AD23" s="360"/>
      <c r="AE23" s="360"/>
      <c r="AF23" s="360"/>
      <c r="AG23" s="361"/>
      <c r="AH23" s="607"/>
    </row>
    <row r="24" spans="1:34" s="331" customFormat="1" x14ac:dyDescent="0.25">
      <c r="A24" s="330"/>
      <c r="B24" s="363" t="s">
        <v>42</v>
      </c>
      <c r="C24" s="350"/>
      <c r="D24" s="608">
        <v>267532</v>
      </c>
      <c r="E24" s="350"/>
      <c r="F24" s="368">
        <v>3557</v>
      </c>
      <c r="G24" s="372">
        <v>1.3295605759311035</v>
      </c>
      <c r="H24" s="350"/>
      <c r="I24" s="368">
        <v>2481</v>
      </c>
      <c r="J24" s="372">
        <v>0.9273656983089873</v>
      </c>
      <c r="K24" s="368">
        <v>1951</v>
      </c>
      <c r="L24" s="372">
        <v>78.637646110439334</v>
      </c>
      <c r="M24" s="368">
        <v>67</v>
      </c>
      <c r="N24" s="372">
        <v>2.7005239822652154</v>
      </c>
      <c r="O24" s="368">
        <v>0</v>
      </c>
      <c r="P24" s="372">
        <v>0</v>
      </c>
      <c r="Q24" s="368">
        <v>28</v>
      </c>
      <c r="R24" s="372">
        <v>1.128577186618299</v>
      </c>
      <c r="S24" s="368">
        <v>0</v>
      </c>
      <c r="T24" s="372">
        <v>0</v>
      </c>
      <c r="U24" s="368">
        <v>435</v>
      </c>
      <c r="V24" s="372">
        <v>17.533252720677147</v>
      </c>
      <c r="X24" s="606"/>
      <c r="Y24" s="606"/>
      <c r="Z24" s="606"/>
      <c r="AA24" s="1398">
        <v>44681</v>
      </c>
      <c r="AB24" s="1399">
        <v>32696</v>
      </c>
      <c r="AC24" s="1399">
        <v>22635</v>
      </c>
      <c r="AD24" s="360"/>
      <c r="AE24" s="360"/>
      <c r="AF24" s="360"/>
      <c r="AG24" s="361"/>
      <c r="AH24" s="607"/>
    </row>
    <row r="25" spans="1:34" x14ac:dyDescent="0.25">
      <c r="A25" s="332"/>
      <c r="B25" s="363" t="s">
        <v>43</v>
      </c>
      <c r="C25" s="350"/>
      <c r="D25" s="608">
        <v>70173</v>
      </c>
      <c r="E25" s="350"/>
      <c r="F25" s="368">
        <v>1916</v>
      </c>
      <c r="G25" s="372">
        <v>2.7303948812221224</v>
      </c>
      <c r="H25" s="350"/>
      <c r="I25" s="368">
        <v>1006</v>
      </c>
      <c r="J25" s="372">
        <v>1.4335998175936613</v>
      </c>
      <c r="K25" s="368">
        <v>501</v>
      </c>
      <c r="L25" s="372">
        <v>49.801192842942342</v>
      </c>
      <c r="M25" s="368">
        <v>9</v>
      </c>
      <c r="N25" s="372">
        <v>0.89463220675944333</v>
      </c>
      <c r="O25" s="368">
        <v>7</v>
      </c>
      <c r="P25" s="372">
        <v>0.69582504970178927</v>
      </c>
      <c r="Q25" s="368">
        <v>416</v>
      </c>
      <c r="R25" s="372">
        <v>41.35188866799205</v>
      </c>
      <c r="S25" s="368">
        <v>33</v>
      </c>
      <c r="T25" s="372">
        <v>3.2803180914512926</v>
      </c>
      <c r="U25" s="368">
        <v>40</v>
      </c>
      <c r="V25" s="372">
        <v>3.9761431411530817</v>
      </c>
      <c r="X25" s="606"/>
      <c r="Y25" s="606"/>
      <c r="Z25" s="606"/>
      <c r="AA25" s="1398">
        <v>44712</v>
      </c>
      <c r="AB25" s="1399">
        <v>38586</v>
      </c>
      <c r="AC25" s="1399">
        <v>22335</v>
      </c>
      <c r="AD25" s="360"/>
      <c r="AE25" s="360"/>
      <c r="AF25" s="360"/>
      <c r="AG25" s="361"/>
      <c r="AH25" s="607"/>
    </row>
    <row r="26" spans="1:34" s="331" customFormat="1" x14ac:dyDescent="0.25">
      <c r="B26" s="363" t="s">
        <v>44</v>
      </c>
      <c r="C26" s="350"/>
      <c r="D26" s="610">
        <v>23582</v>
      </c>
      <c r="E26" s="350"/>
      <c r="F26" s="377">
        <v>3106</v>
      </c>
      <c r="G26" s="372">
        <v>13.171062674921549</v>
      </c>
      <c r="H26" s="350"/>
      <c r="I26" s="377">
        <v>261</v>
      </c>
      <c r="J26" s="372">
        <v>1.1067763548469172</v>
      </c>
      <c r="K26" s="377">
        <v>255</v>
      </c>
      <c r="L26" s="372">
        <v>97.701149425287355</v>
      </c>
      <c r="M26" s="377">
        <v>6</v>
      </c>
      <c r="N26" s="372">
        <v>2.2988505747126435</v>
      </c>
      <c r="O26" s="377">
        <v>0</v>
      </c>
      <c r="P26" s="372">
        <v>0</v>
      </c>
      <c r="Q26" s="377">
        <v>0</v>
      </c>
      <c r="R26" s="372">
        <v>0</v>
      </c>
      <c r="S26" s="377">
        <v>0</v>
      </c>
      <c r="T26" s="372">
        <v>0</v>
      </c>
      <c r="U26" s="377">
        <v>0</v>
      </c>
      <c r="V26" s="372">
        <v>0</v>
      </c>
      <c r="X26" s="606"/>
      <c r="Y26" s="606"/>
      <c r="Z26" s="606"/>
      <c r="AA26" s="1398">
        <v>44742</v>
      </c>
      <c r="AB26" s="1399">
        <v>41750</v>
      </c>
      <c r="AC26" s="1399">
        <v>23105</v>
      </c>
      <c r="AD26" s="360"/>
      <c r="AE26" s="360"/>
      <c r="AF26" s="360"/>
      <c r="AG26" s="361"/>
      <c r="AH26" s="607"/>
    </row>
    <row r="27" spans="1:34" s="331" customFormat="1" x14ac:dyDescent="0.25">
      <c r="B27" s="363" t="s">
        <v>45</v>
      </c>
      <c r="C27" s="350"/>
      <c r="D27" s="610">
        <v>119085</v>
      </c>
      <c r="E27" s="350"/>
      <c r="F27" s="377">
        <v>1291</v>
      </c>
      <c r="G27" s="372">
        <v>1.0840995927278834</v>
      </c>
      <c r="H27" s="350"/>
      <c r="I27" s="377">
        <v>1049</v>
      </c>
      <c r="J27" s="372">
        <v>0.88088340261158005</v>
      </c>
      <c r="K27" s="377">
        <v>1005</v>
      </c>
      <c r="L27" s="372">
        <v>95.805529075309821</v>
      </c>
      <c r="M27" s="377">
        <v>24</v>
      </c>
      <c r="N27" s="372">
        <v>2.2878932316491896</v>
      </c>
      <c r="O27" s="377">
        <v>0</v>
      </c>
      <c r="P27" s="372">
        <v>0</v>
      </c>
      <c r="Q27" s="377">
        <v>9</v>
      </c>
      <c r="R27" s="372">
        <v>0.85795996186844614</v>
      </c>
      <c r="S27" s="377">
        <v>10</v>
      </c>
      <c r="T27" s="372">
        <v>0.95328884652049573</v>
      </c>
      <c r="U27" s="377">
        <v>1</v>
      </c>
      <c r="V27" s="372">
        <v>9.532888465204957E-2</v>
      </c>
      <c r="X27" s="606"/>
      <c r="Y27" s="606"/>
      <c r="Z27" s="606"/>
      <c r="AA27" s="1398">
        <v>44773</v>
      </c>
      <c r="AB27" s="1399">
        <v>30827</v>
      </c>
      <c r="AC27" s="1399">
        <v>22962</v>
      </c>
      <c r="AD27" s="360"/>
      <c r="AE27" s="360"/>
      <c r="AF27" s="360"/>
      <c r="AG27" s="361"/>
      <c r="AH27" s="607"/>
    </row>
    <row r="28" spans="1:34" s="331" customFormat="1" x14ac:dyDescent="0.25">
      <c r="B28" s="363" t="s">
        <v>46</v>
      </c>
      <c r="C28" s="350"/>
      <c r="D28" s="610">
        <v>14780</v>
      </c>
      <c r="E28" s="350"/>
      <c r="F28" s="377">
        <v>261</v>
      </c>
      <c r="G28" s="383">
        <v>1.7658998646820028</v>
      </c>
      <c r="H28" s="350"/>
      <c r="I28" s="377">
        <v>299</v>
      </c>
      <c r="J28" s="383">
        <v>2.023004059539919</v>
      </c>
      <c r="K28" s="377">
        <v>75</v>
      </c>
      <c r="L28" s="383">
        <v>25.083612040133779</v>
      </c>
      <c r="M28" s="377">
        <v>2</v>
      </c>
      <c r="N28" s="383">
        <v>0.66889632107023411</v>
      </c>
      <c r="O28" s="377">
        <v>103</v>
      </c>
      <c r="P28" s="383">
        <v>34.448160535117054</v>
      </c>
      <c r="Q28" s="377">
        <v>0</v>
      </c>
      <c r="R28" s="383">
        <v>0</v>
      </c>
      <c r="S28" s="377">
        <v>0</v>
      </c>
      <c r="T28" s="383">
        <v>0</v>
      </c>
      <c r="U28" s="377">
        <v>119</v>
      </c>
      <c r="V28" s="383">
        <v>39.799331103678931</v>
      </c>
      <c r="X28" s="606"/>
      <c r="Y28" s="606"/>
      <c r="Z28" s="606"/>
      <c r="AA28" s="1398">
        <v>44804</v>
      </c>
      <c r="AB28" s="1399">
        <v>26047</v>
      </c>
      <c r="AC28" s="1399">
        <v>23877</v>
      </c>
      <c r="AD28" s="360"/>
      <c r="AE28" s="360"/>
      <c r="AF28" s="360"/>
      <c r="AG28" s="361"/>
      <c r="AH28" s="607"/>
    </row>
    <row r="29" spans="1:34" s="331" customFormat="1" x14ac:dyDescent="0.25">
      <c r="B29" s="384" t="s">
        <v>1</v>
      </c>
      <c r="C29" s="350"/>
      <c r="D29" s="611">
        <v>5774</v>
      </c>
      <c r="E29" s="350"/>
      <c r="F29" s="389">
        <v>92</v>
      </c>
      <c r="G29" s="393">
        <v>1.5933494977485281</v>
      </c>
      <c r="H29" s="350"/>
      <c r="I29" s="389">
        <v>53</v>
      </c>
      <c r="J29" s="393">
        <v>0.9179078628333911</v>
      </c>
      <c r="K29" s="389">
        <v>34</v>
      </c>
      <c r="L29" s="393">
        <v>64.15094339622641</v>
      </c>
      <c r="M29" s="389">
        <v>2</v>
      </c>
      <c r="N29" s="393">
        <v>3.7735849056603774</v>
      </c>
      <c r="O29" s="389">
        <v>3</v>
      </c>
      <c r="P29" s="393">
        <v>5.6603773584905666</v>
      </c>
      <c r="Q29" s="389">
        <v>3</v>
      </c>
      <c r="R29" s="393">
        <v>5.6603773584905666</v>
      </c>
      <c r="S29" s="389">
        <v>5</v>
      </c>
      <c r="T29" s="393">
        <v>9.433962264150944</v>
      </c>
      <c r="U29" s="389">
        <v>6</v>
      </c>
      <c r="V29" s="393">
        <v>11.320754716981133</v>
      </c>
      <c r="X29" s="606"/>
      <c r="Y29" s="606"/>
      <c r="Z29" s="606"/>
      <c r="AA29" s="1398">
        <v>44834</v>
      </c>
      <c r="AB29" s="1399">
        <v>32379</v>
      </c>
      <c r="AC29" s="1399">
        <v>24010</v>
      </c>
      <c r="AD29" s="360"/>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1398">
        <v>44865</v>
      </c>
      <c r="AB30" s="1399">
        <v>29932</v>
      </c>
      <c r="AC30" s="1399">
        <v>19815</v>
      </c>
      <c r="AD30" s="329"/>
      <c r="AE30" s="329"/>
      <c r="AF30" s="360"/>
      <c r="AG30" s="361"/>
      <c r="AH30" s="607"/>
    </row>
    <row r="31" spans="1:34" s="329" customFormat="1" x14ac:dyDescent="0.25">
      <c r="B31" s="1236" t="s">
        <v>0</v>
      </c>
      <c r="C31" s="320"/>
      <c r="D31" s="1244">
        <v>2225717</v>
      </c>
      <c r="E31" s="320"/>
      <c r="F31" s="1242">
        <v>37634</v>
      </c>
      <c r="G31" s="1243">
        <v>1.6908708519546733</v>
      </c>
      <c r="H31" s="320"/>
      <c r="I31" s="1242">
        <v>22544</v>
      </c>
      <c r="J31" s="1243">
        <v>1.0128870831287176</v>
      </c>
      <c r="K31" s="1242">
        <v>18550</v>
      </c>
      <c r="L31" s="1243">
        <v>82.283534421575581</v>
      </c>
      <c r="M31" s="1242">
        <v>374</v>
      </c>
      <c r="N31" s="1243">
        <v>1.6589779985805537</v>
      </c>
      <c r="O31" s="1242">
        <v>673</v>
      </c>
      <c r="P31" s="1243">
        <v>2.9852732434350604</v>
      </c>
      <c r="Q31" s="1242">
        <v>840</v>
      </c>
      <c r="R31" s="1243">
        <v>3.726046841731725</v>
      </c>
      <c r="S31" s="1242">
        <v>609</v>
      </c>
      <c r="T31" s="1243">
        <v>2.7013839602555003</v>
      </c>
      <c r="U31" s="1242">
        <v>1498</v>
      </c>
      <c r="V31" s="1243">
        <v>6.6447835344215749</v>
      </c>
      <c r="X31" s="360"/>
      <c r="Y31" s="360"/>
      <c r="AA31" s="1398">
        <v>44895</v>
      </c>
      <c r="AB31" s="1399">
        <v>32038</v>
      </c>
      <c r="AC31" s="1399">
        <v>20330</v>
      </c>
      <c r="AD31" s="360"/>
      <c r="AE31" s="360"/>
      <c r="AH31" s="395"/>
    </row>
    <row r="32" spans="1:34" s="328" customFormat="1" ht="5.25" customHeight="1" x14ac:dyDescent="0.2">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98">
        <v>44926</v>
      </c>
      <c r="AB32" s="1399">
        <v>25446</v>
      </c>
      <c r="AC32" s="1399">
        <v>23015</v>
      </c>
      <c r="AD32" s="329"/>
    </row>
    <row r="33" spans="2:30" s="394" customFormat="1" x14ac:dyDescent="0.2">
      <c r="B33" s="1525" t="s">
        <v>381</v>
      </c>
      <c r="C33" s="1525"/>
      <c r="D33" s="1525"/>
      <c r="E33" s="1525"/>
      <c r="F33" s="1525"/>
      <c r="G33" s="1525"/>
      <c r="H33" s="1525"/>
      <c r="I33" s="1525"/>
      <c r="J33" s="1525"/>
      <c r="K33" s="1525"/>
      <c r="L33" s="1525"/>
      <c r="M33" s="1525"/>
      <c r="N33" s="1525"/>
      <c r="O33" s="1525"/>
      <c r="P33" s="1525"/>
      <c r="Q33" s="1525"/>
      <c r="R33" s="1525"/>
      <c r="S33" s="1525"/>
      <c r="T33" s="1525"/>
      <c r="U33" s="1525"/>
      <c r="V33" s="1525"/>
      <c r="X33" s="596"/>
      <c r="Y33" s="596"/>
      <c r="Z33" s="596"/>
      <c r="AA33" s="1398">
        <v>44957</v>
      </c>
      <c r="AB33" s="1399">
        <v>28819</v>
      </c>
      <c r="AC33" s="1399">
        <v>24165</v>
      </c>
      <c r="AD33" s="329"/>
    </row>
    <row r="34" spans="2:30" s="394" customFormat="1" ht="12" customHeight="1" x14ac:dyDescent="0.2">
      <c r="B34" s="1525"/>
      <c r="C34" s="1525"/>
      <c r="D34" s="1525"/>
      <c r="E34" s="1525"/>
      <c r="F34" s="1525"/>
      <c r="G34" s="1525"/>
      <c r="H34" s="1525"/>
      <c r="I34" s="1525"/>
      <c r="J34" s="1525"/>
      <c r="K34" s="1525"/>
      <c r="L34" s="1525"/>
      <c r="M34" s="1525"/>
      <c r="N34" s="1525"/>
      <c r="O34" s="1525"/>
      <c r="P34" s="1525"/>
      <c r="Q34" s="1525"/>
      <c r="R34" s="1525"/>
      <c r="S34" s="1525"/>
      <c r="T34" s="1525"/>
      <c r="U34" s="1525"/>
      <c r="V34" s="1525"/>
      <c r="X34" s="596"/>
      <c r="Y34" s="596"/>
      <c r="Z34" s="596"/>
      <c r="AA34" s="1398">
        <v>44985</v>
      </c>
      <c r="AB34" s="1399">
        <v>34747</v>
      </c>
      <c r="AC34" s="1399">
        <v>23214</v>
      </c>
      <c r="AD34" s="329"/>
    </row>
    <row r="35" spans="2:30" x14ac:dyDescent="0.2">
      <c r="B35" s="1491"/>
      <c r="C35" s="1491"/>
      <c r="D35" s="1491"/>
      <c r="AA35" s="1398">
        <v>45016</v>
      </c>
      <c r="AB35" s="1399">
        <v>39866</v>
      </c>
      <c r="AC35" s="1399">
        <v>28170</v>
      </c>
    </row>
    <row r="36" spans="2:30" x14ac:dyDescent="0.2">
      <c r="B36" s="1471"/>
      <c r="C36" s="1471"/>
      <c r="D36" s="1471"/>
      <c r="AA36" s="1398">
        <v>45046</v>
      </c>
      <c r="AB36" s="1399">
        <v>35704</v>
      </c>
      <c r="AC36" s="1399">
        <v>24597</v>
      </c>
    </row>
    <row r="37" spans="2:30" x14ac:dyDescent="0.2">
      <c r="AA37" s="1398">
        <v>45077</v>
      </c>
      <c r="AB37" s="1399">
        <v>38659</v>
      </c>
      <c r="AC37" s="1399">
        <v>21489</v>
      </c>
    </row>
    <row r="38" spans="2:30" x14ac:dyDescent="0.2">
      <c r="AA38" s="1398">
        <v>45107</v>
      </c>
      <c r="AB38" s="1399">
        <v>38600</v>
      </c>
      <c r="AC38" s="1399">
        <v>21018</v>
      </c>
    </row>
    <row r="39" spans="2:30" x14ac:dyDescent="0.2">
      <c r="AA39" s="1398">
        <v>45138</v>
      </c>
      <c r="AB39" s="1399">
        <v>27853</v>
      </c>
      <c r="AC39" s="1399">
        <v>19454</v>
      </c>
    </row>
    <row r="40" spans="2:30" x14ac:dyDescent="0.2">
      <c r="AA40" s="1398">
        <v>45169</v>
      </c>
      <c r="AB40" s="1399">
        <v>23854</v>
      </c>
      <c r="AC40" s="1399">
        <v>17588</v>
      </c>
    </row>
    <row r="41" spans="2:30" x14ac:dyDescent="0.2">
      <c r="AA41" s="1398">
        <v>45199</v>
      </c>
      <c r="AB41" s="1399">
        <v>30663</v>
      </c>
      <c r="AC41" s="1399">
        <v>23194</v>
      </c>
    </row>
    <row r="42" spans="2:30" x14ac:dyDescent="0.2">
      <c r="AA42" s="1398">
        <v>45230</v>
      </c>
      <c r="AB42" s="1399">
        <v>29848</v>
      </c>
      <c r="AC42" s="1399">
        <v>22671</v>
      </c>
    </row>
    <row r="43" spans="2:30" x14ac:dyDescent="0.2">
      <c r="AA43" s="1398">
        <v>45260</v>
      </c>
      <c r="AB43" s="1399">
        <v>25851</v>
      </c>
      <c r="AC43" s="1399">
        <v>49513</v>
      </c>
    </row>
    <row r="44" spans="2:30" x14ac:dyDescent="0.2">
      <c r="AA44" s="1398">
        <v>45291</v>
      </c>
      <c r="AB44" s="1399">
        <v>20461</v>
      </c>
      <c r="AC44" s="1399">
        <v>20498</v>
      </c>
    </row>
    <row r="45" spans="2:30" x14ac:dyDescent="0.2">
      <c r="AA45" s="1398">
        <v>45322</v>
      </c>
      <c r="AB45" s="1399">
        <v>31387</v>
      </c>
      <c r="AC45" s="1399">
        <v>25158</v>
      </c>
    </row>
    <row r="46" spans="2:30" x14ac:dyDescent="0.2">
      <c r="AA46" s="1398">
        <v>45351</v>
      </c>
      <c r="AB46" s="1399">
        <v>32616</v>
      </c>
      <c r="AC46" s="1399">
        <v>29865</v>
      </c>
    </row>
    <row r="47" spans="2:30" x14ac:dyDescent="0.2">
      <c r="AA47" s="1398">
        <v>45382</v>
      </c>
      <c r="AB47" s="1399">
        <v>37480</v>
      </c>
      <c r="AC47" s="1399">
        <v>24763</v>
      </c>
    </row>
    <row r="48" spans="2:30" x14ac:dyDescent="0.2">
      <c r="AA48" s="1398">
        <v>45412</v>
      </c>
      <c r="AB48" s="1399">
        <v>30764</v>
      </c>
      <c r="AC48" s="1399">
        <v>22655</v>
      </c>
    </row>
    <row r="49" spans="27:29" x14ac:dyDescent="0.2">
      <c r="AA49" s="1398">
        <v>45443</v>
      </c>
      <c r="AB49" s="1399">
        <v>29722</v>
      </c>
      <c r="AC49" s="1399">
        <v>24266</v>
      </c>
    </row>
    <row r="50" spans="27:29" x14ac:dyDescent="0.2">
      <c r="AA50" s="1398">
        <v>45473</v>
      </c>
      <c r="AB50" s="1399">
        <v>31629</v>
      </c>
      <c r="AC50" s="1399">
        <v>22269</v>
      </c>
    </row>
    <row r="51" spans="27:29" x14ac:dyDescent="0.2">
      <c r="AA51" s="1398">
        <v>45504</v>
      </c>
      <c r="AB51" s="1399">
        <v>35840</v>
      </c>
      <c r="AC51" s="1399">
        <v>19983</v>
      </c>
    </row>
    <row r="52" spans="27:29" x14ac:dyDescent="0.2">
      <c r="AA52" s="1398">
        <v>45535</v>
      </c>
      <c r="AB52" s="1399">
        <v>29604</v>
      </c>
      <c r="AC52" s="1399">
        <v>21249</v>
      </c>
    </row>
    <row r="53" spans="27:29" x14ac:dyDescent="0.2">
      <c r="AA53" s="1398">
        <v>45565</v>
      </c>
      <c r="AB53" s="1399">
        <v>23701</v>
      </c>
      <c r="AC53" s="1399">
        <v>20835</v>
      </c>
    </row>
    <row r="54" spans="27:29" x14ac:dyDescent="0.2">
      <c r="AA54" s="1398">
        <v>45596</v>
      </c>
      <c r="AB54" s="1399">
        <v>33448</v>
      </c>
      <c r="AC54" s="1399">
        <v>20199</v>
      </c>
    </row>
    <row r="55" spans="27:29" x14ac:dyDescent="0.2">
      <c r="AA55" s="1398">
        <v>45626</v>
      </c>
      <c r="AB55" s="1399">
        <v>38672</v>
      </c>
      <c r="AC55" s="1399">
        <v>23837</v>
      </c>
    </row>
    <row r="56" spans="27:29" x14ac:dyDescent="0.2">
      <c r="AA56" s="1398">
        <v>45657</v>
      </c>
      <c r="AB56" s="1399">
        <v>24521</v>
      </c>
      <c r="AC56" s="1399">
        <v>20029</v>
      </c>
    </row>
    <row r="57" spans="27:29" x14ac:dyDescent="0.2">
      <c r="AA57" s="1398">
        <v>45688</v>
      </c>
      <c r="AB57" s="1399">
        <v>34073</v>
      </c>
      <c r="AC57" s="1399">
        <v>22714</v>
      </c>
    </row>
    <row r="58" spans="27:29" x14ac:dyDescent="0.2">
      <c r="AA58" s="1398">
        <v>45716</v>
      </c>
      <c r="AB58" s="1399">
        <v>32194</v>
      </c>
      <c r="AC58" s="1399">
        <v>29041</v>
      </c>
    </row>
    <row r="59" spans="27:29" x14ac:dyDescent="0.2">
      <c r="AA59" s="1398">
        <v>45747</v>
      </c>
      <c r="AB59" s="1399">
        <v>38750</v>
      </c>
      <c r="AC59" s="1399">
        <v>23815</v>
      </c>
    </row>
    <row r="60" spans="27:29" x14ac:dyDescent="0.2">
      <c r="AA60" s="1398">
        <v>45777</v>
      </c>
      <c r="AB60" s="1399">
        <v>40829</v>
      </c>
      <c r="AC60" s="1399">
        <v>25297</v>
      </c>
    </row>
    <row r="61" spans="27:29" x14ac:dyDescent="0.2">
      <c r="AA61" s="1398">
        <v>45808</v>
      </c>
      <c r="AB61" s="1399">
        <v>37634</v>
      </c>
      <c r="AC61" s="1399">
        <v>22544</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615" customWidth="1"/>
    <col min="2" max="2" width="10" style="615" customWidth="1"/>
    <col min="3" max="3" width="1" style="615" customWidth="1"/>
    <col min="4" max="4" width="0.710937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8.28515625" style="615" bestFit="1"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42578125" style="615" customWidth="1"/>
    <col min="22" max="22" width="0.7109375" style="615" customWidth="1"/>
    <col min="23" max="23" width="8.28515625" style="615" bestFit="1" customWidth="1"/>
    <col min="24" max="24" width="6.140625" style="615" customWidth="1"/>
    <col min="25" max="25" width="0.5703125" style="615" customWidth="1"/>
    <col min="26" max="26" width="9.85546875" style="615" bestFit="1" customWidth="1"/>
    <col min="27" max="27" width="6.140625" style="615" customWidth="1"/>
    <col min="28" max="28" width="0.7109375" style="615" customWidth="1"/>
    <col min="29" max="29" width="9.85546875" style="615" bestFit="1" customWidth="1"/>
    <col min="30" max="30" width="7.7109375" style="615" bestFit="1" customWidth="1"/>
    <col min="31" max="16384" width="11.42578125" style="615"/>
  </cols>
  <sheetData>
    <row r="1" spans="2:30" hidden="1" x14ac:dyDescent="0.2">
      <c r="E1" s="616" t="s">
        <v>36</v>
      </c>
      <c r="F1" s="616"/>
      <c r="H1" s="616" t="s">
        <v>21</v>
      </c>
      <c r="K1" s="616" t="s">
        <v>20</v>
      </c>
      <c r="N1" s="616" t="s">
        <v>19</v>
      </c>
      <c r="Q1" s="616" t="s">
        <v>18</v>
      </c>
      <c r="T1" s="616" t="s">
        <v>17</v>
      </c>
      <c r="W1" s="616" t="s">
        <v>16</v>
      </c>
      <c r="Z1" s="616" t="s">
        <v>15</v>
      </c>
    </row>
    <row r="2" spans="2:30" s="613" customFormat="1" x14ac:dyDescent="0.2">
      <c r="C2" s="617"/>
      <c r="D2" s="617"/>
      <c r="AB2" s="617"/>
    </row>
    <row r="3" spans="2:30" s="619" customFormat="1" ht="47.25" customHeight="1" x14ac:dyDescent="0.25">
      <c r="B3" s="1534"/>
      <c r="C3" s="1534"/>
      <c r="D3" s="1534"/>
      <c r="E3" s="1534"/>
      <c r="F3" s="1534"/>
      <c r="G3" s="1534"/>
      <c r="H3" s="1534"/>
      <c r="I3" s="1534"/>
      <c r="J3" s="1534"/>
      <c r="K3" s="1534"/>
      <c r="L3" s="618"/>
      <c r="M3" s="618"/>
      <c r="W3" s="620"/>
      <c r="AA3" s="620"/>
      <c r="AD3" s="620"/>
    </row>
    <row r="4" spans="2:30" s="621" customFormat="1" ht="7.5" customHeight="1" x14ac:dyDescent="0.2">
      <c r="B4" s="1535"/>
      <c r="C4" s="1535"/>
      <c r="D4" s="1535"/>
      <c r="E4" s="1535"/>
      <c r="F4" s="1535"/>
      <c r="G4" s="1535"/>
      <c r="H4" s="1535"/>
      <c r="I4" s="1535"/>
      <c r="J4" s="1535"/>
      <c r="K4" s="1535"/>
      <c r="L4" s="1535"/>
      <c r="M4" s="1535"/>
      <c r="N4" s="1535"/>
      <c r="O4" s="1535"/>
      <c r="P4" s="1535"/>
      <c r="Q4" s="1535"/>
      <c r="R4" s="1535"/>
      <c r="S4" s="1535"/>
      <c r="T4" s="1535"/>
      <c r="U4" s="1535"/>
      <c r="V4" s="1535"/>
      <c r="W4" s="1535"/>
      <c r="X4" s="1535"/>
      <c r="Y4" s="1535"/>
      <c r="Z4" s="1535"/>
      <c r="AA4" s="1535"/>
      <c r="AB4" s="1535"/>
      <c r="AC4" s="1535"/>
      <c r="AD4" s="1535"/>
    </row>
    <row r="5" spans="2:30" s="621" customFormat="1" ht="21" x14ac:dyDescent="0.2">
      <c r="B5" s="1536" t="s">
        <v>397</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1536"/>
      <c r="AD5" s="1536"/>
    </row>
    <row r="6" spans="2:30" s="621" customFormat="1" ht="16.5" customHeight="1" x14ac:dyDescent="0.2">
      <c r="B6" s="1473" t="str">
        <f>porsaad!$B$6</f>
        <v>Situación a 31 de mayo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622"/>
    </row>
    <row r="7" spans="2:30"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
      <c r="B8" s="1468" t="s">
        <v>27</v>
      </c>
      <c r="C8" s="625"/>
      <c r="D8" s="625"/>
      <c r="E8" s="1538" t="s">
        <v>26</v>
      </c>
      <c r="F8" s="1539"/>
      <c r="G8" s="1539"/>
      <c r="H8" s="1539"/>
      <c r="I8" s="1539"/>
      <c r="J8" s="1539"/>
      <c r="K8" s="1539"/>
      <c r="L8" s="1539"/>
      <c r="M8" s="1539"/>
      <c r="N8" s="1539"/>
      <c r="O8" s="1539"/>
      <c r="P8" s="1539"/>
      <c r="Q8" s="1539"/>
      <c r="R8" s="1539"/>
      <c r="S8" s="1539"/>
      <c r="T8" s="1539"/>
      <c r="U8" s="1539"/>
      <c r="V8" s="1539"/>
      <c r="W8" s="1539"/>
      <c r="X8" s="1539"/>
      <c r="Y8" s="1539"/>
      <c r="Z8" s="1539"/>
      <c r="AA8" s="1540"/>
      <c r="AB8" s="625"/>
      <c r="AC8" s="1466" t="s">
        <v>0</v>
      </c>
      <c r="AD8" s="1467"/>
    </row>
    <row r="9" spans="2:30" s="626" customFormat="1" ht="21.75" customHeight="1" x14ac:dyDescent="0.2">
      <c r="B9" s="1537"/>
      <c r="C9" s="625"/>
      <c r="D9" s="627"/>
      <c r="E9" s="1531" t="s">
        <v>22</v>
      </c>
      <c r="F9" s="1532"/>
      <c r="G9" s="627"/>
      <c r="H9" s="1531" t="s">
        <v>21</v>
      </c>
      <c r="I9" s="1532"/>
      <c r="J9" s="627"/>
      <c r="K9" s="1531" t="s">
        <v>20</v>
      </c>
      <c r="L9" s="1532"/>
      <c r="M9" s="627"/>
      <c r="N9" s="1531" t="s">
        <v>19</v>
      </c>
      <c r="O9" s="1532"/>
      <c r="P9" s="627"/>
      <c r="Q9" s="1531" t="s">
        <v>18</v>
      </c>
      <c r="R9" s="1532"/>
      <c r="S9" s="627"/>
      <c r="T9" s="1531" t="s">
        <v>17</v>
      </c>
      <c r="U9" s="1532"/>
      <c r="V9" s="627"/>
      <c r="W9" s="1531" t="s">
        <v>16</v>
      </c>
      <c r="X9" s="1532"/>
      <c r="Y9" s="627"/>
      <c r="Z9" s="1531" t="s">
        <v>15</v>
      </c>
      <c r="AA9" s="1532"/>
      <c r="AB9" s="625"/>
      <c r="AC9" s="1541"/>
      <c r="AD9" s="1542"/>
    </row>
    <row r="10" spans="2:30" s="626" customFormat="1" ht="21.75" customHeight="1" x14ac:dyDescent="0.2">
      <c r="B10" s="1469"/>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
      <c r="B12" s="632" t="s">
        <v>24</v>
      </c>
      <c r="D12" s="634"/>
      <c r="E12" s="635">
        <v>2847</v>
      </c>
      <c r="F12" s="636">
        <v>0.20606871273283159</v>
      </c>
      <c r="G12" s="634"/>
      <c r="H12" s="635">
        <v>47691</v>
      </c>
      <c r="I12" s="636">
        <v>3.4519223670324801</v>
      </c>
      <c r="J12" s="634"/>
      <c r="K12" s="635">
        <v>27988</v>
      </c>
      <c r="L12" s="636">
        <v>2.0257994843577416</v>
      </c>
      <c r="M12" s="634"/>
      <c r="N12" s="635">
        <v>37848</v>
      </c>
      <c r="O12" s="636">
        <v>2.7394761642122267</v>
      </c>
      <c r="P12" s="634"/>
      <c r="Q12" s="635">
        <v>47194</v>
      </c>
      <c r="R12" s="636">
        <v>3.4159490090317015</v>
      </c>
      <c r="S12" s="634"/>
      <c r="T12" s="635">
        <v>81326</v>
      </c>
      <c r="U12" s="636">
        <v>5.8864573697612439</v>
      </c>
      <c r="V12" s="634"/>
      <c r="W12" s="635">
        <v>300652</v>
      </c>
      <c r="X12" s="636">
        <v>21.761493017404735</v>
      </c>
      <c r="Y12" s="634"/>
      <c r="Z12" s="635">
        <v>836032</v>
      </c>
      <c r="AA12" s="636">
        <f>Z12*100/$AC$12</f>
        <v>60.512833875467038</v>
      </c>
      <c r="AB12" s="637"/>
      <c r="AC12" s="638">
        <f>E12+H12+K12+N12+Q12+T12+W12+Z12</f>
        <v>1381578</v>
      </c>
      <c r="AD12" s="446">
        <f>F12+I12+L12+O12+R12+U12+X12+AA12</f>
        <v>100</v>
      </c>
    </row>
    <row r="13" spans="2:30" s="633" customFormat="1" ht="20.25" customHeight="1" x14ac:dyDescent="0.2">
      <c r="B13" s="639" t="s">
        <v>23</v>
      </c>
      <c r="D13" s="634"/>
      <c r="E13" s="640">
        <v>3646</v>
      </c>
      <c r="F13" s="641">
        <v>0.43191938768378196</v>
      </c>
      <c r="G13" s="634"/>
      <c r="H13" s="640">
        <v>100898</v>
      </c>
      <c r="I13" s="641">
        <v>11.952770811442191</v>
      </c>
      <c r="J13" s="634"/>
      <c r="K13" s="640">
        <v>45247</v>
      </c>
      <c r="L13" s="641">
        <v>5.3601361861020518</v>
      </c>
      <c r="M13" s="634"/>
      <c r="N13" s="640">
        <v>49280</v>
      </c>
      <c r="O13" s="641">
        <v>5.8379011039651054</v>
      </c>
      <c r="P13" s="634"/>
      <c r="Q13" s="640">
        <v>52111</v>
      </c>
      <c r="R13" s="641">
        <v>6.1732724112971917</v>
      </c>
      <c r="S13" s="634"/>
      <c r="T13" s="640">
        <v>81657</v>
      </c>
      <c r="U13" s="641">
        <v>9.6734068678262695</v>
      </c>
      <c r="V13" s="634"/>
      <c r="W13" s="640">
        <v>183009</v>
      </c>
      <c r="X13" s="641">
        <v>21.67996029089996</v>
      </c>
      <c r="Y13" s="634"/>
      <c r="Z13" s="640">
        <v>328291</v>
      </c>
      <c r="AA13" s="641">
        <f>Z13*100/$AC$13</f>
        <v>38.890632940783448</v>
      </c>
      <c r="AB13" s="637"/>
      <c r="AC13" s="642">
        <f>E13+H13+K13+N13+Q13+T13+W13+Z13</f>
        <v>844139</v>
      </c>
      <c r="AD13" s="643">
        <f>F13+I13+L13+O13+R13+U13+X13+AA13</f>
        <v>100</v>
      </c>
    </row>
    <row r="14" spans="2:30" s="649" customFormat="1" ht="3" customHeight="1" x14ac:dyDescent="0.2">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
      <c r="B15" s="1224" t="s">
        <v>0</v>
      </c>
      <c r="C15" s="1225"/>
      <c r="D15" s="1245"/>
      <c r="E15" s="1226">
        <f>SUM(E12:E13)</f>
        <v>6493</v>
      </c>
      <c r="F15" s="1246">
        <f>E15*100/$AC$15</f>
        <v>0.29172621676520422</v>
      </c>
      <c r="G15" s="1245"/>
      <c r="H15" s="1226">
        <f>SUM(H12:H13)</f>
        <v>148589</v>
      </c>
      <c r="I15" s="1246">
        <f>H15*100/$AC$15</f>
        <v>6.676005979196816</v>
      </c>
      <c r="J15" s="1245"/>
      <c r="K15" s="1226">
        <f>SUM(K12:K13)</f>
        <v>73235</v>
      </c>
      <c r="L15" s="1246">
        <f>K15*100/$AC$15</f>
        <v>3.2904003518866056</v>
      </c>
      <c r="M15" s="1245"/>
      <c r="N15" s="1226">
        <f>SUM(N12:N13)</f>
        <v>87128</v>
      </c>
      <c r="O15" s="1246">
        <f>N15*100/$AC$15</f>
        <v>3.9146036984935639</v>
      </c>
      <c r="P15" s="1245"/>
      <c r="Q15" s="1226">
        <f>SUM(Q12:Q13)</f>
        <v>99305</v>
      </c>
      <c r="R15" s="1246">
        <f>Q15*100/$AC$15</f>
        <v>4.461708294450732</v>
      </c>
      <c r="S15" s="1245"/>
      <c r="T15" s="1226">
        <f>SUM(T12:T13)</f>
        <v>162983</v>
      </c>
      <c r="U15" s="1246">
        <f>T15*100/$AC$15</f>
        <v>7.3227189260808991</v>
      </c>
      <c r="V15" s="1245"/>
      <c r="W15" s="1226">
        <f>SUM(W12:W13)</f>
        <v>483661</v>
      </c>
      <c r="X15" s="1246">
        <f>W15*100/$AC$15</f>
        <v>21.730570418431455</v>
      </c>
      <c r="Y15" s="1245"/>
      <c r="Z15" s="1226">
        <f>SUM(Z12:Z13)</f>
        <v>1164323</v>
      </c>
      <c r="AA15" s="1246">
        <f>Z15*100/$AC$15</f>
        <v>52.312266114694722</v>
      </c>
      <c r="AB15" s="1245"/>
      <c r="AC15" s="1226">
        <f>E15+H15+K15+N15+Q15+T15+W15+Z15</f>
        <v>2225717</v>
      </c>
      <c r="AD15" s="1247">
        <f>F15+I15+L15+O15+R15+U15+X15+AA15</f>
        <v>100</v>
      </c>
    </row>
    <row r="16" spans="2:30" s="631" customFormat="1" ht="5.25" customHeight="1" x14ac:dyDescent="0.2">
      <c r="B16" s="651"/>
      <c r="C16" s="651"/>
      <c r="D16" s="651"/>
      <c r="E16" s="651"/>
      <c r="F16" s="651"/>
      <c r="G16" s="651"/>
      <c r="H16" s="651"/>
      <c r="I16" s="651"/>
      <c r="J16" s="651"/>
      <c r="K16" s="651"/>
      <c r="L16" s="651"/>
      <c r="M16" s="651"/>
      <c r="N16" s="651"/>
      <c r="O16" s="652"/>
      <c r="P16" s="652"/>
    </row>
    <row r="17" spans="2:16" s="631" customFormat="1" ht="12.75" customHeight="1" x14ac:dyDescent="0.2">
      <c r="B17" s="652"/>
      <c r="C17" s="652"/>
      <c r="D17" s="652"/>
      <c r="E17" s="652"/>
      <c r="F17" s="652"/>
      <c r="G17" s="652"/>
      <c r="H17" s="652"/>
      <c r="I17" s="652"/>
      <c r="J17" s="652"/>
      <c r="K17" s="652"/>
      <c r="L17" s="652"/>
      <c r="M17" s="652"/>
      <c r="N17" s="652"/>
      <c r="O17" s="652"/>
      <c r="P17" s="652"/>
    </row>
    <row r="18" spans="2:16" s="649" customFormat="1" ht="24.75" customHeight="1" x14ac:dyDescent="0.2">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
      <c r="B19" s="654"/>
      <c r="C19" s="654"/>
      <c r="D19" s="654"/>
      <c r="E19" s="654">
        <f>E15</f>
        <v>6493</v>
      </c>
      <c r="F19" s="655">
        <f>H15</f>
        <v>148589</v>
      </c>
      <c r="G19" s="655"/>
      <c r="H19" s="655">
        <f>K15</f>
        <v>73235</v>
      </c>
      <c r="I19" s="655">
        <f>N15</f>
        <v>87128</v>
      </c>
      <c r="J19" s="655"/>
      <c r="K19" s="655">
        <f>Q15</f>
        <v>99305</v>
      </c>
      <c r="L19" s="655">
        <f>T15</f>
        <v>162983</v>
      </c>
      <c r="M19" s="655"/>
      <c r="N19" s="655">
        <f>W15</f>
        <v>483661</v>
      </c>
      <c r="O19" s="655">
        <f>Z15</f>
        <v>1164323</v>
      </c>
      <c r="P19" s="655"/>
    </row>
    <row r="20" spans="2:16" s="631" customFormat="1" x14ac:dyDescent="0.2">
      <c r="B20" s="652"/>
      <c r="C20" s="652"/>
      <c r="D20" s="652"/>
      <c r="E20" s="652"/>
      <c r="F20" s="652"/>
      <c r="G20" s="652"/>
      <c r="H20" s="652"/>
      <c r="I20" s="652"/>
      <c r="J20" s="652"/>
      <c r="K20" s="652"/>
      <c r="L20" s="652"/>
      <c r="M20" s="652"/>
      <c r="N20" s="652"/>
      <c r="O20" s="652"/>
      <c r="P20" s="652"/>
    </row>
    <row r="21" spans="2:16" s="631" customFormat="1" x14ac:dyDescent="0.2">
      <c r="B21" s="652"/>
      <c r="C21" s="652"/>
      <c r="D21" s="652"/>
      <c r="E21" s="652"/>
      <c r="F21" s="652"/>
      <c r="G21" s="652"/>
      <c r="H21" s="652"/>
      <c r="I21" s="652"/>
      <c r="J21" s="652"/>
      <c r="K21" s="652"/>
      <c r="L21" s="652"/>
      <c r="M21" s="652"/>
      <c r="N21" s="652"/>
      <c r="O21" s="652"/>
      <c r="P21" s="652"/>
    </row>
    <row r="22" spans="2:16" s="631" customFormat="1" x14ac:dyDescent="0.2">
      <c r="B22" s="652"/>
      <c r="C22" s="652"/>
      <c r="D22" s="652"/>
      <c r="E22" s="652"/>
      <c r="F22" s="652"/>
      <c r="G22" s="652"/>
      <c r="H22" s="652"/>
      <c r="I22" s="652"/>
      <c r="J22" s="652"/>
      <c r="K22" s="652"/>
      <c r="L22" s="652"/>
      <c r="M22" s="652"/>
      <c r="N22" s="652"/>
      <c r="O22" s="652"/>
      <c r="P22" s="652"/>
    </row>
    <row r="23" spans="2:16" s="631" customFormat="1" x14ac:dyDescent="0.2">
      <c r="B23" s="652"/>
      <c r="C23" s="652"/>
      <c r="D23" s="652"/>
      <c r="E23" s="652"/>
      <c r="F23" s="652"/>
      <c r="G23" s="652"/>
      <c r="H23" s="652"/>
      <c r="I23" s="652"/>
      <c r="J23" s="652"/>
      <c r="K23" s="652"/>
      <c r="L23" s="652"/>
      <c r="M23" s="652"/>
      <c r="N23" s="652"/>
      <c r="O23" s="652"/>
      <c r="P23" s="652"/>
    </row>
    <row r="24" spans="2:16" s="631" customFormat="1" x14ac:dyDescent="0.2">
      <c r="B24" s="652"/>
      <c r="C24" s="652"/>
      <c r="D24" s="652"/>
      <c r="E24" s="652"/>
      <c r="F24" s="652"/>
      <c r="G24" s="652"/>
      <c r="H24" s="652"/>
      <c r="I24" s="652"/>
      <c r="J24" s="652"/>
      <c r="K24" s="652"/>
      <c r="L24" s="652"/>
      <c r="M24" s="652"/>
      <c r="N24" s="652"/>
      <c r="O24" s="652"/>
      <c r="P24" s="652"/>
    </row>
    <row r="25" spans="2:16" s="631" customFormat="1" x14ac:dyDescent="0.2">
      <c r="B25" s="652"/>
      <c r="C25" s="652"/>
      <c r="D25" s="652"/>
      <c r="E25" s="652"/>
      <c r="F25" s="652"/>
      <c r="G25" s="652"/>
      <c r="H25" s="652"/>
      <c r="I25" s="652"/>
      <c r="J25" s="652"/>
      <c r="K25" s="652"/>
      <c r="L25" s="652"/>
      <c r="M25" s="652"/>
      <c r="N25" s="652"/>
      <c r="O25" s="652"/>
      <c r="P25" s="652"/>
    </row>
    <row r="26" spans="2:16" s="631" customFormat="1" x14ac:dyDescent="0.2">
      <c r="B26" s="652"/>
      <c r="C26" s="652"/>
      <c r="D26" s="652"/>
      <c r="E26" s="652"/>
      <c r="F26" s="652"/>
      <c r="G26" s="652"/>
      <c r="H26" s="652"/>
      <c r="I26" s="652"/>
      <c r="J26" s="652"/>
      <c r="K26" s="652"/>
      <c r="L26" s="652"/>
      <c r="M26" s="652"/>
      <c r="N26" s="652"/>
      <c r="O26" s="652"/>
      <c r="P26" s="652"/>
    </row>
    <row r="27" spans="2:16" s="631" customFormat="1" x14ac:dyDescent="0.2">
      <c r="B27" s="652"/>
      <c r="C27" s="652"/>
      <c r="D27" s="652"/>
      <c r="E27" s="652"/>
      <c r="F27" s="652"/>
      <c r="G27" s="652"/>
      <c r="H27" s="652"/>
      <c r="I27" s="652"/>
      <c r="J27" s="652"/>
      <c r="K27" s="652"/>
      <c r="L27" s="652"/>
      <c r="M27" s="652"/>
      <c r="N27" s="652"/>
      <c r="O27" s="652"/>
      <c r="P27" s="652"/>
    </row>
    <row r="28" spans="2:16" s="631" customFormat="1" x14ac:dyDescent="0.2">
      <c r="B28" s="652"/>
      <c r="C28" s="652"/>
      <c r="D28" s="652"/>
      <c r="E28" s="652"/>
      <c r="F28" s="652"/>
      <c r="G28" s="652"/>
      <c r="H28" s="652"/>
      <c r="I28" s="652"/>
      <c r="J28" s="652"/>
      <c r="K28" s="652"/>
      <c r="L28" s="652"/>
      <c r="M28" s="652"/>
      <c r="N28" s="652"/>
      <c r="O28" s="652"/>
      <c r="P28" s="652"/>
    </row>
    <row r="29" spans="2:16" s="631" customFormat="1" x14ac:dyDescent="0.2">
      <c r="B29" s="652"/>
      <c r="C29" s="652"/>
      <c r="D29" s="652"/>
      <c r="E29" s="652"/>
      <c r="F29" s="652"/>
      <c r="G29" s="652"/>
      <c r="H29" s="652"/>
      <c r="I29" s="652"/>
      <c r="J29" s="652"/>
      <c r="K29" s="652"/>
      <c r="L29" s="652"/>
      <c r="M29" s="652"/>
      <c r="N29" s="652"/>
      <c r="O29" s="652"/>
      <c r="P29" s="652"/>
    </row>
    <row r="30" spans="2:16" s="631" customFormat="1" x14ac:dyDescent="0.2">
      <c r="B30" s="652"/>
      <c r="C30" s="652"/>
      <c r="D30" s="652"/>
      <c r="E30" s="652"/>
      <c r="F30" s="652"/>
      <c r="G30" s="652"/>
      <c r="H30" s="652"/>
      <c r="I30" s="652"/>
      <c r="J30" s="652"/>
      <c r="K30" s="652"/>
      <c r="L30" s="652"/>
      <c r="M30" s="652"/>
      <c r="N30" s="652"/>
      <c r="O30" s="652"/>
      <c r="P30" s="652"/>
    </row>
    <row r="31" spans="2:16" s="631" customFormat="1" ht="5.25" customHeight="1" x14ac:dyDescent="0.2">
      <c r="B31" s="652"/>
      <c r="C31" s="652"/>
      <c r="D31" s="652"/>
      <c r="E31" s="652"/>
      <c r="F31" s="652"/>
      <c r="G31" s="652"/>
      <c r="H31" s="652"/>
      <c r="I31" s="652"/>
      <c r="J31" s="652"/>
      <c r="K31" s="652"/>
      <c r="L31" s="652"/>
      <c r="M31" s="652"/>
      <c r="N31" s="652"/>
      <c r="O31" s="652"/>
      <c r="P31" s="652"/>
    </row>
    <row r="32" spans="2:16" s="631" customFormat="1" ht="5.25" customHeight="1" x14ac:dyDescent="0.2">
      <c r="B32" s="652"/>
      <c r="C32" s="652"/>
      <c r="D32" s="652"/>
      <c r="E32" s="652"/>
      <c r="F32" s="652"/>
      <c r="G32" s="652"/>
      <c r="H32" s="652"/>
      <c r="I32" s="652"/>
      <c r="J32" s="652"/>
      <c r="K32" s="652"/>
      <c r="L32" s="652"/>
      <c r="M32" s="652"/>
      <c r="N32" s="652"/>
      <c r="O32" s="652"/>
      <c r="P32" s="652"/>
    </row>
    <row r="33" spans="2:16" s="631" customFormat="1" ht="16.5" customHeigh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row r="36" spans="2:16" s="650" customFormat="1" x14ac:dyDescent="0.2">
      <c r="B36" s="1533" t="s">
        <v>14</v>
      </c>
      <c r="C36" s="1533"/>
      <c r="D36" s="1533"/>
      <c r="E36" s="1533"/>
      <c r="F36" s="1533"/>
      <c r="G36" s="1533"/>
      <c r="H36" s="1533"/>
      <c r="I36" s="1533"/>
      <c r="J36" s="1533"/>
      <c r="K36" s="1533"/>
    </row>
    <row r="37" spans="2:16" s="657" customFormat="1" ht="12.75" customHeight="1" x14ac:dyDescent="0.2">
      <c r="B37" s="1543"/>
      <c r="C37" s="1544"/>
      <c r="D37" s="1544"/>
      <c r="E37" s="1544"/>
      <c r="F37" s="1544"/>
      <c r="G37" s="1544"/>
      <c r="H37" s="1544"/>
      <c r="I37" s="1544"/>
      <c r="J37" s="1544"/>
      <c r="K37" s="1544"/>
      <c r="L37" s="1544"/>
      <c r="M37" s="1544"/>
      <c r="N37" s="1544"/>
      <c r="O37" s="1544"/>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408"/>
      <c r="C2" s="1408"/>
      <c r="D2" s="1408"/>
      <c r="E2" s="1408"/>
      <c r="F2" s="1408"/>
      <c r="G2" s="1408"/>
      <c r="H2" s="1408"/>
      <c r="I2" s="1408"/>
      <c r="J2" s="1408"/>
      <c r="K2" s="1408"/>
      <c r="L2" s="1408"/>
      <c r="M2" s="1408"/>
      <c r="N2" s="1408"/>
      <c r="O2" s="1408"/>
      <c r="P2" s="1408"/>
      <c r="Q2" s="1408"/>
      <c r="R2" s="1408"/>
      <c r="S2" s="210"/>
      <c r="T2" s="210"/>
    </row>
    <row r="3" spans="1:20" x14ac:dyDescent="0.2">
      <c r="C3" s="1409" t="s">
        <v>289</v>
      </c>
      <c r="D3" s="1409"/>
      <c r="E3" s="1409"/>
    </row>
    <row r="5" spans="1:20" ht="23.25" customHeight="1" x14ac:dyDescent="0.2">
      <c r="B5" s="1410" t="s">
        <v>290</v>
      </c>
      <c r="C5" s="1411"/>
      <c r="D5" s="1411"/>
      <c r="E5" s="1411"/>
      <c r="F5" s="1411"/>
      <c r="G5" s="1411"/>
      <c r="H5" s="1411"/>
      <c r="I5" s="1411"/>
      <c r="J5" s="1411"/>
      <c r="K5" s="1411"/>
      <c r="L5" s="1411"/>
      <c r="M5" s="1411"/>
      <c r="N5" s="1411"/>
      <c r="O5" s="1411"/>
      <c r="P5" s="1411"/>
      <c r="Q5" s="1412">
        <v>45808</v>
      </c>
      <c r="R5" s="1413"/>
      <c r="S5" s="1413"/>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414" t="s">
        <v>291</v>
      </c>
      <c r="C7" s="1414"/>
      <c r="D7" s="1414"/>
      <c r="E7" s="1414"/>
      <c r="F7" s="1414"/>
      <c r="G7" s="1414"/>
      <c r="H7" s="1414"/>
      <c r="I7" s="1414"/>
      <c r="J7" s="1414"/>
      <c r="K7" s="1414"/>
      <c r="L7" s="1414"/>
      <c r="M7" s="1414"/>
      <c r="N7" s="1414"/>
      <c r="O7" s="1414"/>
      <c r="P7" s="1414"/>
      <c r="Q7" s="1414"/>
      <c r="R7" s="1414"/>
      <c r="S7" s="1414"/>
    </row>
    <row r="8" spans="1:20" ht="18.75" customHeight="1" x14ac:dyDescent="0.2">
      <c r="B8" s="1407" t="s">
        <v>292</v>
      </c>
      <c r="C8" s="1407"/>
      <c r="D8" s="1407"/>
      <c r="E8" s="1407"/>
      <c r="F8" s="1407"/>
      <c r="G8" s="1407"/>
      <c r="H8" s="1407"/>
      <c r="I8" s="1407"/>
      <c r="J8" s="1407"/>
      <c r="K8" s="1407"/>
      <c r="L8" s="1407"/>
      <c r="M8" s="1407"/>
      <c r="N8" s="1407"/>
      <c r="O8" s="1407"/>
      <c r="P8" s="1407"/>
      <c r="Q8" s="1407"/>
      <c r="R8" s="1407"/>
      <c r="S8" s="1407"/>
    </row>
    <row r="9" spans="1:20" ht="18.75" customHeight="1" x14ac:dyDescent="0.2">
      <c r="B9" s="1407" t="s">
        <v>293</v>
      </c>
      <c r="C9" s="1407"/>
      <c r="D9" s="1407"/>
      <c r="E9" s="1407"/>
      <c r="F9" s="1407"/>
      <c r="G9" s="1407"/>
      <c r="H9" s="1407"/>
      <c r="I9" s="1407"/>
      <c r="J9" s="1407"/>
      <c r="K9" s="1407"/>
      <c r="L9" s="1407"/>
      <c r="M9" s="1407"/>
      <c r="N9" s="1407"/>
      <c r="O9" s="1407"/>
      <c r="P9" s="1407"/>
      <c r="Q9" s="1407"/>
      <c r="R9" s="1407"/>
      <c r="S9" s="1407"/>
    </row>
    <row r="10" spans="1:20" ht="18.75" customHeight="1" x14ac:dyDescent="0.2">
      <c r="B10" s="1407" t="s">
        <v>294</v>
      </c>
      <c r="C10" s="1407"/>
      <c r="D10" s="1407"/>
      <c r="E10" s="1407"/>
      <c r="F10" s="1407"/>
      <c r="G10" s="1407"/>
      <c r="H10" s="1407"/>
      <c r="I10" s="1407"/>
      <c r="J10" s="1407"/>
      <c r="K10" s="1407"/>
      <c r="L10" s="1407"/>
      <c r="M10" s="1407"/>
      <c r="N10" s="1407"/>
      <c r="O10" s="1407"/>
      <c r="P10" s="1407"/>
      <c r="Q10" s="1407"/>
      <c r="R10" s="1407"/>
      <c r="S10" s="1407"/>
    </row>
    <row r="11" spans="1:20" ht="18.75" customHeight="1" x14ac:dyDescent="0.2">
      <c r="B11" s="1407" t="s">
        <v>295</v>
      </c>
      <c r="C11" s="1407"/>
      <c r="D11" s="1407"/>
      <c r="E11" s="1407"/>
      <c r="F11" s="1407"/>
      <c r="G11" s="1407"/>
      <c r="H11" s="1407"/>
      <c r="I11" s="1407"/>
      <c r="J11" s="1407"/>
      <c r="K11" s="1407"/>
      <c r="L11" s="1407"/>
      <c r="M11" s="1407"/>
      <c r="N11" s="1407"/>
      <c r="O11" s="1407"/>
      <c r="P11" s="1407"/>
      <c r="Q11" s="1407"/>
      <c r="R11" s="1407"/>
      <c r="S11" s="1407"/>
    </row>
    <row r="12" spans="1:20" ht="18.75" customHeight="1" x14ac:dyDescent="0.2">
      <c r="B12" s="1407" t="s">
        <v>296</v>
      </c>
      <c r="C12" s="1407"/>
      <c r="D12" s="1407"/>
      <c r="E12" s="1407"/>
      <c r="F12" s="1407"/>
      <c r="G12" s="1407"/>
      <c r="H12" s="1407"/>
      <c r="I12" s="1407"/>
      <c r="J12" s="1407"/>
      <c r="K12" s="1407"/>
      <c r="L12" s="1407"/>
      <c r="M12" s="1407"/>
      <c r="N12" s="1407"/>
      <c r="O12" s="1407"/>
      <c r="P12" s="1407"/>
      <c r="Q12" s="1407"/>
      <c r="R12" s="1407"/>
      <c r="S12" s="1407"/>
    </row>
    <row r="13" spans="1:20" ht="18.75" customHeight="1" x14ac:dyDescent="0.2">
      <c r="B13" s="1407" t="s">
        <v>297</v>
      </c>
      <c r="C13" s="1407"/>
      <c r="D13" s="1407"/>
      <c r="E13" s="1407"/>
      <c r="F13" s="1407"/>
      <c r="G13" s="1407"/>
      <c r="H13" s="1407"/>
      <c r="I13" s="1407"/>
      <c r="J13" s="1407"/>
      <c r="K13" s="1407"/>
      <c r="L13" s="1407"/>
      <c r="M13" s="1407"/>
      <c r="N13" s="1407"/>
      <c r="O13" s="1407"/>
      <c r="P13" s="1407"/>
      <c r="Q13" s="1407"/>
      <c r="R13" s="1407"/>
      <c r="S13" s="1407"/>
    </row>
    <row r="14" spans="1:20" ht="18.75" customHeight="1" x14ac:dyDescent="0.2">
      <c r="B14" s="1407" t="s">
        <v>298</v>
      </c>
      <c r="C14" s="1407"/>
      <c r="D14" s="1407"/>
      <c r="E14" s="1407"/>
      <c r="F14" s="1407"/>
      <c r="G14" s="1407"/>
      <c r="H14" s="1407"/>
      <c r="I14" s="1407"/>
      <c r="J14" s="1407"/>
      <c r="K14" s="1407"/>
      <c r="L14" s="1407"/>
      <c r="M14" s="1407"/>
      <c r="N14" s="1407"/>
      <c r="O14" s="1407"/>
      <c r="P14" s="1407"/>
      <c r="Q14" s="1407"/>
      <c r="R14" s="1407"/>
      <c r="S14" s="1407"/>
    </row>
    <row r="15" spans="1:20" ht="18.75" customHeight="1" x14ac:dyDescent="0.2">
      <c r="B15" s="214"/>
      <c r="C15" s="214"/>
      <c r="D15" s="214"/>
      <c r="E15" s="214"/>
      <c r="F15" s="214"/>
      <c r="G15" s="214"/>
      <c r="H15" s="214"/>
      <c r="I15" s="214"/>
      <c r="J15" s="214"/>
      <c r="K15" s="214"/>
      <c r="L15" s="214"/>
      <c r="M15" s="214"/>
      <c r="N15" s="214"/>
      <c r="O15" s="214"/>
      <c r="P15" s="214"/>
      <c r="Q15" s="214"/>
      <c r="R15" s="214"/>
      <c r="S15" s="214"/>
    </row>
    <row r="16" spans="1:20" ht="18.75" customHeight="1" x14ac:dyDescent="0.2">
      <c r="B16" s="1414" t="s">
        <v>299</v>
      </c>
      <c r="C16" s="1414"/>
      <c r="D16" s="1414"/>
      <c r="E16" s="1414"/>
      <c r="F16" s="1414"/>
      <c r="G16" s="1414"/>
      <c r="H16" s="1414"/>
      <c r="I16" s="1414"/>
      <c r="J16" s="1414"/>
      <c r="K16" s="1414"/>
      <c r="L16" s="1414"/>
      <c r="M16" s="1414"/>
      <c r="N16" s="1414"/>
      <c r="O16" s="1414"/>
      <c r="P16" s="1414"/>
      <c r="Q16" s="1414"/>
      <c r="R16" s="1414"/>
      <c r="S16" s="1414"/>
    </row>
    <row r="17" spans="2:21" ht="18.75" customHeight="1" x14ac:dyDescent="0.2">
      <c r="B17" s="1407" t="s">
        <v>300</v>
      </c>
      <c r="C17" s="1407"/>
      <c r="D17" s="1407"/>
      <c r="E17" s="1407"/>
      <c r="F17" s="1407"/>
      <c r="G17" s="1407"/>
      <c r="H17" s="1407"/>
      <c r="I17" s="1407"/>
      <c r="J17" s="1407"/>
      <c r="K17" s="1407"/>
      <c r="L17" s="1407"/>
      <c r="M17" s="1407"/>
      <c r="N17" s="1407"/>
      <c r="O17" s="1407"/>
      <c r="P17" s="1407"/>
      <c r="Q17" s="1407"/>
      <c r="R17" s="1407"/>
      <c r="S17" s="1407"/>
      <c r="T17" s="214"/>
    </row>
    <row r="18" spans="2:21" ht="18.75" customHeight="1" x14ac:dyDescent="0.2">
      <c r="B18" s="1407" t="s">
        <v>301</v>
      </c>
      <c r="C18" s="1407"/>
      <c r="D18" s="1407"/>
      <c r="E18" s="1407"/>
      <c r="F18" s="1407"/>
      <c r="G18" s="1407"/>
      <c r="H18" s="1407"/>
      <c r="I18" s="1407"/>
      <c r="J18" s="1407"/>
      <c r="K18" s="1407"/>
      <c r="L18" s="1407"/>
      <c r="M18" s="1407"/>
      <c r="N18" s="1407"/>
      <c r="O18" s="1407"/>
      <c r="P18" s="1407"/>
      <c r="Q18" s="1407"/>
      <c r="R18" s="1407"/>
      <c r="S18" s="1407"/>
      <c r="T18" s="214"/>
    </row>
    <row r="19" spans="2:21" ht="18.75" customHeight="1" x14ac:dyDescent="0.2">
      <c r="B19" s="1407" t="s">
        <v>302</v>
      </c>
      <c r="C19" s="1407"/>
      <c r="D19" s="1407"/>
      <c r="E19" s="1407"/>
      <c r="F19" s="1407"/>
      <c r="G19" s="1407"/>
      <c r="H19" s="1407"/>
      <c r="I19" s="1407"/>
      <c r="J19" s="1407"/>
      <c r="K19" s="1407"/>
      <c r="L19" s="1407"/>
      <c r="M19" s="1407"/>
      <c r="N19" s="1407"/>
      <c r="O19" s="1407"/>
      <c r="P19" s="1407"/>
      <c r="Q19" s="1407"/>
      <c r="R19" s="1407"/>
      <c r="S19" s="1407"/>
      <c r="T19" s="214"/>
    </row>
    <row r="20" spans="2:21" ht="18.75" customHeight="1" x14ac:dyDescent="0.2">
      <c r="B20" s="1407" t="s">
        <v>303</v>
      </c>
      <c r="C20" s="1407"/>
      <c r="D20" s="1407"/>
      <c r="E20" s="1407"/>
      <c r="F20" s="1407"/>
      <c r="G20" s="1407"/>
      <c r="H20" s="1407"/>
      <c r="I20" s="1407"/>
      <c r="J20" s="1407"/>
      <c r="K20" s="1407"/>
      <c r="L20" s="1407"/>
      <c r="M20" s="1407"/>
      <c r="N20" s="1407"/>
      <c r="O20" s="1407"/>
      <c r="P20" s="1407"/>
      <c r="Q20" s="1407"/>
      <c r="R20" s="1407"/>
      <c r="S20" s="1407"/>
      <c r="T20" s="214"/>
    </row>
    <row r="21" spans="2:21" ht="18.75" customHeight="1" x14ac:dyDescent="0.2">
      <c r="B21" s="1407" t="s">
        <v>304</v>
      </c>
      <c r="C21" s="1407"/>
      <c r="D21" s="1407"/>
      <c r="E21" s="1407"/>
      <c r="F21" s="1407"/>
      <c r="G21" s="1407"/>
      <c r="H21" s="1407"/>
      <c r="I21" s="1407"/>
      <c r="J21" s="1407"/>
      <c r="K21" s="1407"/>
      <c r="L21" s="1407"/>
      <c r="M21" s="1407"/>
      <c r="N21" s="1407"/>
      <c r="O21" s="1407"/>
      <c r="P21" s="1407"/>
      <c r="Q21" s="1407"/>
      <c r="R21" s="1407"/>
      <c r="S21" s="1407"/>
      <c r="T21" s="1407"/>
    </row>
    <row r="22" spans="2:21" ht="18.75" customHeight="1" x14ac:dyDescent="0.2">
      <c r="B22" s="1407" t="s">
        <v>305</v>
      </c>
      <c r="C22" s="1407"/>
      <c r="D22" s="1407"/>
      <c r="E22" s="1407"/>
      <c r="F22" s="1407"/>
      <c r="G22" s="1407"/>
      <c r="H22" s="1407"/>
      <c r="I22" s="1407"/>
      <c r="J22" s="1407"/>
      <c r="K22" s="1407"/>
      <c r="L22" s="1407"/>
      <c r="M22" s="1407"/>
      <c r="N22" s="1407"/>
      <c r="O22" s="1407"/>
      <c r="P22" s="1407"/>
      <c r="Q22" s="1407"/>
      <c r="R22" s="1407"/>
      <c r="S22" s="1407"/>
      <c r="T22" s="214"/>
    </row>
    <row r="23" spans="2:21" ht="18.75" customHeight="1" x14ac:dyDescent="0.2">
      <c r="B23" s="1407" t="s">
        <v>306</v>
      </c>
      <c r="C23" s="1407"/>
      <c r="D23" s="1407"/>
      <c r="E23" s="1407"/>
      <c r="F23" s="1407"/>
      <c r="G23" s="1407"/>
      <c r="H23" s="1407"/>
      <c r="I23" s="1407"/>
      <c r="J23" s="1407"/>
      <c r="K23" s="1407"/>
      <c r="L23" s="1407"/>
      <c r="M23" s="1407"/>
      <c r="N23" s="1407"/>
      <c r="O23" s="1407"/>
      <c r="P23" s="1407"/>
      <c r="Q23" s="1407"/>
      <c r="R23" s="1407"/>
      <c r="S23" s="1407"/>
      <c r="T23" s="214"/>
    </row>
    <row r="24" spans="2:21" ht="18.75" customHeight="1" x14ac:dyDescent="0.2">
      <c r="B24" s="214"/>
      <c r="C24" s="214"/>
      <c r="D24" s="214"/>
      <c r="E24" s="214"/>
      <c r="F24" s="214"/>
      <c r="G24" s="214"/>
      <c r="H24" s="214"/>
      <c r="I24" s="214"/>
      <c r="J24" s="214"/>
      <c r="K24" s="214"/>
      <c r="L24" s="214"/>
      <c r="M24" s="214"/>
      <c r="N24" s="214"/>
      <c r="O24" s="214"/>
      <c r="P24" s="214"/>
      <c r="Q24" s="214"/>
      <c r="R24" s="214"/>
      <c r="S24" s="214"/>
    </row>
    <row r="25" spans="2:21" ht="18.75" customHeight="1" x14ac:dyDescent="0.2">
      <c r="B25" s="1414" t="s">
        <v>307</v>
      </c>
      <c r="C25" s="1414"/>
      <c r="D25" s="1414"/>
      <c r="E25" s="1414"/>
      <c r="F25" s="1414"/>
      <c r="G25" s="1414"/>
      <c r="H25" s="1414"/>
      <c r="I25" s="1414"/>
      <c r="J25" s="1414"/>
      <c r="K25" s="1414"/>
      <c r="L25" s="1414"/>
      <c r="M25" s="1414"/>
      <c r="N25" s="1414"/>
      <c r="O25" s="1414"/>
      <c r="P25" s="1414"/>
      <c r="Q25" s="1414"/>
      <c r="R25" s="1414"/>
      <c r="S25" s="1414"/>
    </row>
    <row r="26" spans="2:21" ht="18.75" customHeight="1" x14ac:dyDescent="0.2">
      <c r="B26" s="1407" t="s">
        <v>308</v>
      </c>
      <c r="C26" s="1407"/>
      <c r="D26" s="1407"/>
      <c r="E26" s="1407"/>
      <c r="F26" s="1407"/>
      <c r="G26" s="1407"/>
      <c r="H26" s="1407"/>
      <c r="I26" s="1407"/>
      <c r="J26" s="1407"/>
      <c r="K26" s="1407"/>
      <c r="L26" s="1407"/>
      <c r="M26" s="1407"/>
      <c r="N26" s="1407"/>
      <c r="O26" s="1407"/>
      <c r="P26" s="1407"/>
      <c r="Q26" s="1407"/>
      <c r="R26" s="1407"/>
      <c r="S26" s="1407"/>
      <c r="T26" s="1407"/>
      <c r="U26" s="1407"/>
    </row>
    <row r="27" spans="2:21" ht="18.75" customHeight="1" x14ac:dyDescent="0.2">
      <c r="B27" s="1407" t="s">
        <v>309</v>
      </c>
      <c r="C27" s="1407"/>
      <c r="D27" s="1407"/>
      <c r="E27" s="1407"/>
      <c r="F27" s="1407"/>
      <c r="G27" s="1407"/>
      <c r="H27" s="1407"/>
      <c r="I27" s="1407"/>
      <c r="J27" s="1407"/>
      <c r="K27" s="1407"/>
      <c r="L27" s="1407"/>
      <c r="M27" s="1407"/>
      <c r="N27" s="1407"/>
      <c r="O27" s="1407"/>
      <c r="P27" s="1407"/>
      <c r="Q27" s="1407"/>
      <c r="R27" s="1407"/>
      <c r="S27" s="1407"/>
      <c r="T27" s="1407"/>
      <c r="U27" s="1407"/>
    </row>
    <row r="28" spans="2:21" ht="18.75" customHeight="1" x14ac:dyDescent="0.2">
      <c r="B28" s="1407" t="s">
        <v>310</v>
      </c>
      <c r="C28" s="1407"/>
      <c r="D28" s="1407"/>
      <c r="E28" s="1407"/>
      <c r="F28" s="1407"/>
      <c r="G28" s="1407"/>
      <c r="H28" s="1407"/>
      <c r="I28" s="1407"/>
      <c r="J28" s="1407"/>
      <c r="K28" s="1407"/>
      <c r="L28" s="1407"/>
      <c r="M28" s="1407"/>
      <c r="N28" s="1407"/>
      <c r="O28" s="1407"/>
      <c r="P28" s="1407"/>
      <c r="Q28" s="1407"/>
      <c r="R28" s="1407"/>
      <c r="S28" s="1407"/>
      <c r="T28" s="1407"/>
      <c r="U28" s="1407"/>
    </row>
    <row r="29" spans="2:21" ht="18.75" customHeight="1" x14ac:dyDescent="0.2">
      <c r="B29" s="1407" t="s">
        <v>311</v>
      </c>
      <c r="C29" s="1407"/>
      <c r="D29" s="1407"/>
      <c r="E29" s="1407"/>
      <c r="F29" s="1407"/>
      <c r="G29" s="1407"/>
      <c r="H29" s="1407"/>
      <c r="I29" s="1407"/>
      <c r="J29" s="1407"/>
      <c r="K29" s="1407"/>
      <c r="L29" s="1407"/>
      <c r="M29" s="1407"/>
      <c r="N29" s="1407"/>
      <c r="O29" s="1407"/>
      <c r="P29" s="1407"/>
      <c r="Q29" s="1407"/>
      <c r="R29" s="1407"/>
      <c r="S29" s="1407"/>
      <c r="T29" s="1407"/>
      <c r="U29" s="1407"/>
    </row>
    <row r="30" spans="2:21" ht="15" customHeight="1" x14ac:dyDescent="0.2">
      <c r="B30" s="1407" t="s">
        <v>312</v>
      </c>
      <c r="C30" s="1407"/>
      <c r="D30" s="1407"/>
      <c r="E30" s="1407"/>
      <c r="F30" s="1407"/>
      <c r="G30" s="1407"/>
      <c r="H30" s="1407"/>
      <c r="I30" s="1407"/>
      <c r="J30" s="1407"/>
      <c r="K30" s="1407"/>
      <c r="L30" s="1407"/>
      <c r="M30" s="1407"/>
      <c r="N30" s="1407"/>
      <c r="O30" s="1407"/>
      <c r="P30" s="1407"/>
      <c r="Q30" s="1407"/>
      <c r="R30" s="1407"/>
      <c r="S30" s="1407"/>
      <c r="T30" s="1407"/>
      <c r="U30" s="1407"/>
    </row>
    <row r="31" spans="2:21" ht="18.75" customHeight="1" x14ac:dyDescent="0.2">
      <c r="B31" s="1407" t="s">
        <v>313</v>
      </c>
      <c r="C31" s="1407"/>
      <c r="D31" s="1407"/>
      <c r="E31" s="1407"/>
      <c r="F31" s="1407"/>
      <c r="G31" s="1407"/>
      <c r="H31" s="1407"/>
      <c r="I31" s="1407"/>
      <c r="J31" s="1407"/>
      <c r="K31" s="1407"/>
      <c r="L31" s="1407"/>
      <c r="M31" s="1407"/>
      <c r="N31" s="1407"/>
      <c r="O31" s="1407"/>
      <c r="P31" s="1407"/>
      <c r="Q31" s="1407"/>
      <c r="R31" s="1407"/>
      <c r="S31" s="1407"/>
      <c r="T31" s="1407"/>
      <c r="U31" s="1407"/>
    </row>
    <row r="32" spans="2:21" ht="18.75" customHeight="1" x14ac:dyDescent="0.2">
      <c r="B32" s="214"/>
      <c r="C32" s="214"/>
      <c r="D32" s="214"/>
      <c r="E32" s="214"/>
      <c r="F32" s="214"/>
      <c r="G32" s="214"/>
      <c r="H32" s="214"/>
      <c r="I32" s="214"/>
      <c r="J32" s="214"/>
      <c r="K32" s="214"/>
      <c r="L32" s="214"/>
      <c r="M32" s="214"/>
      <c r="N32" s="214"/>
      <c r="O32" s="214"/>
      <c r="P32" s="214"/>
      <c r="Q32" s="214"/>
      <c r="R32" s="214"/>
      <c r="S32" s="214"/>
    </row>
    <row r="33" spans="15:17" ht="15.95" customHeight="1" x14ac:dyDescent="0.2">
      <c r="O33" s="215"/>
      <c r="Q33" s="215"/>
    </row>
    <row r="34" spans="15:17" ht="15.95" customHeight="1" x14ac:dyDescent="0.2"/>
    <row r="35" spans="15:17" ht="15.95" customHeight="1" x14ac:dyDescent="0.2"/>
    <row r="36" spans="15:17" ht="15.95" customHeight="1" x14ac:dyDescent="0.2"/>
    <row r="37" spans="15:17" ht="15.95" customHeight="1" x14ac:dyDescent="0.2"/>
    <row r="38" spans="15:17" ht="15.95" customHeight="1" x14ac:dyDescent="0.2"/>
    <row r="39" spans="15:17" ht="15.95" customHeight="1" x14ac:dyDescent="0.2"/>
    <row r="40" spans="15:17"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2578125" defaultRowHeight="15" x14ac:dyDescent="0.25"/>
  <cols>
    <col min="1" max="1" width="1" style="666" customWidth="1"/>
    <col min="2" max="2" width="28.7109375" style="666" customWidth="1"/>
    <col min="3" max="3" width="0.5703125" style="666" customWidth="1"/>
    <col min="4" max="4" width="10.140625" style="666" customWidth="1"/>
    <col min="5" max="5" width="8.85546875" style="666" customWidth="1"/>
    <col min="6" max="6" width="0.5703125" style="666" customWidth="1"/>
    <col min="7" max="7" width="1.28515625" style="666" hidden="1" customWidth="1"/>
    <col min="8" max="8" width="10.42578125" style="666" customWidth="1"/>
    <col min="9" max="9" width="10.7109375" style="666" customWidth="1"/>
    <col min="10" max="10" width="0.5703125" style="666" customWidth="1"/>
    <col min="11" max="11" width="10.140625" style="666" customWidth="1"/>
    <col min="12" max="12" width="11.5703125" style="666" customWidth="1"/>
    <col min="13" max="13" width="0.5703125" style="666" customWidth="1"/>
    <col min="14" max="14" width="8.85546875" style="666" customWidth="1"/>
    <col min="15" max="15" width="8.42578125" style="666" customWidth="1"/>
    <col min="16" max="16" width="0.5703125" style="666" customWidth="1"/>
    <col min="17" max="17" width="9.7109375" style="666" customWidth="1"/>
    <col min="18" max="18" width="8.42578125" style="666" customWidth="1"/>
    <col min="19" max="19" width="0.28515625" style="666" customWidth="1"/>
    <col min="20" max="20" width="12.42578125" style="666" customWidth="1"/>
    <col min="21" max="21" width="8.42578125" style="666" customWidth="1"/>
    <col min="22" max="22" width="0.5703125" style="666" customWidth="1"/>
    <col min="23" max="23" width="9.7109375" style="666" customWidth="1"/>
    <col min="24" max="24" width="8.42578125" style="666" customWidth="1"/>
    <col min="25" max="25" width="11.42578125" style="666"/>
    <col min="26" max="26" width="11.42578125" style="700"/>
    <col min="27" max="16384" width="11.42578125" style="666"/>
  </cols>
  <sheetData>
    <row r="1" spans="1:26" ht="9.75" customHeight="1" x14ac:dyDescent="0.25"/>
    <row r="2" spans="1:26" s="619" customFormat="1" ht="49.5" customHeight="1" x14ac:dyDescent="0.25">
      <c r="B2" s="1534"/>
      <c r="C2" s="1534"/>
      <c r="D2" s="1534"/>
      <c r="E2" s="1534"/>
      <c r="F2" s="1534"/>
      <c r="G2" s="667"/>
      <c r="H2" s="1549"/>
      <c r="I2" s="1549"/>
      <c r="J2" s="1549"/>
      <c r="K2" s="1549"/>
      <c r="L2" s="1549"/>
      <c r="M2" s="1549"/>
      <c r="N2" s="1549"/>
      <c r="O2" s="1549"/>
      <c r="P2" s="667"/>
      <c r="Q2" s="667"/>
      <c r="R2" s="667"/>
      <c r="T2" s="618"/>
      <c r="U2" s="667"/>
      <c r="V2" s="667"/>
      <c r="W2" s="667"/>
      <c r="X2" s="667"/>
      <c r="Z2" s="1215"/>
    </row>
    <row r="3" spans="1:26" s="619" customFormat="1" ht="3" customHeight="1" x14ac:dyDescent="0.2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
      <c r="B4" s="1536" t="s">
        <v>398</v>
      </c>
      <c r="C4" s="1536"/>
      <c r="D4" s="1536"/>
      <c r="E4" s="1536"/>
      <c r="F4" s="1536"/>
      <c r="G4" s="1536"/>
      <c r="H4" s="1536"/>
      <c r="I4" s="1536"/>
      <c r="J4" s="1536"/>
      <c r="K4" s="1536"/>
      <c r="L4" s="1536"/>
      <c r="M4" s="1536"/>
      <c r="N4" s="1536"/>
      <c r="O4" s="1536"/>
      <c r="P4" s="1536"/>
      <c r="Q4" s="1536"/>
      <c r="R4" s="1536"/>
      <c r="S4" s="1536"/>
      <c r="T4" s="1536"/>
      <c r="U4" s="1536"/>
      <c r="V4" s="1536"/>
      <c r="W4" s="1536"/>
      <c r="X4" s="1536"/>
      <c r="Z4" s="1215"/>
    </row>
    <row r="5" spans="1:26" s="623" customFormat="1" ht="1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1473"/>
      <c r="V5" s="1473"/>
      <c r="W5" s="1473"/>
      <c r="X5" s="1473"/>
      <c r="Z5" s="1215"/>
    </row>
    <row r="6" spans="1:26" s="623" customFormat="1" ht="4.5" customHeight="1" x14ac:dyDescent="0.2">
      <c r="G6" s="668"/>
      <c r="H6" s="668"/>
      <c r="I6" s="668"/>
      <c r="J6" s="668"/>
      <c r="K6" s="668"/>
      <c r="L6" s="668"/>
      <c r="M6" s="668"/>
      <c r="N6" s="668"/>
      <c r="O6" s="668"/>
      <c r="P6" s="668"/>
      <c r="Q6" s="668"/>
      <c r="R6" s="668"/>
      <c r="T6" s="668"/>
      <c r="U6" s="668"/>
      <c r="V6" s="668"/>
      <c r="W6" s="668"/>
      <c r="X6" s="668"/>
      <c r="Z6" s="1215"/>
    </row>
    <row r="7" spans="1:26" s="628" customFormat="1" ht="52.5" customHeight="1" x14ac:dyDescent="0.25">
      <c r="A7" s="661"/>
      <c r="B7" s="1550" t="s">
        <v>12</v>
      </c>
      <c r="C7" s="625"/>
      <c r="D7" s="1545" t="s">
        <v>29</v>
      </c>
      <c r="E7" s="1546"/>
      <c r="F7" s="669"/>
      <c r="G7" s="670"/>
      <c r="H7" s="1545" t="s">
        <v>243</v>
      </c>
      <c r="I7" s="1546"/>
      <c r="J7" s="627"/>
      <c r="K7" s="1545" t="s">
        <v>31</v>
      </c>
      <c r="L7" s="1546"/>
      <c r="M7" s="627"/>
      <c r="N7" s="1545" t="s">
        <v>49</v>
      </c>
      <c r="O7" s="1546"/>
      <c r="P7" s="627"/>
      <c r="Q7" s="1545" t="s">
        <v>50</v>
      </c>
      <c r="R7" s="1546"/>
      <c r="T7" s="1547" t="s">
        <v>51</v>
      </c>
      <c r="U7" s="1548"/>
      <c r="V7" s="627"/>
      <c r="W7" s="1545" t="s">
        <v>113</v>
      </c>
      <c r="X7" s="1546"/>
      <c r="Z7" s="1216"/>
    </row>
    <row r="8" spans="1:26" s="628" customFormat="1" ht="36" customHeight="1" x14ac:dyDescent="0.25">
      <c r="A8" s="661"/>
      <c r="B8" s="1551"/>
      <c r="D8" s="708" t="s">
        <v>9</v>
      </c>
      <c r="E8" s="710" t="s">
        <v>10</v>
      </c>
      <c r="F8" s="669"/>
      <c r="G8" s="670"/>
      <c r="H8" s="709" t="s">
        <v>9</v>
      </c>
      <c r="I8" s="711" t="s">
        <v>186</v>
      </c>
      <c r="J8" s="671"/>
      <c r="K8" s="708" t="s">
        <v>9</v>
      </c>
      <c r="L8" s="710" t="s">
        <v>476</v>
      </c>
      <c r="M8" s="671"/>
      <c r="N8" s="708" t="s">
        <v>9</v>
      </c>
      <c r="O8" s="710" t="s">
        <v>476</v>
      </c>
      <c r="P8" s="671"/>
      <c r="Q8" s="708" t="s">
        <v>9</v>
      </c>
      <c r="R8" s="710" t="s">
        <v>476</v>
      </c>
      <c r="T8" s="708" t="s">
        <v>9</v>
      </c>
      <c r="U8" s="710" t="s">
        <v>476</v>
      </c>
      <c r="V8" s="671"/>
      <c r="W8" s="708" t="s">
        <v>9</v>
      </c>
      <c r="X8" s="710" t="s">
        <v>476</v>
      </c>
      <c r="Z8" s="1216" t="s">
        <v>477</v>
      </c>
    </row>
    <row r="9" spans="1:26" s="631" customFormat="1" ht="4.5" customHeight="1" x14ac:dyDescent="0.2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
      <c r="A10" s="673"/>
      <c r="B10" s="674" t="s">
        <v>8</v>
      </c>
      <c r="D10" s="675">
        <v>425258</v>
      </c>
      <c r="E10" s="676">
        <v>19.106562065168212</v>
      </c>
      <c r="F10" s="677"/>
      <c r="G10" s="678"/>
      <c r="H10" s="675">
        <v>396650</v>
      </c>
      <c r="I10" s="676">
        <v>93.272789694726498</v>
      </c>
      <c r="J10" s="679"/>
      <c r="K10" s="675">
        <v>74793</v>
      </c>
      <c r="L10" s="676">
        <v>18.85617042732888</v>
      </c>
      <c r="M10" s="680">
        <v>53364</v>
      </c>
      <c r="N10" s="675">
        <v>138097</v>
      </c>
      <c r="O10" s="676">
        <v>34.815832598008321</v>
      </c>
      <c r="P10" s="678">
        <v>53364</v>
      </c>
      <c r="Q10" s="675">
        <v>104508</v>
      </c>
      <c r="R10" s="676">
        <f t="shared" ref="R10:R27" si="0">Q10*100/H10</f>
        <v>26.347661666456574</v>
      </c>
      <c r="S10" s="681"/>
      <c r="T10" s="675">
        <f t="shared" ref="T10:T27" si="1">K10+N10+Q10</f>
        <v>317398</v>
      </c>
      <c r="U10" s="676">
        <f>T10*100/H10</f>
        <v>80.019664691793778</v>
      </c>
      <c r="V10" s="678">
        <v>53364</v>
      </c>
      <c r="W10" s="675">
        <v>79252</v>
      </c>
      <c r="X10" s="676">
        <f>W10*100/H10</f>
        <v>19.980335308206229</v>
      </c>
      <c r="Z10" s="852"/>
    </row>
    <row r="11" spans="1:26" s="633" customFormat="1" ht="18" customHeight="1" x14ac:dyDescent="0.2">
      <c r="A11" s="673"/>
      <c r="B11" s="682" t="s">
        <v>7</v>
      </c>
      <c r="D11" s="683">
        <v>59191</v>
      </c>
      <c r="E11" s="684">
        <v>2.6594126746572004</v>
      </c>
      <c r="F11" s="677"/>
      <c r="G11" s="678"/>
      <c r="H11" s="683">
        <v>54496</v>
      </c>
      <c r="I11" s="684">
        <v>92.068050886114449</v>
      </c>
      <c r="J11" s="679"/>
      <c r="K11" s="683">
        <v>13623</v>
      </c>
      <c r="L11" s="684">
        <v>24.998165002935995</v>
      </c>
      <c r="M11" s="680">
        <v>5161</v>
      </c>
      <c r="N11" s="683">
        <v>16663</v>
      </c>
      <c r="O11" s="684">
        <v>30.576556077510276</v>
      </c>
      <c r="P11" s="678">
        <v>5161</v>
      </c>
      <c r="Q11" s="683">
        <v>16351</v>
      </c>
      <c r="R11" s="684">
        <f t="shared" si="0"/>
        <v>30.004036993540812</v>
      </c>
      <c r="S11" s="681"/>
      <c r="T11" s="683">
        <f t="shared" si="1"/>
        <v>46637</v>
      </c>
      <c r="U11" s="684">
        <f t="shared" ref="U11:U27" si="2">T11*100/H11</f>
        <v>85.578758073987075</v>
      </c>
      <c r="V11" s="678">
        <v>5161</v>
      </c>
      <c r="W11" s="683">
        <v>7859</v>
      </c>
      <c r="X11" s="684">
        <f t="shared" ref="X11:X27" si="3">W11*100/H11</f>
        <v>14.421241926012918</v>
      </c>
      <c r="Z11" s="852"/>
    </row>
    <row r="12" spans="1:26" s="633" customFormat="1" ht="18" customHeight="1" x14ac:dyDescent="0.2">
      <c r="A12" s="673"/>
      <c r="B12" s="682" t="s">
        <v>37</v>
      </c>
      <c r="D12" s="683">
        <v>52296</v>
      </c>
      <c r="E12" s="684">
        <v>2.3496248624600522</v>
      </c>
      <c r="F12" s="677"/>
      <c r="G12" s="678"/>
      <c r="H12" s="683">
        <v>44374</v>
      </c>
      <c r="I12" s="684">
        <v>84.851613890163691</v>
      </c>
      <c r="J12" s="679"/>
      <c r="K12" s="683">
        <v>8219</v>
      </c>
      <c r="L12" s="684">
        <v>18.522107540451614</v>
      </c>
      <c r="M12" s="680">
        <v>3593</v>
      </c>
      <c r="N12" s="683">
        <v>11574</v>
      </c>
      <c r="O12" s="684">
        <v>26.082841303465994</v>
      </c>
      <c r="P12" s="678">
        <v>3593</v>
      </c>
      <c r="Q12" s="683">
        <v>15525</v>
      </c>
      <c r="R12" s="684">
        <f t="shared" si="0"/>
        <v>34.986703925722267</v>
      </c>
      <c r="S12" s="681"/>
      <c r="T12" s="683">
        <f t="shared" si="1"/>
        <v>35318</v>
      </c>
      <c r="U12" s="684">
        <f t="shared" si="2"/>
        <v>79.591652769639879</v>
      </c>
      <c r="V12" s="678">
        <v>3593</v>
      </c>
      <c r="W12" s="683">
        <v>9056</v>
      </c>
      <c r="X12" s="684">
        <f t="shared" si="3"/>
        <v>20.408347230360121</v>
      </c>
      <c r="Z12" s="852"/>
    </row>
    <row r="13" spans="1:26" s="633" customFormat="1" ht="18" customHeight="1" x14ac:dyDescent="0.2">
      <c r="A13" s="673"/>
      <c r="B13" s="682" t="s">
        <v>38</v>
      </c>
      <c r="D13" s="683">
        <v>47828</v>
      </c>
      <c r="E13" s="684">
        <v>2.1488805629826255</v>
      </c>
      <c r="F13" s="677"/>
      <c r="G13" s="678"/>
      <c r="H13" s="683">
        <v>43305</v>
      </c>
      <c r="I13" s="684">
        <v>90.543196453960022</v>
      </c>
      <c r="J13" s="679"/>
      <c r="K13" s="683">
        <v>8100</v>
      </c>
      <c r="L13" s="684">
        <v>18.704537582265328</v>
      </c>
      <c r="M13" s="680">
        <v>2742</v>
      </c>
      <c r="N13" s="683">
        <v>11234</v>
      </c>
      <c r="O13" s="684">
        <v>25.941577185082554</v>
      </c>
      <c r="P13" s="678">
        <v>2742</v>
      </c>
      <c r="Q13" s="683">
        <v>15410</v>
      </c>
      <c r="R13" s="684">
        <f t="shared" si="0"/>
        <v>35.584805449717123</v>
      </c>
      <c r="S13" s="681"/>
      <c r="T13" s="683">
        <f t="shared" si="1"/>
        <v>34744</v>
      </c>
      <c r="U13" s="684">
        <f t="shared" si="2"/>
        <v>80.230920217065005</v>
      </c>
      <c r="V13" s="678">
        <v>2742</v>
      </c>
      <c r="W13" s="683">
        <v>8561</v>
      </c>
      <c r="X13" s="684">
        <f t="shared" si="3"/>
        <v>19.769079782934995</v>
      </c>
      <c r="Z13" s="852"/>
    </row>
    <row r="14" spans="1:26" s="633" customFormat="1" ht="18" customHeight="1" x14ac:dyDescent="0.2">
      <c r="A14" s="673"/>
      <c r="B14" s="682" t="s">
        <v>6</v>
      </c>
      <c r="D14" s="683">
        <v>76588</v>
      </c>
      <c r="E14" s="684">
        <v>3.4410484351784167</v>
      </c>
      <c r="F14" s="677"/>
      <c r="G14" s="678"/>
      <c r="H14" s="683">
        <v>68265</v>
      </c>
      <c r="I14" s="684">
        <v>89.13276231263383</v>
      </c>
      <c r="J14" s="679"/>
      <c r="K14" s="683">
        <v>20680</v>
      </c>
      <c r="L14" s="684">
        <v>30.293708342488831</v>
      </c>
      <c r="M14" s="680">
        <v>7296</v>
      </c>
      <c r="N14" s="683">
        <v>21499</v>
      </c>
      <c r="O14" s="684">
        <v>31.493444664176373</v>
      </c>
      <c r="P14" s="678">
        <v>7296</v>
      </c>
      <c r="Q14" s="683">
        <v>18493</v>
      </c>
      <c r="R14" s="684">
        <f t="shared" si="0"/>
        <v>27.090016846114406</v>
      </c>
      <c r="S14" s="681"/>
      <c r="T14" s="683">
        <f t="shared" si="1"/>
        <v>60672</v>
      </c>
      <c r="U14" s="684">
        <f t="shared" si="2"/>
        <v>88.877169852779602</v>
      </c>
      <c r="V14" s="678">
        <v>7296</v>
      </c>
      <c r="W14" s="683">
        <v>7593</v>
      </c>
      <c r="X14" s="684">
        <f t="shared" si="3"/>
        <v>11.122830147220391</v>
      </c>
      <c r="Z14" s="852"/>
    </row>
    <row r="15" spans="1:26" s="633" customFormat="1" ht="18" customHeight="1" x14ac:dyDescent="0.2">
      <c r="A15" s="673"/>
      <c r="B15" s="682" t="s">
        <v>5</v>
      </c>
      <c r="D15" s="683">
        <v>23494</v>
      </c>
      <c r="E15" s="684">
        <v>1.0555699579056996</v>
      </c>
      <c r="F15" s="677"/>
      <c r="G15" s="678"/>
      <c r="H15" s="683">
        <v>23067</v>
      </c>
      <c r="I15" s="684">
        <v>98.182514684600321</v>
      </c>
      <c r="J15" s="679"/>
      <c r="K15" s="683">
        <v>5242</v>
      </c>
      <c r="L15" s="684">
        <v>22.725105128538605</v>
      </c>
      <c r="M15" s="680">
        <v>3462</v>
      </c>
      <c r="N15" s="683">
        <v>7954</v>
      </c>
      <c r="O15" s="684">
        <v>34.482160662418174</v>
      </c>
      <c r="P15" s="678">
        <v>3462</v>
      </c>
      <c r="Q15" s="683">
        <v>5232</v>
      </c>
      <c r="R15" s="684">
        <f t="shared" si="0"/>
        <v>22.681753153856157</v>
      </c>
      <c r="S15" s="681"/>
      <c r="T15" s="683">
        <f t="shared" si="1"/>
        <v>18428</v>
      </c>
      <c r="U15" s="684">
        <f t="shared" si="2"/>
        <v>79.889018944812932</v>
      </c>
      <c r="V15" s="678">
        <v>3462</v>
      </c>
      <c r="W15" s="683">
        <v>4639</v>
      </c>
      <c r="X15" s="684">
        <f t="shared" si="3"/>
        <v>20.110981055187064</v>
      </c>
      <c r="Z15" s="852"/>
    </row>
    <row r="16" spans="1:26" s="633" customFormat="1" ht="18" customHeight="1" x14ac:dyDescent="0.2">
      <c r="A16" s="673"/>
      <c r="B16" s="682" t="s">
        <v>4</v>
      </c>
      <c r="D16" s="683">
        <v>161324</v>
      </c>
      <c r="E16" s="684">
        <v>7.2481811479177276</v>
      </c>
      <c r="F16" s="677"/>
      <c r="G16" s="678"/>
      <c r="H16" s="683">
        <v>158443</v>
      </c>
      <c r="I16" s="684">
        <v>98.214152884877635</v>
      </c>
      <c r="J16" s="679"/>
      <c r="K16" s="683">
        <v>35131</v>
      </c>
      <c r="L16" s="684">
        <v>22.172642527596675</v>
      </c>
      <c r="M16" s="680">
        <v>14325</v>
      </c>
      <c r="N16" s="683">
        <v>41854</v>
      </c>
      <c r="O16" s="684">
        <v>26.41580883977203</v>
      </c>
      <c r="P16" s="678">
        <v>14325</v>
      </c>
      <c r="Q16" s="683">
        <v>50140</v>
      </c>
      <c r="R16" s="684">
        <f t="shared" si="0"/>
        <v>31.645449783202793</v>
      </c>
      <c r="S16" s="681"/>
      <c r="T16" s="683">
        <f t="shared" si="1"/>
        <v>127125</v>
      </c>
      <c r="U16" s="684">
        <f t="shared" si="2"/>
        <v>80.233901150571498</v>
      </c>
      <c r="V16" s="678">
        <v>14325</v>
      </c>
      <c r="W16" s="683">
        <v>31318</v>
      </c>
      <c r="X16" s="684">
        <f t="shared" si="3"/>
        <v>19.766098849428502</v>
      </c>
      <c r="Z16" s="852"/>
    </row>
    <row r="17" spans="1:26" s="633" customFormat="1" ht="18" customHeight="1" x14ac:dyDescent="0.2">
      <c r="A17" s="673"/>
      <c r="B17" s="682" t="s">
        <v>40</v>
      </c>
      <c r="D17" s="683">
        <v>102491</v>
      </c>
      <c r="E17" s="684">
        <v>4.6048531776501687</v>
      </c>
      <c r="F17" s="677"/>
      <c r="G17" s="678"/>
      <c r="H17" s="683">
        <v>99233</v>
      </c>
      <c r="I17" s="684">
        <v>96.821184299109191</v>
      </c>
      <c r="J17" s="679"/>
      <c r="K17" s="683">
        <v>24272</v>
      </c>
      <c r="L17" s="684">
        <v>24.459605171666684</v>
      </c>
      <c r="M17" s="680">
        <v>9188</v>
      </c>
      <c r="N17" s="683">
        <v>26812</v>
      </c>
      <c r="O17" s="684">
        <v>27.019237552024023</v>
      </c>
      <c r="P17" s="678">
        <v>9188</v>
      </c>
      <c r="Q17" s="683">
        <v>30941</v>
      </c>
      <c r="R17" s="684">
        <f t="shared" si="0"/>
        <v>31.180151764030111</v>
      </c>
      <c r="S17" s="681"/>
      <c r="T17" s="683">
        <f t="shared" si="1"/>
        <v>82025</v>
      </c>
      <c r="U17" s="684">
        <f t="shared" si="2"/>
        <v>82.658994487720818</v>
      </c>
      <c r="V17" s="678">
        <v>9188</v>
      </c>
      <c r="W17" s="683">
        <v>17208</v>
      </c>
      <c r="X17" s="684">
        <f t="shared" si="3"/>
        <v>17.341005512279182</v>
      </c>
      <c r="Z17" s="852"/>
    </row>
    <row r="18" spans="1:26" s="633" customFormat="1" ht="18" customHeight="1" x14ac:dyDescent="0.2">
      <c r="A18" s="673"/>
      <c r="B18" s="682" t="s">
        <v>41</v>
      </c>
      <c r="D18" s="683">
        <v>398610</v>
      </c>
      <c r="E18" s="684">
        <v>17.909284963002932</v>
      </c>
      <c r="F18" s="677"/>
      <c r="G18" s="678"/>
      <c r="H18" s="683">
        <v>362024</v>
      </c>
      <c r="I18" s="684">
        <v>90.821605077644818</v>
      </c>
      <c r="J18" s="679"/>
      <c r="K18" s="683">
        <v>49793</v>
      </c>
      <c r="L18" s="684">
        <v>13.754060504275959</v>
      </c>
      <c r="M18" s="680">
        <v>34612</v>
      </c>
      <c r="N18" s="683">
        <v>103727</v>
      </c>
      <c r="O18" s="684">
        <v>28.651967825337547</v>
      </c>
      <c r="P18" s="678">
        <v>34612</v>
      </c>
      <c r="Q18" s="683">
        <v>122858</v>
      </c>
      <c r="R18" s="684">
        <f t="shared" si="0"/>
        <v>33.936424104479258</v>
      </c>
      <c r="S18" s="681"/>
      <c r="T18" s="683">
        <f t="shared" si="1"/>
        <v>276378</v>
      </c>
      <c r="U18" s="684">
        <f t="shared" si="2"/>
        <v>76.342452434092763</v>
      </c>
      <c r="V18" s="678">
        <v>34612</v>
      </c>
      <c r="W18" s="683">
        <v>85646</v>
      </c>
      <c r="X18" s="684">
        <f t="shared" si="3"/>
        <v>23.657547565907233</v>
      </c>
      <c r="Z18" s="852"/>
    </row>
    <row r="19" spans="1:26" s="633" customFormat="1" ht="18" customHeight="1" x14ac:dyDescent="0.2">
      <c r="A19" s="673"/>
      <c r="B19" s="682" t="s">
        <v>3</v>
      </c>
      <c r="D19" s="683">
        <v>227362</v>
      </c>
      <c r="E19" s="684">
        <v>10.215225026362292</v>
      </c>
      <c r="F19" s="677"/>
      <c r="G19" s="678"/>
      <c r="H19" s="683">
        <v>203821</v>
      </c>
      <c r="I19" s="684">
        <v>89.64602704057846</v>
      </c>
      <c r="J19" s="679"/>
      <c r="K19" s="683">
        <v>46728</v>
      </c>
      <c r="L19" s="684">
        <v>22.925998793058614</v>
      </c>
      <c r="M19" s="680">
        <v>13397</v>
      </c>
      <c r="N19" s="683">
        <v>65337</v>
      </c>
      <c r="O19" s="684">
        <v>32.056068805471469</v>
      </c>
      <c r="P19" s="678">
        <v>13397</v>
      </c>
      <c r="Q19" s="683">
        <v>62196</v>
      </c>
      <c r="R19" s="684">
        <f t="shared" si="0"/>
        <v>30.515010720190755</v>
      </c>
      <c r="S19" s="681"/>
      <c r="T19" s="683">
        <f t="shared" si="1"/>
        <v>174261</v>
      </c>
      <c r="U19" s="684">
        <f t="shared" si="2"/>
        <v>85.497078318720838</v>
      </c>
      <c r="V19" s="678">
        <v>13397</v>
      </c>
      <c r="W19" s="683">
        <v>29560</v>
      </c>
      <c r="X19" s="684">
        <f t="shared" si="3"/>
        <v>14.502921681279162</v>
      </c>
      <c r="Z19" s="852"/>
    </row>
    <row r="20" spans="1:26" s="633" customFormat="1" ht="18" customHeight="1" x14ac:dyDescent="0.2">
      <c r="A20" s="673"/>
      <c r="B20" s="682" t="s">
        <v>2</v>
      </c>
      <c r="D20" s="683">
        <v>60774</v>
      </c>
      <c r="E20" s="684">
        <v>2.7305358228382133</v>
      </c>
      <c r="F20" s="677"/>
      <c r="G20" s="678"/>
      <c r="H20" s="683">
        <v>57318</v>
      </c>
      <c r="I20" s="684">
        <v>94.313357685852509</v>
      </c>
      <c r="J20" s="679"/>
      <c r="K20" s="683">
        <v>13152</v>
      </c>
      <c r="L20" s="684">
        <v>22.945671516801006</v>
      </c>
      <c r="M20" s="680">
        <v>6540</v>
      </c>
      <c r="N20" s="683">
        <v>13768</v>
      </c>
      <c r="O20" s="684">
        <v>24.020377542831223</v>
      </c>
      <c r="P20" s="678">
        <v>6540</v>
      </c>
      <c r="Q20" s="683">
        <v>14605</v>
      </c>
      <c r="R20" s="684">
        <f t="shared" si="0"/>
        <v>25.480651802226177</v>
      </c>
      <c r="S20" s="681"/>
      <c r="T20" s="683">
        <f t="shared" si="1"/>
        <v>41525</v>
      </c>
      <c r="U20" s="684">
        <f t="shared" si="2"/>
        <v>72.446700861858403</v>
      </c>
      <c r="V20" s="678">
        <v>6540</v>
      </c>
      <c r="W20" s="683">
        <v>15793</v>
      </c>
      <c r="X20" s="684">
        <f t="shared" si="3"/>
        <v>27.553299138141597</v>
      </c>
      <c r="Z20" s="852"/>
    </row>
    <row r="21" spans="1:26" s="633" customFormat="1" ht="18" customHeight="1" x14ac:dyDescent="0.2">
      <c r="A21" s="673"/>
      <c r="B21" s="682" t="s">
        <v>35</v>
      </c>
      <c r="D21" s="683">
        <v>89575</v>
      </c>
      <c r="E21" s="684">
        <v>4.0245457980506956</v>
      </c>
      <c r="F21" s="677"/>
      <c r="G21" s="678"/>
      <c r="H21" s="683">
        <v>89509</v>
      </c>
      <c r="I21" s="684">
        <v>99.926318727323476</v>
      </c>
      <c r="J21" s="679"/>
      <c r="K21" s="683">
        <v>26661</v>
      </c>
      <c r="L21" s="684">
        <v>29.785831592353841</v>
      </c>
      <c r="M21" s="680">
        <v>13798</v>
      </c>
      <c r="N21" s="683">
        <v>28265</v>
      </c>
      <c r="O21" s="684">
        <v>31.577830162330045</v>
      </c>
      <c r="P21" s="678">
        <v>13798</v>
      </c>
      <c r="Q21" s="683">
        <v>27953</v>
      </c>
      <c r="R21" s="684">
        <f t="shared" si="0"/>
        <v>31.229261861935672</v>
      </c>
      <c r="S21" s="681"/>
      <c r="T21" s="683">
        <f t="shared" si="1"/>
        <v>82879</v>
      </c>
      <c r="U21" s="684">
        <f t="shared" si="2"/>
        <v>92.592923616619558</v>
      </c>
      <c r="V21" s="678">
        <v>13798</v>
      </c>
      <c r="W21" s="683">
        <v>6630</v>
      </c>
      <c r="X21" s="684">
        <f t="shared" si="3"/>
        <v>7.4070763833804421</v>
      </c>
      <c r="Z21" s="852"/>
    </row>
    <row r="22" spans="1:26" s="633" customFormat="1" ht="18" customHeight="1" x14ac:dyDescent="0.2">
      <c r="A22" s="673"/>
      <c r="B22" s="682" t="s">
        <v>42</v>
      </c>
      <c r="D22" s="683">
        <v>267532</v>
      </c>
      <c r="E22" s="684">
        <v>12.020036689300571</v>
      </c>
      <c r="F22" s="677"/>
      <c r="G22" s="678"/>
      <c r="H22" s="683">
        <v>267257</v>
      </c>
      <c r="I22" s="684">
        <v>99.897208558228542</v>
      </c>
      <c r="J22" s="679"/>
      <c r="K22" s="683">
        <v>66215</v>
      </c>
      <c r="L22" s="684">
        <v>24.775777622288658</v>
      </c>
      <c r="M22" s="680">
        <v>24812</v>
      </c>
      <c r="N22" s="683">
        <v>79017</v>
      </c>
      <c r="O22" s="684">
        <v>29.565923436991362</v>
      </c>
      <c r="P22" s="678">
        <v>24812</v>
      </c>
      <c r="Q22" s="683">
        <v>65890</v>
      </c>
      <c r="R22" s="684">
        <f t="shared" si="0"/>
        <v>24.654171827117718</v>
      </c>
      <c r="S22" s="681"/>
      <c r="T22" s="683">
        <f t="shared" si="1"/>
        <v>211122</v>
      </c>
      <c r="U22" s="684">
        <f t="shared" si="2"/>
        <v>78.995872886397734</v>
      </c>
      <c r="V22" s="678">
        <v>24812</v>
      </c>
      <c r="W22" s="683">
        <v>56135</v>
      </c>
      <c r="X22" s="684">
        <f t="shared" si="3"/>
        <v>21.004127113602262</v>
      </c>
      <c r="Z22" s="852"/>
    </row>
    <row r="23" spans="1:26" s="633" customFormat="1" ht="18" customHeight="1" x14ac:dyDescent="0.2">
      <c r="A23" s="673">
        <v>47094</v>
      </c>
      <c r="B23" s="682" t="s">
        <v>43</v>
      </c>
      <c r="D23" s="683">
        <v>70173</v>
      </c>
      <c r="E23" s="684">
        <v>3.1528267070791118</v>
      </c>
      <c r="F23" s="677"/>
      <c r="G23" s="678"/>
      <c r="H23" s="683">
        <v>61147</v>
      </c>
      <c r="I23" s="684">
        <v>87.137503028230228</v>
      </c>
      <c r="J23" s="679"/>
      <c r="K23" s="683">
        <v>15309</v>
      </c>
      <c r="L23" s="684">
        <v>25.03638772139271</v>
      </c>
      <c r="M23" s="680">
        <v>10064</v>
      </c>
      <c r="N23" s="683">
        <v>19430</v>
      </c>
      <c r="O23" s="684">
        <v>31.775884344285082</v>
      </c>
      <c r="P23" s="678">
        <v>10064</v>
      </c>
      <c r="Q23" s="683">
        <v>17811</v>
      </c>
      <c r="R23" s="684">
        <f t="shared" si="0"/>
        <v>29.128166549462769</v>
      </c>
      <c r="S23" s="681"/>
      <c r="T23" s="683">
        <f t="shared" si="1"/>
        <v>52550</v>
      </c>
      <c r="U23" s="684">
        <f t="shared" si="2"/>
        <v>85.940438615140565</v>
      </c>
      <c r="V23" s="678">
        <v>10064</v>
      </c>
      <c r="W23" s="683">
        <v>8597</v>
      </c>
      <c r="X23" s="684">
        <f t="shared" si="3"/>
        <v>14.059561384859437</v>
      </c>
      <c r="Z23" s="852"/>
    </row>
    <row r="24" spans="1:26" s="633" customFormat="1" ht="18" customHeight="1" x14ac:dyDescent="0.2">
      <c r="B24" s="682" t="s">
        <v>44</v>
      </c>
      <c r="D24" s="685">
        <v>23582</v>
      </c>
      <c r="E24" s="684">
        <v>1.0595237399903044</v>
      </c>
      <c r="F24" s="677"/>
      <c r="G24" s="678"/>
      <c r="H24" s="683">
        <v>23481</v>
      </c>
      <c r="I24" s="684">
        <v>99.571707234331271</v>
      </c>
      <c r="J24" s="679"/>
      <c r="K24" s="685">
        <v>3352</v>
      </c>
      <c r="L24" s="684">
        <v>14.275371577019719</v>
      </c>
      <c r="M24" s="680">
        <v>1275</v>
      </c>
      <c r="N24" s="683">
        <v>6639</v>
      </c>
      <c r="O24" s="684">
        <v>28.273923597802479</v>
      </c>
      <c r="P24" s="678">
        <v>1275</v>
      </c>
      <c r="Q24" s="683">
        <v>7641</v>
      </c>
      <c r="R24" s="684">
        <f t="shared" si="0"/>
        <v>32.541203526255273</v>
      </c>
      <c r="S24" s="681"/>
      <c r="T24" s="685">
        <f t="shared" si="1"/>
        <v>17632</v>
      </c>
      <c r="U24" s="684">
        <f t="shared" si="2"/>
        <v>75.090498701077465</v>
      </c>
      <c r="V24" s="678">
        <v>1275</v>
      </c>
      <c r="W24" s="683">
        <v>5849</v>
      </c>
      <c r="X24" s="684">
        <f t="shared" si="3"/>
        <v>24.909501298922532</v>
      </c>
      <c r="Z24" s="852"/>
    </row>
    <row r="25" spans="1:26" s="633" customFormat="1" ht="18" customHeight="1" x14ac:dyDescent="0.2">
      <c r="B25" s="682" t="s">
        <v>45</v>
      </c>
      <c r="D25" s="685">
        <v>119085</v>
      </c>
      <c r="E25" s="684">
        <v>5.3504106766493678</v>
      </c>
      <c r="F25" s="677"/>
      <c r="G25" s="678"/>
      <c r="H25" s="683">
        <v>118937</v>
      </c>
      <c r="I25" s="684">
        <v>99.875719024226399</v>
      </c>
      <c r="J25" s="679"/>
      <c r="K25" s="685">
        <v>19795</v>
      </c>
      <c r="L25" s="684">
        <v>16.643264921765304</v>
      </c>
      <c r="M25" s="680">
        <v>8030</v>
      </c>
      <c r="N25" s="685">
        <v>27254</v>
      </c>
      <c r="O25" s="684">
        <v>22.914652294912432</v>
      </c>
      <c r="P25" s="678">
        <v>8030</v>
      </c>
      <c r="Q25" s="683">
        <v>39130</v>
      </c>
      <c r="R25" s="684">
        <f t="shared" si="0"/>
        <v>32.899770466717676</v>
      </c>
      <c r="S25" s="681"/>
      <c r="T25" s="685">
        <f t="shared" si="1"/>
        <v>86179</v>
      </c>
      <c r="U25" s="684">
        <f t="shared" si="2"/>
        <v>72.457687683395406</v>
      </c>
      <c r="V25" s="678">
        <v>8030</v>
      </c>
      <c r="W25" s="683">
        <v>32758</v>
      </c>
      <c r="X25" s="684">
        <f t="shared" si="3"/>
        <v>27.54231231660459</v>
      </c>
      <c r="Z25" s="852"/>
    </row>
    <row r="26" spans="1:26" s="633" customFormat="1" ht="18" customHeight="1" x14ac:dyDescent="0.2">
      <c r="B26" s="682" t="s">
        <v>46</v>
      </c>
      <c r="D26" s="685">
        <v>14780</v>
      </c>
      <c r="E26" s="686">
        <v>0.66405567284609857</v>
      </c>
      <c r="F26" s="677"/>
      <c r="G26" s="678"/>
      <c r="H26" s="683">
        <v>14769</v>
      </c>
      <c r="I26" s="686">
        <v>99.925575101488505</v>
      </c>
      <c r="J26" s="679"/>
      <c r="K26" s="685">
        <v>2380</v>
      </c>
      <c r="L26" s="684">
        <v>16.114835127632201</v>
      </c>
      <c r="M26" s="680">
        <v>1753</v>
      </c>
      <c r="N26" s="685">
        <v>4426</v>
      </c>
      <c r="O26" s="686">
        <v>29.96817658609249</v>
      </c>
      <c r="P26" s="687">
        <v>1753</v>
      </c>
      <c r="Q26" s="683">
        <v>3614</v>
      </c>
      <c r="R26" s="686">
        <f t="shared" si="0"/>
        <v>24.470174013135622</v>
      </c>
      <c r="S26" s="681"/>
      <c r="T26" s="685">
        <f t="shared" si="1"/>
        <v>10420</v>
      </c>
      <c r="U26" s="686">
        <f t="shared" si="2"/>
        <v>70.55318572686032</v>
      </c>
      <c r="V26" s="687">
        <v>1753</v>
      </c>
      <c r="W26" s="683">
        <v>4349</v>
      </c>
      <c r="X26" s="686">
        <f t="shared" si="3"/>
        <v>29.446814273139683</v>
      </c>
      <c r="Z26" s="852"/>
    </row>
    <row r="27" spans="1:26" s="633" customFormat="1" ht="18" customHeight="1" x14ac:dyDescent="0.2">
      <c r="B27" s="688" t="s">
        <v>1</v>
      </c>
      <c r="D27" s="689">
        <v>5774</v>
      </c>
      <c r="E27" s="690">
        <v>0.25942201996030945</v>
      </c>
      <c r="F27" s="677"/>
      <c r="G27" s="678"/>
      <c r="H27" s="691">
        <v>5577</v>
      </c>
      <c r="I27" s="690">
        <v>96.58815379286456</v>
      </c>
      <c r="J27" s="679"/>
      <c r="K27" s="689">
        <v>1250</v>
      </c>
      <c r="L27" s="692">
        <v>22.413483951945491</v>
      </c>
      <c r="M27" s="680">
        <v>384</v>
      </c>
      <c r="N27" s="689">
        <v>1533</v>
      </c>
      <c r="O27" s="690">
        <v>27.487896718665951</v>
      </c>
      <c r="P27" s="687">
        <v>384</v>
      </c>
      <c r="Q27" s="691">
        <v>1342</v>
      </c>
      <c r="R27" s="690">
        <f t="shared" si="0"/>
        <v>24.063116370808679</v>
      </c>
      <c r="S27" s="681"/>
      <c r="T27" s="689">
        <f t="shared" si="1"/>
        <v>4125</v>
      </c>
      <c r="U27" s="690">
        <f t="shared" si="2"/>
        <v>73.964497041420117</v>
      </c>
      <c r="V27" s="687">
        <v>384</v>
      </c>
      <c r="W27" s="691">
        <v>1452</v>
      </c>
      <c r="X27" s="690">
        <f t="shared" si="3"/>
        <v>26.035502958579883</v>
      </c>
      <c r="Z27" s="852"/>
    </row>
    <row r="28" spans="1:26" s="631" customFormat="1" ht="4.5" customHeight="1" x14ac:dyDescent="0.2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
      <c r="B29" s="1249" t="s">
        <v>0</v>
      </c>
      <c r="D29" s="1250">
        <f>SUM(D10:D28)</f>
        <v>2225717</v>
      </c>
      <c r="E29" s="1251">
        <f>SUM(E10:E27)</f>
        <v>100.00000000000003</v>
      </c>
      <c r="F29" s="1252"/>
      <c r="G29" s="841"/>
      <c r="H29" s="1250">
        <f>SUM(H10:H28)</f>
        <v>2091673</v>
      </c>
      <c r="I29" s="1251">
        <f>H29*100/D29</f>
        <v>93.977491298309715</v>
      </c>
      <c r="J29" s="1253"/>
      <c r="K29" s="1250">
        <f>SUM(K10:K28)</f>
        <v>434695</v>
      </c>
      <c r="L29" s="1251">
        <f>K29*100/H29</f>
        <v>20.782168149610385</v>
      </c>
      <c r="M29" s="1254"/>
      <c r="N29" s="1250">
        <f>SUM(N10:N28)</f>
        <v>625083</v>
      </c>
      <c r="O29" s="1251">
        <f>N29*100/H29</f>
        <v>29.88435572864401</v>
      </c>
      <c r="P29" s="1254"/>
      <c r="Q29" s="1255">
        <f>SUM(Q10:Q28)</f>
        <v>619640</v>
      </c>
      <c r="R29" s="1251">
        <f>Q29*100/H29</f>
        <v>29.624133408998443</v>
      </c>
      <c r="S29" s="1254"/>
      <c r="T29" s="1250">
        <f>SUM(T10:T27)</f>
        <v>1679418</v>
      </c>
      <c r="U29" s="1251">
        <f>T29*100/H29</f>
        <v>80.290657287252841</v>
      </c>
      <c r="V29" s="1254"/>
      <c r="W29" s="1255">
        <f>SUM(W10:W28)</f>
        <v>412255</v>
      </c>
      <c r="X29" s="1251">
        <f>W29*100/H29</f>
        <v>19.709342712747166</v>
      </c>
    </row>
    <row r="30" spans="1:26" s="697" customFormat="1" ht="6.75" customHeight="1" x14ac:dyDescent="0.25">
      <c r="B30" s="698" t="s">
        <v>39</v>
      </c>
      <c r="C30" s="699"/>
      <c r="D30" s="699"/>
      <c r="E30" s="699"/>
      <c r="F30" s="699"/>
    </row>
    <row r="31" spans="1:26" s="700" customFormat="1" x14ac:dyDescent="0.25">
      <c r="B31" s="698" t="s">
        <v>47</v>
      </c>
      <c r="H31" s="701"/>
    </row>
    <row r="32" spans="1:26" s="700" customFormat="1" x14ac:dyDescent="0.25"/>
    <row r="33" spans="2:26" s="700" customFormat="1" x14ac:dyDescent="0.25"/>
    <row r="34" spans="2:26" s="700" customFormat="1" x14ac:dyDescent="0.25"/>
    <row r="35" spans="2:26" s="700" customFormat="1" x14ac:dyDescent="0.25"/>
    <row r="36" spans="2:26" s="700" customFormat="1" x14ac:dyDescent="0.25"/>
    <row r="37" spans="2:26" s="700" customFormat="1" x14ac:dyDescent="0.25">
      <c r="B37" s="702" t="s">
        <v>39</v>
      </c>
      <c r="C37" s="702"/>
      <c r="D37" s="702"/>
      <c r="E37" s="702"/>
      <c r="F37" s="702"/>
      <c r="G37" s="702"/>
      <c r="H37" s="702"/>
      <c r="I37" s="702"/>
      <c r="J37" s="702"/>
      <c r="K37" s="703" t="e">
        <f>GETPIVOTDATA("Cuenta número de expedientes",#REF!,"CCAA",$B37,"Grado",K$7)</f>
        <v>#REF!</v>
      </c>
      <c r="L37" s="560" t="e">
        <f>K37*100/H37</f>
        <v>#REF!</v>
      </c>
      <c r="M37" s="133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0"/>
      <c r="T37" s="703" t="e">
        <f>K37+N37+Q37</f>
        <v>#REF!</v>
      </c>
      <c r="U37" s="704" t="e">
        <f>T37*100/H37</f>
        <v>#REF!</v>
      </c>
      <c r="V37" s="705">
        <v>1753</v>
      </c>
      <c r="W37" s="706" t="e">
        <f>GETPIVOTDATA("Cuenta número de expedientes",#REF!,"CCAA",$B37,"Grado",W$7)</f>
        <v>#REF!</v>
      </c>
      <c r="X37" s="704" t="e">
        <f>W37*100/H37</f>
        <v>#REF!</v>
      </c>
      <c r="Y37" s="702"/>
    </row>
    <row r="38" spans="2:26" s="700" customFormat="1" x14ac:dyDescent="0.25">
      <c r="B38" s="702" t="s">
        <v>47</v>
      </c>
      <c r="C38" s="702"/>
      <c r="D38" s="702"/>
      <c r="E38" s="702"/>
      <c r="F38" s="702"/>
      <c r="G38" s="702"/>
      <c r="H38" s="702"/>
      <c r="I38" s="702"/>
      <c r="J38" s="702"/>
      <c r="K38" s="703" t="e">
        <f>GETPIVOTDATA("Cuenta número de expedientes",#REF!,"CCAA",$B38,"Grado",K$7)</f>
        <v>#REF!</v>
      </c>
      <c r="L38" s="560" t="e">
        <f>K38*100/H38</f>
        <v>#REF!</v>
      </c>
      <c r="M38" s="133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0"/>
      <c r="T38" s="703" t="e">
        <f>K38+N38+Q38</f>
        <v>#REF!</v>
      </c>
      <c r="U38" s="704" t="e">
        <f>T38*100/H38</f>
        <v>#REF!</v>
      </c>
      <c r="V38" s="705">
        <v>1753</v>
      </c>
      <c r="W38" s="706" t="e">
        <f>GETPIVOTDATA("Cuenta número de expedientes",#REF!,"CCAA",$B38,"Grado",W$7)</f>
        <v>#REF!</v>
      </c>
      <c r="X38" s="704" t="e">
        <f>W38*100/H38</f>
        <v>#REF!</v>
      </c>
      <c r="Y38" s="702"/>
    </row>
    <row r="39" spans="2:26" s="700" customFormat="1" x14ac:dyDescent="0.25"/>
    <row r="40" spans="2:26" x14ac:dyDescent="0.25">
      <c r="K40" s="700"/>
      <c r="L40" s="700"/>
      <c r="M40" s="700"/>
      <c r="N40" s="700"/>
      <c r="O40" s="700"/>
      <c r="P40" s="700"/>
      <c r="Q40" s="700"/>
      <c r="R40" s="700"/>
      <c r="S40" s="700"/>
      <c r="T40" s="700"/>
      <c r="U40" s="700"/>
      <c r="V40" s="700"/>
      <c r="W40" s="700"/>
      <c r="X40" s="700"/>
      <c r="Z40" s="666"/>
    </row>
    <row r="41" spans="2:26" x14ac:dyDescent="0.25">
      <c r="Z41" s="666"/>
    </row>
    <row r="42" spans="2:26" x14ac:dyDescent="0.25">
      <c r="Z42" s="666"/>
    </row>
    <row r="43" spans="2:26" x14ac:dyDescent="0.25">
      <c r="Z43" s="666"/>
    </row>
    <row r="44" spans="2:26" s="707" customFormat="1" x14ac:dyDescent="0.2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8" style="615" customWidth="1"/>
    <col min="7" max="7" width="5.5703125" style="615" customWidth="1"/>
    <col min="8" max="8" width="7.5703125" style="615" customWidth="1"/>
    <col min="9" max="9" width="5.42578125" style="615" customWidth="1"/>
    <col min="10" max="10" width="7.5703125" style="615" customWidth="1"/>
    <col min="11" max="11" width="5.42578125" style="615" customWidth="1"/>
    <col min="12" max="12" width="7.85546875" style="615" customWidth="1"/>
    <col min="13" max="13" width="5.7109375" style="615" customWidth="1"/>
    <col min="14" max="14" width="8.85546875" style="615" customWidth="1"/>
    <col min="15" max="15" width="7.28515625" style="615" customWidth="1"/>
    <col min="16" max="16" width="7.140625" style="615" customWidth="1"/>
    <col min="17" max="17" width="6" style="615" customWidth="1"/>
    <col min="18" max="18" width="7.28515625" style="615" customWidth="1"/>
    <col min="19" max="19" width="5.42578125" style="615" customWidth="1"/>
    <col min="20" max="20" width="5.570312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25" s="613" customFormat="1" ht="9" customHeight="1" x14ac:dyDescent="0.2">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25">
      <c r="B2" s="718"/>
      <c r="C2" s="718"/>
      <c r="D2" s="718"/>
      <c r="E2" s="718"/>
      <c r="F2" s="718"/>
      <c r="G2" s="718"/>
      <c r="H2" s="718"/>
      <c r="I2" s="718"/>
      <c r="J2" s="718"/>
      <c r="K2" s="718"/>
      <c r="X2" s="667"/>
      <c r="Y2" s="667"/>
    </row>
    <row r="3" spans="2:25" s="623" customFormat="1" ht="39.75" customHeight="1" x14ac:dyDescent="0.2">
      <c r="B3" s="1552" t="s">
        <v>399</v>
      </c>
      <c r="C3" s="1552"/>
      <c r="D3" s="1552"/>
      <c r="E3" s="1552"/>
      <c r="F3" s="1552"/>
      <c r="G3" s="1552"/>
      <c r="H3" s="1552"/>
      <c r="I3" s="1552"/>
      <c r="J3" s="1552"/>
      <c r="K3" s="1552"/>
      <c r="L3" s="1552"/>
      <c r="M3" s="1552"/>
      <c r="N3" s="1552"/>
      <c r="O3" s="1552"/>
      <c r="P3" s="1552"/>
      <c r="Q3" s="1552"/>
      <c r="R3" s="1552"/>
      <c r="S3" s="1552"/>
      <c r="T3" s="1552"/>
      <c r="U3" s="1552"/>
      <c r="V3" s="1552"/>
      <c r="W3" s="1552"/>
      <c r="X3" s="1552"/>
      <c r="Y3" s="719"/>
    </row>
    <row r="4" spans="2:25" s="623"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622"/>
    </row>
    <row r="5" spans="2:25" s="621" customFormat="1" ht="5.25" customHeight="1" x14ac:dyDescent="0.2">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
      <c r="F6" s="1553" t="s">
        <v>52</v>
      </c>
      <c r="G6" s="1553"/>
      <c r="H6" s="1553"/>
      <c r="I6" s="1553"/>
      <c r="J6" s="1553"/>
      <c r="K6" s="1553"/>
      <c r="L6" s="1553"/>
      <c r="M6" s="1553"/>
      <c r="N6" s="1553"/>
      <c r="O6" s="1553"/>
      <c r="P6" s="1553"/>
      <c r="Q6" s="1553"/>
      <c r="R6" s="1553"/>
      <c r="S6" s="1553"/>
      <c r="T6" s="1553"/>
      <c r="U6" s="1553"/>
      <c r="V6" s="1553"/>
      <c r="W6" s="1553"/>
      <c r="X6" s="723"/>
      <c r="Y6" s="723"/>
    </row>
    <row r="7" spans="2:25" s="722" customFormat="1" ht="64.5" customHeight="1" x14ac:dyDescent="0.2">
      <c r="B7" s="1554" t="s">
        <v>12</v>
      </c>
      <c r="C7" s="715"/>
      <c r="D7" s="713"/>
      <c r="E7" s="715"/>
      <c r="F7" s="1554" t="s">
        <v>32</v>
      </c>
      <c r="G7" s="1554"/>
      <c r="H7" s="1554" t="s">
        <v>33</v>
      </c>
      <c r="I7" s="1554"/>
      <c r="J7" s="1554" t="s">
        <v>48</v>
      </c>
      <c r="K7" s="1554"/>
      <c r="L7" s="1554" t="s">
        <v>34</v>
      </c>
      <c r="M7" s="1554"/>
      <c r="N7" s="1554" t="s">
        <v>189</v>
      </c>
      <c r="O7" s="1554"/>
      <c r="P7" s="713"/>
      <c r="Q7" s="713"/>
    </row>
    <row r="8" spans="2:25" s="715" customFormat="1" ht="20.25" customHeight="1" x14ac:dyDescent="0.2">
      <c r="B8" s="1554"/>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
      <c r="B9" s="713"/>
      <c r="C9" s="697"/>
      <c r="E9" s="697"/>
      <c r="F9" s="713"/>
      <c r="G9" s="713"/>
      <c r="H9" s="713"/>
      <c r="I9" s="713"/>
      <c r="J9" s="713"/>
      <c r="K9" s="713"/>
      <c r="L9" s="713"/>
      <c r="M9" s="713"/>
      <c r="N9" s="713"/>
      <c r="O9" s="713"/>
      <c r="P9" s="713"/>
      <c r="Q9" s="713"/>
    </row>
    <row r="10" spans="2:25" s="697" customFormat="1" ht="18" customHeight="1" x14ac:dyDescent="0.2">
      <c r="B10" s="714" t="s">
        <v>8</v>
      </c>
      <c r="D10" s="703"/>
      <c r="F10" s="706">
        <f>'31dictsaad'!K10</f>
        <v>74793</v>
      </c>
      <c r="G10" s="560">
        <f t="shared" ref="G10:G27" si="0">F10*100/$N10</f>
        <v>18.85617042732888</v>
      </c>
      <c r="H10" s="706">
        <f>'31dictsaad'!N10</f>
        <v>138097</v>
      </c>
      <c r="I10" s="560">
        <f t="shared" ref="I10:I27" si="1">H10*100/$N10</f>
        <v>34.815832598008321</v>
      </c>
      <c r="J10" s="706">
        <f>'31dictsaad'!Q10</f>
        <v>104508</v>
      </c>
      <c r="K10" s="560">
        <f t="shared" ref="K10:K27" si="2">J10*100/$N10</f>
        <v>26.347661666456574</v>
      </c>
      <c r="L10" s="706">
        <f>'31dictsaad'!W10</f>
        <v>79252</v>
      </c>
      <c r="M10" s="560">
        <f t="shared" ref="M10:M27" si="3">L10*100/$N10</f>
        <v>19.980335308206229</v>
      </c>
      <c r="N10" s="706">
        <f>F10+H10+J10+L10</f>
        <v>396650</v>
      </c>
      <c r="O10" s="560">
        <f>G10+I10+K10+M10</f>
        <v>100</v>
      </c>
      <c r="P10" s="724"/>
      <c r="Q10" s="724"/>
    </row>
    <row r="11" spans="2:25" s="697" customFormat="1" ht="18" customHeight="1" x14ac:dyDescent="0.2">
      <c r="B11" s="714" t="s">
        <v>7</v>
      </c>
      <c r="D11" s="703"/>
      <c r="F11" s="706">
        <f>'31dictsaad'!K11</f>
        <v>13623</v>
      </c>
      <c r="G11" s="560">
        <f t="shared" si="0"/>
        <v>24.998165002935995</v>
      </c>
      <c r="H11" s="706">
        <f>'31dictsaad'!N11</f>
        <v>16663</v>
      </c>
      <c r="I11" s="560">
        <f t="shared" si="1"/>
        <v>30.576556077510276</v>
      </c>
      <c r="J11" s="706">
        <f>'31dictsaad'!Q11</f>
        <v>16351</v>
      </c>
      <c r="K11" s="560">
        <f t="shared" si="2"/>
        <v>30.004036993540812</v>
      </c>
      <c r="L11" s="706">
        <f>'31dictsaad'!W11</f>
        <v>7859</v>
      </c>
      <c r="M11" s="560">
        <f t="shared" si="3"/>
        <v>14.421241926012918</v>
      </c>
      <c r="N11" s="706">
        <f t="shared" ref="N11:O27" si="4">F11+H11+J11+L11</f>
        <v>54496</v>
      </c>
      <c r="O11" s="560">
        <f t="shared" si="4"/>
        <v>100</v>
      </c>
      <c r="P11" s="724"/>
      <c r="Q11" s="724"/>
    </row>
    <row r="12" spans="2:25" s="697" customFormat="1" ht="22.5" customHeight="1" x14ac:dyDescent="0.2">
      <c r="B12" s="714" t="s">
        <v>37</v>
      </c>
      <c r="D12" s="703"/>
      <c r="F12" s="703">
        <f>'31dictsaad'!K12</f>
        <v>8219</v>
      </c>
      <c r="G12" s="560">
        <f t="shared" si="0"/>
        <v>18.522107540451614</v>
      </c>
      <c r="H12" s="703">
        <f>'31dictsaad'!N12</f>
        <v>11574</v>
      </c>
      <c r="I12" s="560">
        <f t="shared" si="1"/>
        <v>26.082841303465994</v>
      </c>
      <c r="J12" s="703">
        <f>'31dictsaad'!Q12</f>
        <v>15525</v>
      </c>
      <c r="K12" s="560">
        <f t="shared" si="2"/>
        <v>34.986703925722267</v>
      </c>
      <c r="L12" s="703">
        <f>'31dictsaad'!W12</f>
        <v>9056</v>
      </c>
      <c r="M12" s="560">
        <f t="shared" si="3"/>
        <v>20.408347230360121</v>
      </c>
      <c r="N12" s="706">
        <f t="shared" si="4"/>
        <v>44374</v>
      </c>
      <c r="O12" s="560">
        <f t="shared" si="4"/>
        <v>100</v>
      </c>
      <c r="P12" s="724"/>
      <c r="Q12" s="724"/>
    </row>
    <row r="13" spans="2:25" s="697" customFormat="1" ht="18" customHeight="1" x14ac:dyDescent="0.2">
      <c r="B13" s="714" t="s">
        <v>38</v>
      </c>
      <c r="D13" s="703"/>
      <c r="F13" s="706">
        <f>'31dictsaad'!K13</f>
        <v>8100</v>
      </c>
      <c r="G13" s="560">
        <f t="shared" si="0"/>
        <v>18.704537582265328</v>
      </c>
      <c r="H13" s="706">
        <f>'31dictsaad'!N13</f>
        <v>11234</v>
      </c>
      <c r="I13" s="560">
        <f t="shared" si="1"/>
        <v>25.941577185082554</v>
      </c>
      <c r="J13" s="706">
        <f>'31dictsaad'!Q13</f>
        <v>15410</v>
      </c>
      <c r="K13" s="560">
        <f t="shared" si="2"/>
        <v>35.584805449717123</v>
      </c>
      <c r="L13" s="706">
        <f>'31dictsaad'!W13</f>
        <v>8561</v>
      </c>
      <c r="M13" s="560">
        <f t="shared" si="3"/>
        <v>19.769079782934995</v>
      </c>
      <c r="N13" s="706">
        <f t="shared" si="4"/>
        <v>43305</v>
      </c>
      <c r="O13" s="560">
        <f t="shared" si="4"/>
        <v>100</v>
      </c>
      <c r="P13" s="724"/>
      <c r="Q13" s="724"/>
    </row>
    <row r="14" spans="2:25" s="697" customFormat="1" ht="18" customHeight="1" x14ac:dyDescent="0.2">
      <c r="B14" s="714" t="s">
        <v>6</v>
      </c>
      <c r="D14" s="703"/>
      <c r="F14" s="706">
        <f>'31dictsaad'!K14</f>
        <v>20680</v>
      </c>
      <c r="G14" s="560">
        <f t="shared" si="0"/>
        <v>30.293708342488831</v>
      </c>
      <c r="H14" s="706">
        <f>'31dictsaad'!N14</f>
        <v>21499</v>
      </c>
      <c r="I14" s="560">
        <f t="shared" si="1"/>
        <v>31.493444664176373</v>
      </c>
      <c r="J14" s="706">
        <f>'31dictsaad'!Q14</f>
        <v>18493</v>
      </c>
      <c r="K14" s="560">
        <f t="shared" si="2"/>
        <v>27.090016846114406</v>
      </c>
      <c r="L14" s="706">
        <f>'31dictsaad'!W14</f>
        <v>7593</v>
      </c>
      <c r="M14" s="560">
        <f t="shared" si="3"/>
        <v>11.122830147220391</v>
      </c>
      <c r="N14" s="706">
        <f t="shared" si="4"/>
        <v>68265</v>
      </c>
      <c r="O14" s="560">
        <f t="shared" si="4"/>
        <v>100</v>
      </c>
      <c r="P14" s="724"/>
      <c r="Q14" s="724"/>
    </row>
    <row r="15" spans="2:25" s="697" customFormat="1" ht="18" customHeight="1" x14ac:dyDescent="0.2">
      <c r="B15" s="714" t="s">
        <v>5</v>
      </c>
      <c r="D15" s="703"/>
      <c r="F15" s="703">
        <f>'31dictsaad'!K15</f>
        <v>5242</v>
      </c>
      <c r="G15" s="560">
        <f t="shared" si="0"/>
        <v>22.725105128538605</v>
      </c>
      <c r="H15" s="703">
        <f>'31dictsaad'!N15</f>
        <v>7954</v>
      </c>
      <c r="I15" s="560">
        <f t="shared" si="1"/>
        <v>34.482160662418174</v>
      </c>
      <c r="J15" s="703">
        <f>'31dictsaad'!Q15</f>
        <v>5232</v>
      </c>
      <c r="K15" s="560">
        <f t="shared" si="2"/>
        <v>22.681753153856157</v>
      </c>
      <c r="L15" s="703">
        <f>'31dictsaad'!W15</f>
        <v>4639</v>
      </c>
      <c r="M15" s="560">
        <f t="shared" si="3"/>
        <v>20.110981055187064</v>
      </c>
      <c r="N15" s="706">
        <f t="shared" si="4"/>
        <v>23067</v>
      </c>
      <c r="O15" s="560">
        <f t="shared" si="4"/>
        <v>100</v>
      </c>
      <c r="P15" s="724"/>
      <c r="Q15" s="724"/>
    </row>
    <row r="16" spans="2:25" s="697" customFormat="1" ht="18" customHeight="1" x14ac:dyDescent="0.2">
      <c r="B16" s="714" t="s">
        <v>4</v>
      </c>
      <c r="D16" s="703"/>
      <c r="F16" s="706">
        <f>'31dictsaad'!K16</f>
        <v>35131</v>
      </c>
      <c r="G16" s="560">
        <f t="shared" si="0"/>
        <v>22.172642527596675</v>
      </c>
      <c r="H16" s="706">
        <f>'31dictsaad'!N16</f>
        <v>41854</v>
      </c>
      <c r="I16" s="560">
        <f t="shared" si="1"/>
        <v>26.41580883977203</v>
      </c>
      <c r="J16" s="706">
        <f>'31dictsaad'!Q16</f>
        <v>50140</v>
      </c>
      <c r="K16" s="560">
        <f t="shared" si="2"/>
        <v>31.645449783202793</v>
      </c>
      <c r="L16" s="706">
        <f>'31dictsaad'!W16</f>
        <v>31318</v>
      </c>
      <c r="M16" s="560">
        <f t="shared" si="3"/>
        <v>19.766098849428502</v>
      </c>
      <c r="N16" s="706">
        <f t="shared" si="4"/>
        <v>158443</v>
      </c>
      <c r="O16" s="560">
        <f t="shared" si="4"/>
        <v>100</v>
      </c>
      <c r="P16" s="724"/>
      <c r="Q16" s="724"/>
    </row>
    <row r="17" spans="2:25" s="697" customFormat="1" ht="18" customHeight="1" x14ac:dyDescent="0.2">
      <c r="B17" s="714" t="s">
        <v>40</v>
      </c>
      <c r="D17" s="703"/>
      <c r="F17" s="706">
        <f>'31dictsaad'!K17</f>
        <v>24272</v>
      </c>
      <c r="G17" s="560">
        <f t="shared" si="0"/>
        <v>24.459605171666684</v>
      </c>
      <c r="H17" s="706">
        <f>'31dictsaad'!N17</f>
        <v>26812</v>
      </c>
      <c r="I17" s="560">
        <f t="shared" si="1"/>
        <v>27.019237552024023</v>
      </c>
      <c r="J17" s="706">
        <f>'31dictsaad'!Q17</f>
        <v>30941</v>
      </c>
      <c r="K17" s="560">
        <f t="shared" si="2"/>
        <v>31.180151764030111</v>
      </c>
      <c r="L17" s="706">
        <f>'31dictsaad'!W17</f>
        <v>17208</v>
      </c>
      <c r="M17" s="560">
        <f t="shared" si="3"/>
        <v>17.341005512279182</v>
      </c>
      <c r="N17" s="706">
        <f t="shared" si="4"/>
        <v>99233</v>
      </c>
      <c r="O17" s="560">
        <f t="shared" si="4"/>
        <v>100</v>
      </c>
      <c r="P17" s="724"/>
      <c r="Q17" s="724"/>
    </row>
    <row r="18" spans="2:25" s="697" customFormat="1" ht="18" customHeight="1" x14ac:dyDescent="0.2">
      <c r="B18" s="714" t="s">
        <v>41</v>
      </c>
      <c r="D18" s="703"/>
      <c r="F18" s="706">
        <f>'31dictsaad'!K18</f>
        <v>49793</v>
      </c>
      <c r="G18" s="560">
        <f t="shared" si="0"/>
        <v>13.754060504275959</v>
      </c>
      <c r="H18" s="706">
        <f>'31dictsaad'!N18</f>
        <v>103727</v>
      </c>
      <c r="I18" s="560">
        <f t="shared" si="1"/>
        <v>28.651967825337547</v>
      </c>
      <c r="J18" s="706">
        <f>'31dictsaad'!Q18</f>
        <v>122858</v>
      </c>
      <c r="K18" s="560">
        <f t="shared" si="2"/>
        <v>33.936424104479258</v>
      </c>
      <c r="L18" s="706">
        <f>'31dictsaad'!W18</f>
        <v>85646</v>
      </c>
      <c r="M18" s="560">
        <f t="shared" si="3"/>
        <v>23.657547565907233</v>
      </c>
      <c r="N18" s="706">
        <f t="shared" si="4"/>
        <v>362024</v>
      </c>
      <c r="O18" s="560">
        <f t="shared" si="4"/>
        <v>100</v>
      </c>
      <c r="P18" s="724"/>
      <c r="Q18" s="724"/>
    </row>
    <row r="19" spans="2:25" s="697" customFormat="1" ht="18" customHeight="1" x14ac:dyDescent="0.2">
      <c r="B19" s="714" t="s">
        <v>3</v>
      </c>
      <c r="D19" s="703"/>
      <c r="F19" s="706">
        <f>'31dictsaad'!K19</f>
        <v>46728</v>
      </c>
      <c r="G19" s="560">
        <f t="shared" si="0"/>
        <v>22.925998793058614</v>
      </c>
      <c r="H19" s="706">
        <f>'31dictsaad'!N19</f>
        <v>65337</v>
      </c>
      <c r="I19" s="560">
        <f>H19*100/$N19</f>
        <v>32.056068805471469</v>
      </c>
      <c r="J19" s="706">
        <f>'31dictsaad'!Q19</f>
        <v>62196</v>
      </c>
      <c r="K19" s="560">
        <f>J19*100/$N19</f>
        <v>30.515010720190755</v>
      </c>
      <c r="L19" s="706">
        <f>'31dictsaad'!W19</f>
        <v>29560</v>
      </c>
      <c r="M19" s="560">
        <f t="shared" si="3"/>
        <v>14.502921681279162</v>
      </c>
      <c r="N19" s="706">
        <f t="shared" si="4"/>
        <v>203821</v>
      </c>
      <c r="O19" s="560">
        <f t="shared" si="4"/>
        <v>100</v>
      </c>
      <c r="P19" s="724"/>
      <c r="Q19" s="724"/>
    </row>
    <row r="20" spans="2:25" s="697" customFormat="1" ht="18" customHeight="1" x14ac:dyDescent="0.2">
      <c r="B20" s="714" t="s">
        <v>2</v>
      </c>
      <c r="D20" s="703"/>
      <c r="F20" s="706">
        <f>'31dictsaad'!K20</f>
        <v>13152</v>
      </c>
      <c r="G20" s="560">
        <f t="shared" si="0"/>
        <v>22.945671516801006</v>
      </c>
      <c r="H20" s="706">
        <f>'31dictsaad'!N20</f>
        <v>13768</v>
      </c>
      <c r="I20" s="560">
        <f>H20*100/$N20</f>
        <v>24.020377542831223</v>
      </c>
      <c r="J20" s="706">
        <f>'31dictsaad'!Q20</f>
        <v>14605</v>
      </c>
      <c r="K20" s="560">
        <f>J20*100/$N20</f>
        <v>25.480651802226177</v>
      </c>
      <c r="L20" s="706">
        <f>'31dictsaad'!W20</f>
        <v>15793</v>
      </c>
      <c r="M20" s="560">
        <f t="shared" si="3"/>
        <v>27.553299138141597</v>
      </c>
      <c r="N20" s="706">
        <f t="shared" si="4"/>
        <v>57318</v>
      </c>
      <c r="O20" s="560">
        <f t="shared" si="4"/>
        <v>100</v>
      </c>
      <c r="P20" s="724"/>
      <c r="Q20" s="724"/>
    </row>
    <row r="21" spans="2:25" s="697" customFormat="1" ht="18" customHeight="1" x14ac:dyDescent="0.2">
      <c r="B21" s="714" t="s">
        <v>35</v>
      </c>
      <c r="D21" s="703"/>
      <c r="F21" s="706">
        <f>'31dictsaad'!K21</f>
        <v>26661</v>
      </c>
      <c r="G21" s="560">
        <f t="shared" si="0"/>
        <v>29.785831592353841</v>
      </c>
      <c r="H21" s="706">
        <f>'31dictsaad'!N21</f>
        <v>28265</v>
      </c>
      <c r="I21" s="560">
        <f>H21*100/$N21</f>
        <v>31.577830162330045</v>
      </c>
      <c r="J21" s="706">
        <f>'31dictsaad'!Q21</f>
        <v>27953</v>
      </c>
      <c r="K21" s="560">
        <f>J21*100/$N21</f>
        <v>31.229261861935672</v>
      </c>
      <c r="L21" s="706">
        <f>'31dictsaad'!W21</f>
        <v>6630</v>
      </c>
      <c r="M21" s="560">
        <f t="shared" si="3"/>
        <v>7.4070763833804421</v>
      </c>
      <c r="N21" s="706">
        <f t="shared" si="4"/>
        <v>89509</v>
      </c>
      <c r="O21" s="560">
        <f t="shared" si="4"/>
        <v>100</v>
      </c>
      <c r="P21" s="724"/>
      <c r="Q21" s="724"/>
    </row>
    <row r="22" spans="2:25" s="697" customFormat="1" ht="21" customHeight="1" x14ac:dyDescent="0.2">
      <c r="B22" s="714" t="s">
        <v>42</v>
      </c>
      <c r="D22" s="703"/>
      <c r="F22" s="706">
        <f>'31dictsaad'!K22</f>
        <v>66215</v>
      </c>
      <c r="G22" s="560">
        <f t="shared" si="0"/>
        <v>24.775777622288658</v>
      </c>
      <c r="H22" s="706">
        <f>'31dictsaad'!N22</f>
        <v>79017</v>
      </c>
      <c r="I22" s="560">
        <f>H22*100/$N22</f>
        <v>29.565923436991362</v>
      </c>
      <c r="J22" s="706">
        <f>'31dictsaad'!Q22</f>
        <v>65890</v>
      </c>
      <c r="K22" s="560">
        <f>J22*100/$N22</f>
        <v>24.654171827117718</v>
      </c>
      <c r="L22" s="706">
        <f>'31dictsaad'!W22</f>
        <v>56135</v>
      </c>
      <c r="M22" s="560">
        <f t="shared" si="3"/>
        <v>21.004127113602262</v>
      </c>
      <c r="N22" s="706">
        <f t="shared" si="4"/>
        <v>267257</v>
      </c>
      <c r="O22" s="560">
        <f t="shared" si="4"/>
        <v>100</v>
      </c>
      <c r="P22" s="724"/>
      <c r="Q22" s="724"/>
    </row>
    <row r="23" spans="2:25" s="697" customFormat="1" ht="18" customHeight="1" x14ac:dyDescent="0.2">
      <c r="B23" s="714" t="s">
        <v>43</v>
      </c>
      <c r="D23" s="703"/>
      <c r="F23" s="706">
        <f>'31dictsaad'!K23</f>
        <v>15309</v>
      </c>
      <c r="G23" s="560">
        <f t="shared" si="0"/>
        <v>25.03638772139271</v>
      </c>
      <c r="H23" s="706">
        <f>'31dictsaad'!N23</f>
        <v>19430</v>
      </c>
      <c r="I23" s="560">
        <f>H23*100/$N23</f>
        <v>31.775884344285082</v>
      </c>
      <c r="J23" s="706">
        <f>'31dictsaad'!Q23</f>
        <v>17811</v>
      </c>
      <c r="K23" s="560">
        <f>J23*100/$N23</f>
        <v>29.128166549462769</v>
      </c>
      <c r="L23" s="706">
        <f>'31dictsaad'!W23</f>
        <v>8597</v>
      </c>
      <c r="M23" s="560">
        <f t="shared" si="3"/>
        <v>14.059561384859437</v>
      </c>
      <c r="N23" s="706">
        <f t="shared" si="4"/>
        <v>61147</v>
      </c>
      <c r="O23" s="560">
        <f t="shared" si="4"/>
        <v>99.999999999999986</v>
      </c>
      <c r="P23" s="724"/>
      <c r="Q23" s="724"/>
    </row>
    <row r="24" spans="2:25" s="697" customFormat="1" ht="22.5" customHeight="1" x14ac:dyDescent="0.2">
      <c r="B24" s="714" t="s">
        <v>44</v>
      </c>
      <c r="D24" s="703"/>
      <c r="F24" s="703">
        <f>'31dictsaad'!K24</f>
        <v>3352</v>
      </c>
      <c r="G24" s="704">
        <f t="shared" si="0"/>
        <v>14.275371577019719</v>
      </c>
      <c r="H24" s="703">
        <f>'31dictsaad'!N24</f>
        <v>6639</v>
      </c>
      <c r="I24" s="560">
        <f t="shared" si="1"/>
        <v>28.273923597802479</v>
      </c>
      <c r="J24" s="703">
        <f>'31dictsaad'!Q24</f>
        <v>7641</v>
      </c>
      <c r="K24" s="560">
        <f t="shared" si="2"/>
        <v>32.541203526255273</v>
      </c>
      <c r="L24" s="703">
        <f>'31dictsaad'!W24</f>
        <v>5849</v>
      </c>
      <c r="M24" s="560">
        <f t="shared" si="3"/>
        <v>24.909501298922532</v>
      </c>
      <c r="N24" s="703">
        <f t="shared" si="4"/>
        <v>23481</v>
      </c>
      <c r="O24" s="560">
        <f t="shared" si="4"/>
        <v>100.00000000000001</v>
      </c>
      <c r="P24" s="724"/>
      <c r="Q24" s="724"/>
    </row>
    <row r="25" spans="2:25" s="697" customFormat="1" ht="18" customHeight="1" x14ac:dyDescent="0.2">
      <c r="B25" s="714" t="s">
        <v>45</v>
      </c>
      <c r="D25" s="703"/>
      <c r="F25" s="703">
        <f>'31dictsaad'!K25</f>
        <v>19795</v>
      </c>
      <c r="G25" s="704">
        <f t="shared" si="0"/>
        <v>16.643264921765304</v>
      </c>
      <c r="H25" s="703">
        <f>'31dictsaad'!N25</f>
        <v>27254</v>
      </c>
      <c r="I25" s="560">
        <f t="shared" si="1"/>
        <v>22.914652294912432</v>
      </c>
      <c r="J25" s="703">
        <f>'31dictsaad'!Q25</f>
        <v>39130</v>
      </c>
      <c r="K25" s="560">
        <f t="shared" si="2"/>
        <v>32.899770466717676</v>
      </c>
      <c r="L25" s="703">
        <f>'31dictsaad'!W25</f>
        <v>32758</v>
      </c>
      <c r="M25" s="560">
        <f t="shared" si="3"/>
        <v>27.54231231660459</v>
      </c>
      <c r="N25" s="703">
        <f t="shared" si="4"/>
        <v>118937</v>
      </c>
      <c r="O25" s="560">
        <f t="shared" si="4"/>
        <v>100.00000000000001</v>
      </c>
      <c r="P25" s="724"/>
      <c r="Q25" s="724"/>
    </row>
    <row r="26" spans="2:25" s="697" customFormat="1" ht="18" customHeight="1" x14ac:dyDescent="0.2">
      <c r="B26" s="714" t="s">
        <v>46</v>
      </c>
      <c r="D26" s="703"/>
      <c r="F26" s="703">
        <f>'31dictsaad'!K26</f>
        <v>2380</v>
      </c>
      <c r="G26" s="704">
        <f t="shared" si="0"/>
        <v>16.114835127632201</v>
      </c>
      <c r="H26" s="703">
        <f>'31dictsaad'!N26</f>
        <v>4426</v>
      </c>
      <c r="I26" s="560">
        <f t="shared" si="1"/>
        <v>29.96817658609249</v>
      </c>
      <c r="J26" s="703">
        <f>'31dictsaad'!Q26</f>
        <v>3614</v>
      </c>
      <c r="K26" s="560">
        <f t="shared" si="2"/>
        <v>24.470174013135622</v>
      </c>
      <c r="L26" s="703">
        <f>'31dictsaad'!W26</f>
        <v>4349</v>
      </c>
      <c r="M26" s="560">
        <f t="shared" si="3"/>
        <v>29.446814273139683</v>
      </c>
      <c r="N26" s="703">
        <f t="shared" si="4"/>
        <v>14769</v>
      </c>
      <c r="O26" s="560">
        <f t="shared" si="4"/>
        <v>99.999999999999986</v>
      </c>
      <c r="P26" s="724"/>
      <c r="Q26" s="724"/>
    </row>
    <row r="27" spans="2:25" s="697" customFormat="1" ht="18" customHeight="1" x14ac:dyDescent="0.2">
      <c r="B27" s="714" t="s">
        <v>1</v>
      </c>
      <c r="D27" s="703"/>
      <c r="F27" s="703">
        <f>'31dictsaad'!K27</f>
        <v>1250</v>
      </c>
      <c r="G27" s="704">
        <f t="shared" si="0"/>
        <v>22.413483951945491</v>
      </c>
      <c r="H27" s="703">
        <f>'31dictsaad'!N27</f>
        <v>1533</v>
      </c>
      <c r="I27" s="560">
        <f t="shared" si="1"/>
        <v>27.487896718665951</v>
      </c>
      <c r="J27" s="703">
        <f>'31dictsaad'!Q27</f>
        <v>1342</v>
      </c>
      <c r="K27" s="560">
        <f t="shared" si="2"/>
        <v>24.063116370808679</v>
      </c>
      <c r="L27" s="703">
        <f>'31dictsaad'!W27</f>
        <v>1452</v>
      </c>
      <c r="M27" s="560">
        <f t="shared" si="3"/>
        <v>26.035502958579883</v>
      </c>
      <c r="N27" s="706">
        <f t="shared" si="4"/>
        <v>5577</v>
      </c>
      <c r="O27" s="560">
        <f t="shared" si="4"/>
        <v>100</v>
      </c>
      <c r="P27" s="724"/>
      <c r="Q27" s="724"/>
    </row>
    <row r="28" spans="2:25" s="697" customFormat="1" ht="8.25" customHeight="1" x14ac:dyDescent="0.2">
      <c r="B28" s="714"/>
      <c r="D28" s="725"/>
      <c r="F28" s="703"/>
      <c r="G28" s="705"/>
      <c r="H28" s="703"/>
      <c r="I28" s="705"/>
      <c r="J28" s="703"/>
      <c r="K28" s="705"/>
      <c r="L28" s="703"/>
      <c r="M28" s="705"/>
      <c r="N28" s="706"/>
      <c r="O28" s="724"/>
      <c r="P28" s="724"/>
      <c r="Q28" s="705"/>
    </row>
    <row r="29" spans="2:25" s="697" customFormat="1" x14ac:dyDescent="0.2">
      <c r="B29" s="714" t="s">
        <v>0</v>
      </c>
      <c r="D29" s="726"/>
      <c r="F29" s="727">
        <f>SUM(F10:F27)</f>
        <v>434695</v>
      </c>
      <c r="G29" s="713">
        <f>F29*100/$N29</f>
        <v>20.782168149610385</v>
      </c>
      <c r="H29" s="727">
        <f>SUM(H10:H27)</f>
        <v>625083</v>
      </c>
      <c r="I29" s="713">
        <f>H29*100/$N29</f>
        <v>29.88435572864401</v>
      </c>
      <c r="J29" s="727">
        <f>SUM(J10:J27)</f>
        <v>619640</v>
      </c>
      <c r="K29" s="713">
        <f>J29*100/$N29</f>
        <v>29.624133408998443</v>
      </c>
      <c r="L29" s="727">
        <f>SUM(L10:L27)</f>
        <v>412255</v>
      </c>
      <c r="M29" s="713">
        <f>L29*100/$N29</f>
        <v>19.709342712747166</v>
      </c>
      <c r="N29" s="727">
        <f>SUM(N10:N27)</f>
        <v>2091673</v>
      </c>
      <c r="O29" s="713">
        <f>N29*100/$N29</f>
        <v>100</v>
      </c>
      <c r="P29" s="713"/>
      <c r="Q29" s="713"/>
    </row>
    <row r="30" spans="2:25" s="697" customFormat="1" ht="20.25" customHeight="1" x14ac:dyDescent="0.2">
      <c r="B30" s="714" t="s">
        <v>0</v>
      </c>
      <c r="C30" s="715"/>
      <c r="D30" s="727">
        <f>SUM(D10:D29)</f>
        <v>0</v>
      </c>
      <c r="E30" s="715"/>
      <c r="F30" s="727">
        <f>SUM(F10:F27)</f>
        <v>434695</v>
      </c>
      <c r="G30" s="728">
        <f>F30*100/$N30</f>
        <v>20.782168149610385</v>
      </c>
      <c r="H30" s="727">
        <f>SUM(H10:H27)</f>
        <v>625083</v>
      </c>
      <c r="I30" s="728">
        <f>H30*100/$N30</f>
        <v>29.88435572864401</v>
      </c>
      <c r="J30" s="727">
        <f>SUM(J10:J27)</f>
        <v>619640</v>
      </c>
      <c r="K30" s="728">
        <f>J30*100/$N30</f>
        <v>29.624133408998443</v>
      </c>
      <c r="L30" s="727">
        <f>SUM(L10:L28)</f>
        <v>412255</v>
      </c>
      <c r="M30" s="728">
        <f>L30*100/$N30</f>
        <v>19.709342712747166</v>
      </c>
      <c r="N30" s="727">
        <f>F30+H30+J30+L30</f>
        <v>2091673</v>
      </c>
      <c r="O30" s="728">
        <f>G30+I30+K30+M30</f>
        <v>100</v>
      </c>
      <c r="P30" s="729"/>
      <c r="Q30" s="729" t="e">
        <f>(N30/D30)</f>
        <v>#DIV/0!</v>
      </c>
    </row>
    <row r="31" spans="2:25" s="697" customFormat="1" ht="5.25" customHeight="1" x14ac:dyDescent="0.2">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25">
      <c r="A33" s="732"/>
      <c r="B33" s="733" t="s">
        <v>47</v>
      </c>
    </row>
    <row r="36" spans="1:25" x14ac:dyDescent="0.2">
      <c r="D36" s="734"/>
      <c r="T36" s="732"/>
      <c r="U36" s="732"/>
      <c r="X36" s="615"/>
      <c r="Y36" s="615"/>
    </row>
    <row r="37" spans="1:25" x14ac:dyDescent="0.2">
      <c r="T37" s="732"/>
      <c r="U37" s="732"/>
      <c r="X37" s="615"/>
      <c r="Y37" s="615"/>
    </row>
    <row r="38" spans="1:25" x14ac:dyDescent="0.2">
      <c r="T38" s="732"/>
      <c r="U38" s="732"/>
      <c r="X38" s="615"/>
      <c r="Y38" s="615"/>
    </row>
    <row r="39" spans="1:25" x14ac:dyDescent="0.2">
      <c r="T39" s="732"/>
      <c r="U39" s="732"/>
      <c r="X39" s="615"/>
      <c r="Y39" s="615"/>
    </row>
    <row r="40" spans="1:25" x14ac:dyDescent="0.2">
      <c r="T40" s="732"/>
      <c r="U40" s="732"/>
      <c r="X40" s="615"/>
      <c r="Y40" s="615"/>
    </row>
    <row r="41" spans="1:25" x14ac:dyDescent="0.2">
      <c r="T41" s="732"/>
      <c r="U41" s="732"/>
      <c r="X41" s="615"/>
      <c r="Y41" s="615"/>
    </row>
    <row r="42" spans="1:25" x14ac:dyDescent="0.2">
      <c r="T42" s="732"/>
      <c r="U42" s="732"/>
      <c r="X42" s="615"/>
      <c r="Y42" s="615"/>
    </row>
    <row r="43" spans="1:25" x14ac:dyDescent="0.2">
      <c r="T43" s="732"/>
      <c r="U43" s="732"/>
      <c r="X43" s="615"/>
      <c r="Y43" s="615"/>
    </row>
    <row r="44" spans="1:25" x14ac:dyDescent="0.2">
      <c r="T44" s="732"/>
      <c r="U44" s="732"/>
      <c r="X44" s="615"/>
      <c r="Y44" s="615"/>
    </row>
    <row r="45" spans="1:25" x14ac:dyDescent="0.2">
      <c r="T45" s="732"/>
      <c r="U45" s="732"/>
      <c r="X45" s="615"/>
      <c r="Y45" s="615"/>
    </row>
    <row r="46" spans="1:25" x14ac:dyDescent="0.2">
      <c r="T46" s="732"/>
      <c r="U46" s="732"/>
      <c r="X46" s="615"/>
      <c r="Y46" s="615"/>
    </row>
    <row r="47" spans="1:25" x14ac:dyDescent="0.2">
      <c r="T47" s="732"/>
      <c r="U47" s="732"/>
      <c r="X47" s="615"/>
      <c r="Y47" s="615"/>
    </row>
    <row r="48" spans="1: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1: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2">
      <c r="B2" s="18"/>
      <c r="C2" s="18"/>
      <c r="D2" s="18"/>
      <c r="E2" s="18"/>
      <c r="F2" s="18"/>
      <c r="G2" s="18"/>
      <c r="H2" s="18"/>
      <c r="I2" s="18"/>
      <c r="J2" s="18"/>
      <c r="K2" s="18"/>
      <c r="X2" s="17"/>
      <c r="Y2" s="17"/>
    </row>
    <row r="3" spans="1:25" s="738" customFormat="1" ht="21" x14ac:dyDescent="0.2">
      <c r="B3" s="1552" t="s">
        <v>400</v>
      </c>
      <c r="C3" s="1552"/>
      <c r="D3" s="1552"/>
      <c r="E3" s="1552"/>
      <c r="F3" s="1552"/>
      <c r="G3" s="1552"/>
      <c r="H3" s="1552"/>
      <c r="I3" s="1552"/>
      <c r="J3" s="1552"/>
      <c r="K3" s="1552"/>
      <c r="L3" s="1552"/>
      <c r="M3" s="1552"/>
      <c r="N3" s="1552"/>
      <c r="O3" s="1552"/>
      <c r="P3" s="1552"/>
      <c r="Q3" s="1552"/>
      <c r="R3" s="1552"/>
      <c r="S3" s="1552"/>
      <c r="T3" s="1552"/>
      <c r="U3" s="1552"/>
      <c r="V3" s="1552"/>
      <c r="W3" s="1552"/>
      <c r="X3" s="1552"/>
      <c r="Y3" s="712"/>
    </row>
    <row r="4" spans="1:25" s="738"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739"/>
      <c r="Y4" s="739"/>
    </row>
    <row r="5" spans="1: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
      <c r="A6" s="132"/>
      <c r="F6" s="1555" t="s">
        <v>52</v>
      </c>
      <c r="G6" s="1555"/>
      <c r="H6" s="1555"/>
      <c r="I6" s="1555"/>
      <c r="J6" s="1555"/>
      <c r="K6" s="1555"/>
      <c r="L6" s="1555"/>
      <c r="M6" s="1555"/>
      <c r="N6" s="1555"/>
      <c r="O6" s="1555"/>
      <c r="P6" s="1555"/>
      <c r="Q6" s="1555"/>
      <c r="R6" s="1555"/>
      <c r="S6" s="1555"/>
      <c r="T6" s="1555"/>
      <c r="U6" s="1555"/>
      <c r="V6" s="1555"/>
      <c r="W6" s="1555"/>
      <c r="X6" s="154"/>
      <c r="Y6" s="154"/>
    </row>
    <row r="7" spans="1:25" s="133" customFormat="1" ht="64.5" customHeight="1" x14ac:dyDescent="0.2">
      <c r="A7" s="132"/>
      <c r="B7" s="1556" t="s">
        <v>12</v>
      </c>
      <c r="C7" s="155"/>
      <c r="D7" s="156"/>
      <c r="E7" s="155"/>
      <c r="F7" s="1557" t="s">
        <v>32</v>
      </c>
      <c r="G7" s="1557"/>
      <c r="H7" s="1557" t="s">
        <v>33</v>
      </c>
      <c r="I7" s="1557"/>
      <c r="J7" s="1557" t="s">
        <v>48</v>
      </c>
      <c r="K7" s="1557"/>
      <c r="L7" s="1557"/>
      <c r="M7" s="1557"/>
      <c r="N7" s="1557" t="s">
        <v>223</v>
      </c>
      <c r="O7" s="1557"/>
      <c r="P7" s="156"/>
      <c r="Q7" s="156"/>
    </row>
    <row r="8" spans="1:25" s="155" customFormat="1" ht="20.25" customHeight="1" x14ac:dyDescent="0.2">
      <c r="A8" s="189"/>
      <c r="B8" s="1556"/>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
      <c r="A9" s="190"/>
      <c r="B9" s="158"/>
      <c r="C9" s="159"/>
      <c r="D9" s="160"/>
      <c r="E9" s="159"/>
      <c r="F9" s="161"/>
      <c r="G9" s="161"/>
      <c r="H9" s="161"/>
      <c r="I9" s="161"/>
      <c r="J9" s="161"/>
      <c r="K9" s="161"/>
      <c r="L9" s="161"/>
      <c r="M9" s="161"/>
      <c r="N9" s="161"/>
      <c r="O9" s="161"/>
      <c r="P9" s="161"/>
      <c r="Q9" s="161"/>
    </row>
    <row r="10" spans="1:25" s="162" customFormat="1" ht="18" customHeight="1" x14ac:dyDescent="0.2">
      <c r="A10" s="191"/>
      <c r="B10" s="146" t="s">
        <v>8</v>
      </c>
      <c r="C10" s="159"/>
      <c r="D10" s="163"/>
      <c r="F10" s="164">
        <f>'31dictsaad'!K10</f>
        <v>74793</v>
      </c>
      <c r="G10" s="165">
        <f t="shared" ref="G10:G27" si="0">F10*100/$N10</f>
        <v>23.564420695782584</v>
      </c>
      <c r="H10" s="164">
        <f>'31dictsaad'!N10</f>
        <v>138097</v>
      </c>
      <c r="I10" s="165">
        <f t="shared" ref="I10:I27" si="1">H10*100/$N10</f>
        <v>43.509095835512511</v>
      </c>
      <c r="J10" s="164">
        <f>'31dictsaad'!Q10</f>
        <v>104508</v>
      </c>
      <c r="K10" s="165">
        <f t="shared" ref="K10:K27" si="2">J10*100/$N10</f>
        <v>32.926483468704909</v>
      </c>
      <c r="L10" s="164"/>
      <c r="M10" s="165"/>
      <c r="N10" s="164">
        <f>F10+H10+J10+L10</f>
        <v>317398</v>
      </c>
      <c r="O10" s="165">
        <f>G10+I10+K10+M10</f>
        <v>100</v>
      </c>
      <c r="P10" s="166"/>
      <c r="Q10" s="166"/>
    </row>
    <row r="11" spans="1:25" s="162" customFormat="1" ht="18" customHeight="1" x14ac:dyDescent="0.2">
      <c r="A11" s="191"/>
      <c r="B11" s="146" t="s">
        <v>7</v>
      </c>
      <c r="C11" s="159"/>
      <c r="D11" s="163"/>
      <c r="F11" s="164">
        <f>'31dictsaad'!K11</f>
        <v>13623</v>
      </c>
      <c r="G11" s="165">
        <f t="shared" si="0"/>
        <v>29.210712524390505</v>
      </c>
      <c r="H11" s="164">
        <f>'31dictsaad'!N11</f>
        <v>16663</v>
      </c>
      <c r="I11" s="165">
        <f t="shared" si="1"/>
        <v>35.729142097476256</v>
      </c>
      <c r="J11" s="164">
        <f>'31dictsaad'!Q11</f>
        <v>16351</v>
      </c>
      <c r="K11" s="165">
        <f t="shared" si="2"/>
        <v>35.060145378133242</v>
      </c>
      <c r="L11" s="164"/>
      <c r="M11" s="165"/>
      <c r="N11" s="164">
        <f t="shared" ref="N11:O27" si="3">F11+H11+J11+L11</f>
        <v>46637</v>
      </c>
      <c r="O11" s="165">
        <f t="shared" si="3"/>
        <v>100</v>
      </c>
      <c r="P11" s="166"/>
      <c r="Q11" s="166"/>
    </row>
    <row r="12" spans="1:25" s="162" customFormat="1" ht="22.5" customHeight="1" x14ac:dyDescent="0.2">
      <c r="A12" s="191"/>
      <c r="B12" s="146" t="s">
        <v>37</v>
      </c>
      <c r="C12" s="159"/>
      <c r="D12" s="163"/>
      <c r="F12" s="163">
        <f>'31dictsaad'!K12</f>
        <v>8219</v>
      </c>
      <c r="G12" s="165">
        <f t="shared" si="0"/>
        <v>23.271419672688147</v>
      </c>
      <c r="H12" s="163">
        <f>'31dictsaad'!N12</f>
        <v>11574</v>
      </c>
      <c r="I12" s="165">
        <f t="shared" si="1"/>
        <v>32.770825075032562</v>
      </c>
      <c r="J12" s="163">
        <f>'31dictsaad'!Q12</f>
        <v>15525</v>
      </c>
      <c r="K12" s="165">
        <f t="shared" si="2"/>
        <v>43.957755252279291</v>
      </c>
      <c r="L12" s="163"/>
      <c r="M12" s="165"/>
      <c r="N12" s="164">
        <f t="shared" si="3"/>
        <v>35318</v>
      </c>
      <c r="O12" s="165">
        <f t="shared" si="3"/>
        <v>100</v>
      </c>
      <c r="P12" s="166"/>
      <c r="Q12" s="166"/>
    </row>
    <row r="13" spans="1:25" s="162" customFormat="1" ht="18" customHeight="1" x14ac:dyDescent="0.2">
      <c r="A13" s="191"/>
      <c r="B13" s="146" t="s">
        <v>38</v>
      </c>
      <c r="C13" s="159"/>
      <c r="D13" s="163"/>
      <c r="F13" s="164">
        <f>'31dictsaad'!K13</f>
        <v>8100</v>
      </c>
      <c r="G13" s="165">
        <f t="shared" si="0"/>
        <v>23.313377849412849</v>
      </c>
      <c r="H13" s="164">
        <f>'31dictsaad'!N13</f>
        <v>11234</v>
      </c>
      <c r="I13" s="165">
        <f t="shared" si="1"/>
        <v>32.333640340778267</v>
      </c>
      <c r="J13" s="164">
        <f>'31dictsaad'!Q13</f>
        <v>15410</v>
      </c>
      <c r="K13" s="165">
        <f t="shared" si="2"/>
        <v>44.352981809808888</v>
      </c>
      <c r="L13" s="164"/>
      <c r="M13" s="165"/>
      <c r="N13" s="164">
        <f t="shared" si="3"/>
        <v>34744</v>
      </c>
      <c r="O13" s="165">
        <f t="shared" si="3"/>
        <v>100</v>
      </c>
      <c r="P13" s="166"/>
      <c r="Q13" s="166"/>
    </row>
    <row r="14" spans="1:25" s="162" customFormat="1" ht="18" customHeight="1" x14ac:dyDescent="0.2">
      <c r="A14" s="191"/>
      <c r="B14" s="146" t="s">
        <v>6</v>
      </c>
      <c r="C14" s="159"/>
      <c r="D14" s="163"/>
      <c r="F14" s="164">
        <f>'31dictsaad'!K14</f>
        <v>20680</v>
      </c>
      <c r="G14" s="165">
        <f t="shared" si="0"/>
        <v>34.084915611814345</v>
      </c>
      <c r="H14" s="164">
        <f>'31dictsaad'!N14</f>
        <v>21499</v>
      </c>
      <c r="I14" s="165">
        <f t="shared" si="1"/>
        <v>35.434796940928273</v>
      </c>
      <c r="J14" s="164">
        <f>'31dictsaad'!Q14</f>
        <v>18493</v>
      </c>
      <c r="K14" s="165">
        <f t="shared" si="2"/>
        <v>30.480287447257385</v>
      </c>
      <c r="L14" s="164"/>
      <c r="M14" s="165"/>
      <c r="N14" s="164">
        <f t="shared" si="3"/>
        <v>60672</v>
      </c>
      <c r="O14" s="165">
        <f t="shared" si="3"/>
        <v>100</v>
      </c>
      <c r="P14" s="166"/>
      <c r="Q14" s="166"/>
    </row>
    <row r="15" spans="1:25" s="162" customFormat="1" ht="18" customHeight="1" x14ac:dyDescent="0.2">
      <c r="A15" s="191"/>
      <c r="B15" s="146" t="s">
        <v>5</v>
      </c>
      <c r="C15" s="159"/>
      <c r="D15" s="163"/>
      <c r="F15" s="163">
        <f>'31dictsaad'!K15</f>
        <v>5242</v>
      </c>
      <c r="G15" s="165">
        <f t="shared" si="0"/>
        <v>28.445843281962233</v>
      </c>
      <c r="H15" s="163">
        <f>'31dictsaad'!N15</f>
        <v>7954</v>
      </c>
      <c r="I15" s="165">
        <f t="shared" si="1"/>
        <v>43.162578684610374</v>
      </c>
      <c r="J15" s="163">
        <f>'31dictsaad'!Q15</f>
        <v>5232</v>
      </c>
      <c r="K15" s="165">
        <f t="shared" si="2"/>
        <v>28.391578033427393</v>
      </c>
      <c r="L15" s="163"/>
      <c r="M15" s="165"/>
      <c r="N15" s="164">
        <f t="shared" si="3"/>
        <v>18428</v>
      </c>
      <c r="O15" s="165">
        <f t="shared" si="3"/>
        <v>100</v>
      </c>
      <c r="P15" s="166"/>
      <c r="Q15" s="166"/>
    </row>
    <row r="16" spans="1:25" s="162" customFormat="1" ht="18" customHeight="1" x14ac:dyDescent="0.2">
      <c r="A16" s="191"/>
      <c r="B16" s="146" t="s">
        <v>4</v>
      </c>
      <c r="C16" s="159"/>
      <c r="D16" s="163"/>
      <c r="F16" s="164">
        <f>'31dictsaad'!K16</f>
        <v>35131</v>
      </c>
      <c r="G16" s="165">
        <f t="shared" si="0"/>
        <v>27.635004916420847</v>
      </c>
      <c r="H16" s="164">
        <f>'31dictsaad'!N16</f>
        <v>41854</v>
      </c>
      <c r="I16" s="165">
        <f t="shared" si="1"/>
        <v>32.923500491642088</v>
      </c>
      <c r="J16" s="164">
        <f>'31dictsaad'!Q16</f>
        <v>50140</v>
      </c>
      <c r="K16" s="165">
        <f t="shared" si="2"/>
        <v>39.441494591937072</v>
      </c>
      <c r="L16" s="164"/>
      <c r="M16" s="165"/>
      <c r="N16" s="164">
        <f t="shared" si="3"/>
        <v>127125</v>
      </c>
      <c r="O16" s="165">
        <f t="shared" si="3"/>
        <v>100</v>
      </c>
      <c r="P16" s="166"/>
      <c r="Q16" s="166"/>
    </row>
    <row r="17" spans="1:25" s="162" customFormat="1" ht="18" customHeight="1" x14ac:dyDescent="0.2">
      <c r="A17" s="191"/>
      <c r="B17" s="146" t="s">
        <v>40</v>
      </c>
      <c r="C17" s="159"/>
      <c r="D17" s="163"/>
      <c r="F17" s="164">
        <f>'31dictsaad'!K17</f>
        <v>24272</v>
      </c>
      <c r="G17" s="165">
        <f t="shared" si="0"/>
        <v>29.59097836025602</v>
      </c>
      <c r="H17" s="164">
        <f>'31dictsaad'!N17</f>
        <v>26812</v>
      </c>
      <c r="I17" s="165">
        <f t="shared" si="1"/>
        <v>32.687595245352028</v>
      </c>
      <c r="J17" s="164">
        <f>'31dictsaad'!Q17</f>
        <v>30941</v>
      </c>
      <c r="K17" s="165">
        <f t="shared" si="2"/>
        <v>37.721426394391955</v>
      </c>
      <c r="L17" s="164"/>
      <c r="M17" s="165"/>
      <c r="N17" s="164">
        <f t="shared" si="3"/>
        <v>82025</v>
      </c>
      <c r="O17" s="165">
        <f t="shared" si="3"/>
        <v>100</v>
      </c>
      <c r="P17" s="166"/>
      <c r="Q17" s="166"/>
    </row>
    <row r="18" spans="1:25" s="162" customFormat="1" ht="18" customHeight="1" x14ac:dyDescent="0.2">
      <c r="A18" s="191"/>
      <c r="B18" s="146" t="s">
        <v>41</v>
      </c>
      <c r="C18" s="159"/>
      <c r="D18" s="163"/>
      <c r="F18" s="164">
        <f>'31dictsaad'!K18</f>
        <v>49793</v>
      </c>
      <c r="G18" s="165">
        <f t="shared" si="0"/>
        <v>18.016267575566797</v>
      </c>
      <c r="H18" s="164">
        <f>'31dictsaad'!N18</f>
        <v>103727</v>
      </c>
      <c r="I18" s="165">
        <f t="shared" si="1"/>
        <v>37.530845436322714</v>
      </c>
      <c r="J18" s="164">
        <f>'31dictsaad'!Q18</f>
        <v>122858</v>
      </c>
      <c r="K18" s="165">
        <f t="shared" si="2"/>
        <v>44.452886988110485</v>
      </c>
      <c r="L18" s="164"/>
      <c r="M18" s="165"/>
      <c r="N18" s="164">
        <f t="shared" si="3"/>
        <v>276378</v>
      </c>
      <c r="O18" s="165">
        <f t="shared" si="3"/>
        <v>100</v>
      </c>
      <c r="P18" s="166"/>
      <c r="Q18" s="166"/>
    </row>
    <row r="19" spans="1:25" s="162" customFormat="1" ht="18" customHeight="1" x14ac:dyDescent="0.2">
      <c r="A19" s="191"/>
      <c r="B19" s="146" t="s">
        <v>3</v>
      </c>
      <c r="C19" s="159"/>
      <c r="D19" s="163"/>
      <c r="F19" s="164">
        <f>'31dictsaad'!K19</f>
        <v>46728</v>
      </c>
      <c r="G19" s="165">
        <f t="shared" si="0"/>
        <v>26.814949988809889</v>
      </c>
      <c r="H19" s="164">
        <f>'31dictsaad'!N19</f>
        <v>65337</v>
      </c>
      <c r="I19" s="165">
        <f>H19*100/$N19</f>
        <v>37.493759360958563</v>
      </c>
      <c r="J19" s="164">
        <f>'31dictsaad'!Q19</f>
        <v>62196</v>
      </c>
      <c r="K19" s="165">
        <f>J19*100/$N19</f>
        <v>35.691290650231551</v>
      </c>
      <c r="L19" s="164"/>
      <c r="M19" s="165"/>
      <c r="N19" s="164">
        <f t="shared" si="3"/>
        <v>174261</v>
      </c>
      <c r="O19" s="165">
        <f t="shared" si="3"/>
        <v>100</v>
      </c>
      <c r="P19" s="166"/>
      <c r="Q19" s="166"/>
    </row>
    <row r="20" spans="1:25" s="162" customFormat="1" ht="18" customHeight="1" x14ac:dyDescent="0.2">
      <c r="A20" s="191"/>
      <c r="B20" s="146" t="s">
        <v>2</v>
      </c>
      <c r="C20" s="159"/>
      <c r="D20" s="163"/>
      <c r="F20" s="164">
        <f>'31dictsaad'!K20</f>
        <v>13152</v>
      </c>
      <c r="G20" s="165">
        <f t="shared" si="0"/>
        <v>31.672486453943407</v>
      </c>
      <c r="H20" s="164">
        <f>'31dictsaad'!N20</f>
        <v>13768</v>
      </c>
      <c r="I20" s="165">
        <f>H20*100/$N20</f>
        <v>33.155930162552679</v>
      </c>
      <c r="J20" s="164">
        <f>'31dictsaad'!Q20</f>
        <v>14605</v>
      </c>
      <c r="K20" s="165">
        <f>J20*100/$N20</f>
        <v>35.171583383503915</v>
      </c>
      <c r="L20" s="164"/>
      <c r="M20" s="165"/>
      <c r="N20" s="164">
        <f t="shared" si="3"/>
        <v>41525</v>
      </c>
      <c r="O20" s="165">
        <f t="shared" si="3"/>
        <v>100</v>
      </c>
      <c r="P20" s="166"/>
      <c r="Q20" s="166"/>
    </row>
    <row r="21" spans="1:25" s="162" customFormat="1" ht="18" customHeight="1" x14ac:dyDescent="0.2">
      <c r="A21" s="191"/>
      <c r="B21" s="146" t="s">
        <v>35</v>
      </c>
      <c r="C21" s="159"/>
      <c r="D21" s="163"/>
      <c r="F21" s="164">
        <f>'31dictsaad'!K21</f>
        <v>26661</v>
      </c>
      <c r="G21" s="165">
        <f t="shared" si="0"/>
        <v>32.168583115143761</v>
      </c>
      <c r="H21" s="164">
        <f>'31dictsaad'!N21</f>
        <v>28265</v>
      </c>
      <c r="I21" s="165">
        <f>H21*100/$N21</f>
        <v>34.103934651721183</v>
      </c>
      <c r="J21" s="164">
        <f>'31dictsaad'!Q21</f>
        <v>27953</v>
      </c>
      <c r="K21" s="165">
        <f>J21*100/$N21</f>
        <v>33.727482233135049</v>
      </c>
      <c r="L21" s="164"/>
      <c r="M21" s="165"/>
      <c r="N21" s="164">
        <f t="shared" si="3"/>
        <v>82879</v>
      </c>
      <c r="O21" s="165">
        <f t="shared" si="3"/>
        <v>100</v>
      </c>
      <c r="P21" s="166"/>
      <c r="Q21" s="166"/>
    </row>
    <row r="22" spans="1:25" s="162" customFormat="1" ht="21" customHeight="1" x14ac:dyDescent="0.2">
      <c r="A22" s="191"/>
      <c r="B22" s="146" t="s">
        <v>42</v>
      </c>
      <c r="C22" s="159"/>
      <c r="D22" s="163"/>
      <c r="F22" s="164">
        <f>'31dictsaad'!K22</f>
        <v>66215</v>
      </c>
      <c r="G22" s="165">
        <f t="shared" si="0"/>
        <v>31.363382309754549</v>
      </c>
      <c r="H22" s="164">
        <f>'31dictsaad'!N22</f>
        <v>79017</v>
      </c>
      <c r="I22" s="165">
        <f>H22*100/$N22</f>
        <v>37.427174808878277</v>
      </c>
      <c r="J22" s="164">
        <f>'31dictsaad'!Q22</f>
        <v>65890</v>
      </c>
      <c r="K22" s="165">
        <f>J22*100/$N22</f>
        <v>31.20944288136717</v>
      </c>
      <c r="L22" s="164"/>
      <c r="M22" s="165"/>
      <c r="N22" s="164">
        <f t="shared" si="3"/>
        <v>211122</v>
      </c>
      <c r="O22" s="165">
        <f t="shared" si="3"/>
        <v>99.999999999999986</v>
      </c>
      <c r="P22" s="166"/>
      <c r="Q22" s="166"/>
    </row>
    <row r="23" spans="1:25" s="162" customFormat="1" ht="18" customHeight="1" x14ac:dyDescent="0.2">
      <c r="A23" s="191"/>
      <c r="B23" s="146" t="s">
        <v>43</v>
      </c>
      <c r="C23" s="159"/>
      <c r="D23" s="163"/>
      <c r="F23" s="164">
        <f>'31dictsaad'!K23</f>
        <v>15309</v>
      </c>
      <c r="G23" s="165">
        <f t="shared" si="0"/>
        <v>29.132254995242626</v>
      </c>
      <c r="H23" s="164">
        <f>'31dictsaad'!N23</f>
        <v>19430</v>
      </c>
      <c r="I23" s="165">
        <f>H23*100/$N23</f>
        <v>36.974310180780208</v>
      </c>
      <c r="J23" s="164">
        <f>'31dictsaad'!Q23</f>
        <v>17811</v>
      </c>
      <c r="K23" s="165">
        <f>J23*100/$N23</f>
        <v>33.893434823977167</v>
      </c>
      <c r="L23" s="164"/>
      <c r="M23" s="165"/>
      <c r="N23" s="164">
        <f t="shared" si="3"/>
        <v>52550</v>
      </c>
      <c r="O23" s="165">
        <f t="shared" si="3"/>
        <v>100</v>
      </c>
      <c r="P23" s="166"/>
      <c r="Q23" s="166"/>
    </row>
    <row r="24" spans="1:25" s="162" customFormat="1" ht="22.5" customHeight="1" x14ac:dyDescent="0.2">
      <c r="A24" s="191"/>
      <c r="B24" s="146" t="s">
        <v>44</v>
      </c>
      <c r="C24" s="159"/>
      <c r="D24" s="163"/>
      <c r="F24" s="163">
        <f>'31dictsaad'!K24</f>
        <v>3352</v>
      </c>
      <c r="G24" s="167">
        <f t="shared" si="0"/>
        <v>19.010889292196008</v>
      </c>
      <c r="H24" s="163">
        <f>'31dictsaad'!N24</f>
        <v>6639</v>
      </c>
      <c r="I24" s="165">
        <f t="shared" si="1"/>
        <v>37.653130671506354</v>
      </c>
      <c r="J24" s="163">
        <f>'31dictsaad'!Q24</f>
        <v>7641</v>
      </c>
      <c r="K24" s="165">
        <f t="shared" si="2"/>
        <v>43.335980036297642</v>
      </c>
      <c r="L24" s="163"/>
      <c r="M24" s="165"/>
      <c r="N24" s="163">
        <f t="shared" si="3"/>
        <v>17632</v>
      </c>
      <c r="O24" s="165">
        <f t="shared" si="3"/>
        <v>100</v>
      </c>
      <c r="P24" s="166"/>
      <c r="Q24" s="166"/>
    </row>
    <row r="25" spans="1:25" s="162" customFormat="1" ht="18" customHeight="1" x14ac:dyDescent="0.2">
      <c r="A25" s="191"/>
      <c r="B25" s="146" t="s">
        <v>45</v>
      </c>
      <c r="C25" s="159"/>
      <c r="D25" s="163"/>
      <c r="F25" s="163">
        <f>'31dictsaad'!K25</f>
        <v>19795</v>
      </c>
      <c r="G25" s="167">
        <f t="shared" si="0"/>
        <v>22.969632973230137</v>
      </c>
      <c r="H25" s="163">
        <f>'31dictsaad'!N25</f>
        <v>27254</v>
      </c>
      <c r="I25" s="165">
        <f t="shared" si="1"/>
        <v>31.624873809164647</v>
      </c>
      <c r="J25" s="163">
        <f>'31dictsaad'!Q25</f>
        <v>39130</v>
      </c>
      <c r="K25" s="165">
        <f t="shared" si="2"/>
        <v>45.405493217605219</v>
      </c>
      <c r="L25" s="163"/>
      <c r="M25" s="165"/>
      <c r="N25" s="163">
        <f t="shared" si="3"/>
        <v>86179</v>
      </c>
      <c r="O25" s="165">
        <f t="shared" si="3"/>
        <v>100</v>
      </c>
      <c r="P25" s="166"/>
      <c r="Q25" s="166"/>
    </row>
    <row r="26" spans="1:25" s="162" customFormat="1" ht="18" customHeight="1" x14ac:dyDescent="0.2">
      <c r="A26" s="191"/>
      <c r="B26" s="146" t="s">
        <v>46</v>
      </c>
      <c r="C26" s="159"/>
      <c r="D26" s="163"/>
      <c r="F26" s="163">
        <f>'31dictsaad'!K26</f>
        <v>2380</v>
      </c>
      <c r="G26" s="167">
        <f t="shared" si="0"/>
        <v>22.840690978886755</v>
      </c>
      <c r="H26" s="163">
        <f>'31dictsaad'!N26</f>
        <v>4426</v>
      </c>
      <c r="I26" s="165">
        <f t="shared" si="1"/>
        <v>42.476007677543187</v>
      </c>
      <c r="J26" s="163">
        <f>'31dictsaad'!Q26</f>
        <v>3614</v>
      </c>
      <c r="K26" s="165">
        <f t="shared" si="2"/>
        <v>34.683301343570058</v>
      </c>
      <c r="L26" s="163"/>
      <c r="M26" s="165"/>
      <c r="N26" s="163">
        <f t="shared" si="3"/>
        <v>10420</v>
      </c>
      <c r="O26" s="165">
        <f t="shared" si="3"/>
        <v>100</v>
      </c>
      <c r="P26" s="166"/>
      <c r="Q26" s="166"/>
    </row>
    <row r="27" spans="1:25" s="162" customFormat="1" ht="18" customHeight="1" x14ac:dyDescent="0.2">
      <c r="A27" s="191"/>
      <c r="B27" s="146" t="s">
        <v>1</v>
      </c>
      <c r="C27" s="159"/>
      <c r="D27" s="163"/>
      <c r="F27" s="163">
        <f>'31dictsaad'!K27</f>
        <v>1250</v>
      </c>
      <c r="G27" s="167">
        <f t="shared" si="0"/>
        <v>30.303030303030305</v>
      </c>
      <c r="H27" s="163">
        <f>'31dictsaad'!N27</f>
        <v>1533</v>
      </c>
      <c r="I27" s="165">
        <f t="shared" si="1"/>
        <v>37.163636363636364</v>
      </c>
      <c r="J27" s="163">
        <f>'31dictsaad'!Q27</f>
        <v>1342</v>
      </c>
      <c r="K27" s="165">
        <f t="shared" si="2"/>
        <v>32.533333333333331</v>
      </c>
      <c r="L27" s="163"/>
      <c r="M27" s="165"/>
      <c r="N27" s="164">
        <f t="shared" si="3"/>
        <v>4125</v>
      </c>
      <c r="O27" s="165">
        <f t="shared" si="3"/>
        <v>100</v>
      </c>
      <c r="P27" s="166"/>
      <c r="Q27" s="166"/>
    </row>
    <row r="28" spans="1:25" s="162" customFormat="1" ht="8.25" customHeight="1" x14ac:dyDescent="0.2">
      <c r="A28" s="191"/>
      <c r="B28" s="168"/>
      <c r="C28" s="159"/>
      <c r="D28" s="169"/>
      <c r="F28" s="163"/>
      <c r="G28" s="170"/>
      <c r="H28" s="163"/>
      <c r="I28" s="170"/>
      <c r="J28" s="163"/>
      <c r="K28" s="170"/>
      <c r="L28" s="163"/>
      <c r="M28" s="170"/>
      <c r="N28" s="164"/>
      <c r="O28" s="166"/>
      <c r="P28" s="166"/>
      <c r="Q28" s="170"/>
    </row>
    <row r="29" spans="1:25" s="162" customFormat="1" x14ac:dyDescent="0.2">
      <c r="B29" s="208" t="s">
        <v>0</v>
      </c>
      <c r="C29" s="159"/>
      <c r="D29" s="171"/>
      <c r="F29" s="147">
        <f>SUM(F10:F27)</f>
        <v>434695</v>
      </c>
      <c r="G29" s="172">
        <f>F29*100/$N29</f>
        <v>25.88366922350481</v>
      </c>
      <c r="H29" s="147">
        <f>SUM(H10:H27)</f>
        <v>625083</v>
      </c>
      <c r="I29" s="172">
        <f>H29*100/$N29</f>
        <v>37.220215574681227</v>
      </c>
      <c r="J29" s="147">
        <f>SUM(J10:J27)</f>
        <v>619640</v>
      </c>
      <c r="K29" s="172">
        <f>J29*100/$N29</f>
        <v>36.896115201813963</v>
      </c>
      <c r="L29" s="147"/>
      <c r="M29" s="172"/>
      <c r="N29" s="147">
        <f>SUM(N10:N27)</f>
        <v>1679418</v>
      </c>
      <c r="O29" s="172">
        <f>N29*100/$N29</f>
        <v>100</v>
      </c>
      <c r="P29" s="172"/>
      <c r="Q29" s="172"/>
    </row>
    <row r="30" spans="1:25" s="162" customFormat="1" ht="20.25" customHeight="1" x14ac:dyDescent="0.2">
      <c r="B30" s="146" t="s">
        <v>0</v>
      </c>
      <c r="C30" s="173"/>
      <c r="D30" s="147">
        <f>SUM(D10:D29)</f>
        <v>0</v>
      </c>
      <c r="E30" s="174"/>
      <c r="F30" s="147">
        <f>SUM(F10:F27)</f>
        <v>434695</v>
      </c>
      <c r="G30" s="175">
        <f>F30*100/$N30</f>
        <v>25.88366922350481</v>
      </c>
      <c r="H30" s="147">
        <f>SUM(H10:H27)</f>
        <v>625083</v>
      </c>
      <c r="I30" s="175">
        <f>H30*100/$N30</f>
        <v>37.220215574681227</v>
      </c>
      <c r="J30" s="147">
        <f>SUM(J10:J27)</f>
        <v>619640</v>
      </c>
      <c r="K30" s="175">
        <f>J30*100/$N30</f>
        <v>36.896115201813963</v>
      </c>
      <c r="L30" s="147">
        <f>SUM(L10:L28)</f>
        <v>0</v>
      </c>
      <c r="M30" s="175">
        <f>L30*100/$N30</f>
        <v>0</v>
      </c>
      <c r="N30" s="147">
        <f>F30+H30+J30+L30</f>
        <v>1679418</v>
      </c>
      <c r="O30" s="175">
        <f>G30+I30+K30+M30</f>
        <v>100</v>
      </c>
      <c r="P30" s="176"/>
      <c r="Q30" s="176" t="e">
        <f>(N30/D30)</f>
        <v>#DIV/0!</v>
      </c>
    </row>
    <row r="31" spans="1: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topLeftCell="A8" zoomScaleNormal="100" workbookViewId="0"/>
  </sheetViews>
  <sheetFormatPr baseColWidth="10" defaultColWidth="11.42578125" defaultRowHeight="15" x14ac:dyDescent="0.2"/>
  <cols>
    <col min="1" max="1" width="0.85546875" style="333" customWidth="1"/>
    <col min="2" max="2" width="28.7109375" style="333" customWidth="1"/>
    <col min="3" max="3" width="0.7109375" style="333" customWidth="1"/>
    <col min="4" max="4" width="11.85546875" style="333" customWidth="1"/>
    <col min="5" max="5" width="7.7109375" style="333" customWidth="1"/>
    <col min="6" max="6" width="0.42578125" style="333" customWidth="1"/>
    <col min="7" max="7" width="16.5703125" style="333" customWidth="1"/>
    <col min="8" max="8" width="7.28515625" style="333" customWidth="1"/>
    <col min="9" max="9" width="0.7109375" style="333" customWidth="1"/>
    <col min="10" max="10" width="10.42578125" style="333" customWidth="1"/>
    <col min="11" max="11" width="9.5703125" style="333" customWidth="1"/>
    <col min="12" max="12" width="11" style="333" customWidth="1"/>
    <col min="13" max="19" width="11.42578125" style="333"/>
    <col min="20" max="20" width="2.28515625" style="333" customWidth="1"/>
    <col min="21" max="16384" width="11.42578125" style="333"/>
  </cols>
  <sheetData>
    <row r="1" spans="1:260" s="613" customFormat="1" ht="9" customHeight="1" x14ac:dyDescent="0.2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2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6.95" customHeight="1" x14ac:dyDescent="0.25">
      <c r="A3" s="345"/>
      <c r="B3" s="1446"/>
      <c r="C3" s="1446"/>
      <c r="D3" s="1446"/>
      <c r="E3" s="1446"/>
      <c r="F3" s="1446"/>
      <c r="G3" s="1446"/>
      <c r="H3" s="1446"/>
      <c r="I3" s="1446"/>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
      <c r="A4" s="1517" t="s">
        <v>401</v>
      </c>
      <c r="B4" s="1517"/>
      <c r="C4" s="1517"/>
      <c r="D4" s="1517"/>
      <c r="E4" s="1517"/>
      <c r="F4" s="1517"/>
      <c r="G4" s="1517"/>
      <c r="H4" s="1517"/>
      <c r="I4" s="1517"/>
      <c r="J4" s="1517"/>
      <c r="K4" s="1517"/>
      <c r="L4" s="1517"/>
      <c r="M4" s="1517"/>
      <c r="N4" s="1517"/>
      <c r="O4" s="1517"/>
      <c r="P4" s="1517"/>
      <c r="Q4" s="1517"/>
      <c r="R4" s="1517"/>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
      <c r="A5" s="492"/>
      <c r="B5" s="1473" t="str">
        <f>porsaad!$B$6</f>
        <v>Situación a 31 de mayo de 2025</v>
      </c>
      <c r="C5" s="1473"/>
      <c r="D5" s="1473"/>
      <c r="E5" s="1473"/>
      <c r="F5" s="1473"/>
      <c r="G5" s="1473"/>
      <c r="H5" s="1473"/>
      <c r="I5" s="1473"/>
      <c r="J5" s="1473"/>
      <c r="K5" s="1473"/>
      <c r="L5" s="1473"/>
      <c r="M5" s="1473"/>
      <c r="N5" s="1473"/>
      <c r="O5" s="1473"/>
      <c r="P5" s="1473"/>
      <c r="Q5" s="1473"/>
      <c r="R5" s="1473"/>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6.95" customHeight="1" x14ac:dyDescent="0.2">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
      <c r="A8" s="492"/>
      <c r="B8" s="1558" t="s">
        <v>12</v>
      </c>
      <c r="C8" s="437"/>
      <c r="D8" s="1560" t="s">
        <v>475</v>
      </c>
      <c r="E8" s="1561"/>
      <c r="F8" s="437"/>
      <c r="G8" s="1560" t="s">
        <v>474</v>
      </c>
      <c r="H8" s="1561"/>
      <c r="I8" s="437"/>
      <c r="J8" s="1562" t="s">
        <v>243</v>
      </c>
      <c r="K8" s="1563"/>
      <c r="L8" s="1563"/>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
      <c r="A9" s="437"/>
      <c r="B9" s="1559"/>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
      <c r="A11" s="328"/>
      <c r="B11" s="755" t="s">
        <v>8</v>
      </c>
      <c r="C11" s="756"/>
      <c r="D11" s="757">
        <v>8631862</v>
      </c>
      <c r="E11" s="676">
        <v>17.753838233662304</v>
      </c>
      <c r="F11" s="350"/>
      <c r="G11" s="758">
        <v>1059893</v>
      </c>
      <c r="H11" s="759">
        <v>16.24617275870235</v>
      </c>
      <c r="I11" s="756"/>
      <c r="J11" s="760">
        <v>396650</v>
      </c>
      <c r="K11" s="761">
        <f>J11*100/D11</f>
        <v>4.5951846774195415</v>
      </c>
      <c r="L11" s="759">
        <f>J11*100/G11</f>
        <v>37.423588984925836</v>
      </c>
      <c r="M11" s="396"/>
      <c r="N11" s="396">
        <f>_xlfn.RANK.EQ(L11,L$11:L$31,0)</f>
        <v>3</v>
      </c>
      <c r="O11" s="396">
        <v>1</v>
      </c>
      <c r="P11" s="396">
        <f>MATCH(O11,N$11:N$31,0)</f>
        <v>7</v>
      </c>
      <c r="Q11" s="568" t="str">
        <f>INDEX(B$11:B$31,P11,1)</f>
        <v>Castilla y León</v>
      </c>
      <c r="R11" s="762">
        <f>INDEX(L$11:L$31,P11,1)</f>
        <v>37.928252709793554</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
      <c r="A12" s="331"/>
      <c r="B12" s="763" t="s">
        <v>7</v>
      </c>
      <c r="C12" s="756"/>
      <c r="D12" s="764">
        <v>1351591</v>
      </c>
      <c r="E12" s="684">
        <v>2.7799248843498505</v>
      </c>
      <c r="F12" s="350"/>
      <c r="G12" s="765">
        <v>185859</v>
      </c>
      <c r="H12" s="766">
        <v>2.8488700489197121</v>
      </c>
      <c r="I12" s="756"/>
      <c r="J12" s="767">
        <v>54496</v>
      </c>
      <c r="K12" s="448">
        <f t="shared" ref="K12:K28" si="0">J12*100/D12</f>
        <v>4.0319889670765789</v>
      </c>
      <c r="L12" s="766">
        <f t="shared" ref="L12:L28" si="1">J12*100/G12</f>
        <v>29.321152056128572</v>
      </c>
      <c r="M12" s="396"/>
      <c r="N12" s="396">
        <f t="shared" ref="N12:N31" si="2">_xlfn.RANK.EQ(L12,L$11:L$31,0)</f>
        <v>13</v>
      </c>
      <c r="O12" s="396">
        <v>2</v>
      </c>
      <c r="P12" s="396">
        <f t="shared" ref="P12:P29" si="3">MATCH(O12,N$11:N$31,0)</f>
        <v>11</v>
      </c>
      <c r="Q12" s="568" t="str">
        <f t="shared" ref="Q12:Q29" si="4">INDEX(B$11:B$31,P12,1)</f>
        <v>Extremadura</v>
      </c>
      <c r="R12" s="762">
        <f t="shared" ref="R12:R29" si="5">INDEX(L$11:L$31,P12,1)</f>
        <v>37.858902634759808</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
      <c r="A13" s="331"/>
      <c r="B13" s="763" t="s">
        <v>37</v>
      </c>
      <c r="C13" s="756"/>
      <c r="D13" s="764">
        <v>1009599</v>
      </c>
      <c r="E13" s="684">
        <v>2.0765226931184988</v>
      </c>
      <c r="F13" s="350"/>
      <c r="G13" s="765">
        <v>187814</v>
      </c>
      <c r="H13" s="766">
        <v>2.8788365339736401</v>
      </c>
      <c r="I13" s="756"/>
      <c r="J13" s="767">
        <v>44374</v>
      </c>
      <c r="K13" s="448">
        <f t="shared" si="0"/>
        <v>4.395210375604572</v>
      </c>
      <c r="L13" s="766">
        <f t="shared" si="1"/>
        <v>23.626566709616963</v>
      </c>
      <c r="M13" s="396"/>
      <c r="N13" s="396">
        <f t="shared" si="2"/>
        <v>17</v>
      </c>
      <c r="O13" s="396">
        <v>3</v>
      </c>
      <c r="P13" s="396">
        <f>MATCH(O13,N$11:N$31,0)</f>
        <v>1</v>
      </c>
      <c r="Q13" s="568" t="str">
        <f t="shared" si="4"/>
        <v>Andalucía</v>
      </c>
      <c r="R13" s="762">
        <f t="shared" si="5"/>
        <v>37.423588984925836</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
      <c r="A14" s="331"/>
      <c r="B14" s="763" t="s">
        <v>38</v>
      </c>
      <c r="C14" s="756"/>
      <c r="D14" s="764">
        <v>1231768</v>
      </c>
      <c r="E14" s="684">
        <v>2.533475374537006</v>
      </c>
      <c r="F14" s="350"/>
      <c r="G14" s="765">
        <v>123205</v>
      </c>
      <c r="H14" s="766">
        <v>1.8885016834113664</v>
      </c>
      <c r="I14" s="756"/>
      <c r="J14" s="767">
        <v>43305</v>
      </c>
      <c r="K14" s="448">
        <f t="shared" si="0"/>
        <v>3.5156782770781509</v>
      </c>
      <c r="L14" s="766">
        <f t="shared" si="1"/>
        <v>35.148735846759465</v>
      </c>
      <c r="M14" s="396"/>
      <c r="N14" s="396">
        <f t="shared" si="2"/>
        <v>5</v>
      </c>
      <c r="O14" s="396">
        <v>4</v>
      </c>
      <c r="P14" s="396">
        <f t="shared" si="3"/>
        <v>16</v>
      </c>
      <c r="Q14" s="568" t="str">
        <f t="shared" si="4"/>
        <v>País Vasco</v>
      </c>
      <c r="R14" s="762">
        <f t="shared" si="5"/>
        <v>35.281571484509413</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
      <c r="A15" s="331"/>
      <c r="B15" s="763" t="s">
        <v>6</v>
      </c>
      <c r="C15" s="756"/>
      <c r="D15" s="764">
        <v>2238754</v>
      </c>
      <c r="E15" s="684">
        <v>4.6046237023905645</v>
      </c>
      <c r="F15" s="350"/>
      <c r="G15" s="765">
        <v>262023</v>
      </c>
      <c r="H15" s="766">
        <v>4.0163213878697812</v>
      </c>
      <c r="I15" s="756"/>
      <c r="J15" s="767">
        <v>68265</v>
      </c>
      <c r="K15" s="448">
        <f t="shared" si="0"/>
        <v>3.0492407830427104</v>
      </c>
      <c r="L15" s="766">
        <f t="shared" si="1"/>
        <v>26.053056411078416</v>
      </c>
      <c r="M15" s="396"/>
      <c r="N15" s="396">
        <f t="shared" si="2"/>
        <v>15</v>
      </c>
      <c r="O15" s="396">
        <v>5</v>
      </c>
      <c r="P15" s="396">
        <f t="shared" si="3"/>
        <v>4</v>
      </c>
      <c r="Q15" s="568" t="str">
        <f t="shared" si="4"/>
        <v>Balears, Illes</v>
      </c>
      <c r="R15" s="762">
        <f t="shared" si="5"/>
        <v>35.148735846759465</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
      <c r="A16" s="331"/>
      <c r="B16" s="763" t="s">
        <v>5</v>
      </c>
      <c r="C16" s="756"/>
      <c r="D16" s="768">
        <v>590851</v>
      </c>
      <c r="E16" s="684">
        <v>1.2152503219117274</v>
      </c>
      <c r="F16" s="350"/>
      <c r="G16" s="769">
        <v>102326</v>
      </c>
      <c r="H16" s="766">
        <v>1.5684657542855522</v>
      </c>
      <c r="I16" s="756"/>
      <c r="J16" s="767">
        <v>23067</v>
      </c>
      <c r="K16" s="448">
        <f t="shared" si="0"/>
        <v>3.9040299500212408</v>
      </c>
      <c r="L16" s="766">
        <f t="shared" si="1"/>
        <v>22.542657780036354</v>
      </c>
      <c r="M16" s="396"/>
      <c r="N16" s="396">
        <f t="shared" si="2"/>
        <v>18</v>
      </c>
      <c r="O16" s="396">
        <v>6</v>
      </c>
      <c r="P16" s="396">
        <f t="shared" si="3"/>
        <v>8</v>
      </c>
      <c r="Q16" s="568" t="str">
        <f t="shared" si="4"/>
        <v>Castilla - La Mancha</v>
      </c>
      <c r="R16" s="770">
        <f t="shared" si="5"/>
        <v>34.645732520546609</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
      <c r="A17" s="450"/>
      <c r="B17" s="771" t="s">
        <v>4</v>
      </c>
      <c r="C17" s="756"/>
      <c r="D17" s="764">
        <v>2391682</v>
      </c>
      <c r="E17" s="684">
        <v>4.9191629030169768</v>
      </c>
      <c r="F17" s="350"/>
      <c r="G17" s="772">
        <v>417744</v>
      </c>
      <c r="H17" s="773">
        <v>6.4032323950732337</v>
      </c>
      <c r="I17" s="756"/>
      <c r="J17" s="774">
        <v>158443</v>
      </c>
      <c r="K17" s="587">
        <f t="shared" si="0"/>
        <v>6.6247519528097802</v>
      </c>
      <c r="L17" s="773">
        <f t="shared" si="1"/>
        <v>37.928252709793554</v>
      </c>
      <c r="M17" s="396"/>
      <c r="N17" s="396">
        <f t="shared" si="2"/>
        <v>1</v>
      </c>
      <c r="O17" s="396">
        <v>7</v>
      </c>
      <c r="P17" s="396">
        <f t="shared" si="3"/>
        <v>17</v>
      </c>
      <c r="Q17" s="568" t="str">
        <f t="shared" si="4"/>
        <v>Rioja, La</v>
      </c>
      <c r="R17" s="762">
        <f t="shared" si="5"/>
        <v>33.711481396941338</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
      <c r="A18" s="450"/>
      <c r="B18" s="771" t="s">
        <v>40</v>
      </c>
      <c r="C18" s="756"/>
      <c r="D18" s="764">
        <v>2104433</v>
      </c>
      <c r="E18" s="684">
        <v>4.3283550009929108</v>
      </c>
      <c r="F18" s="350"/>
      <c r="G18" s="772">
        <v>286422</v>
      </c>
      <c r="H18" s="773">
        <v>4.3903123182180135</v>
      </c>
      <c r="I18" s="756"/>
      <c r="J18" s="774">
        <v>99233</v>
      </c>
      <c r="K18" s="587">
        <f t="shared" si="0"/>
        <v>4.7154269107165687</v>
      </c>
      <c r="L18" s="773">
        <f t="shared" si="1"/>
        <v>34.645732520546609</v>
      </c>
      <c r="M18" s="396"/>
      <c r="N18" s="396">
        <f t="shared" si="2"/>
        <v>6</v>
      </c>
      <c r="O18" s="396">
        <v>8</v>
      </c>
      <c r="P18" s="396">
        <f t="shared" si="3"/>
        <v>9</v>
      </c>
      <c r="Q18" s="568" t="str">
        <f t="shared" si="4"/>
        <v>Cataluña</v>
      </c>
      <c r="R18" s="762">
        <f t="shared" si="5"/>
        <v>33.277935066367611</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
      <c r="A19" s="450"/>
      <c r="B19" s="771" t="s">
        <v>41</v>
      </c>
      <c r="C19" s="756"/>
      <c r="D19" s="764">
        <v>8012231</v>
      </c>
      <c r="E19" s="684">
        <v>16.479393792988624</v>
      </c>
      <c r="F19" s="350"/>
      <c r="G19" s="772">
        <v>1087880</v>
      </c>
      <c r="H19" s="773">
        <v>16.675161002796617</v>
      </c>
      <c r="I19" s="756"/>
      <c r="J19" s="774">
        <v>362024</v>
      </c>
      <c r="K19" s="587">
        <f t="shared" si="0"/>
        <v>4.5183919435173552</v>
      </c>
      <c r="L19" s="773">
        <f t="shared" si="1"/>
        <v>33.277935066367611</v>
      </c>
      <c r="M19" s="396"/>
      <c r="N19" s="396">
        <f t="shared" si="2"/>
        <v>8</v>
      </c>
      <c r="O19" s="396">
        <v>9</v>
      </c>
      <c r="P19" s="396">
        <f t="shared" si="3"/>
        <v>21</v>
      </c>
      <c r="Q19" s="568" t="str">
        <f>INDEX(B$11:B$31,P19,1)</f>
        <v>TOTAL</v>
      </c>
      <c r="R19" s="762">
        <f t="shared" si="5"/>
        <v>32.06142592951668</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
      <c r="A20" s="450"/>
      <c r="B20" s="771" t="s">
        <v>3</v>
      </c>
      <c r="C20" s="756"/>
      <c r="D20" s="764">
        <v>5319285</v>
      </c>
      <c r="E20" s="684">
        <v>10.94059722094102</v>
      </c>
      <c r="F20" s="350"/>
      <c r="G20" s="772">
        <v>655895</v>
      </c>
      <c r="H20" s="773">
        <v>10.053640774652798</v>
      </c>
      <c r="I20" s="756"/>
      <c r="J20" s="774">
        <v>203821</v>
      </c>
      <c r="K20" s="587">
        <f t="shared" si="0"/>
        <v>3.831736784173061</v>
      </c>
      <c r="L20" s="773">
        <f>J20*100/G20</f>
        <v>31.075248324808086</v>
      </c>
      <c r="M20" s="396"/>
      <c r="N20" s="396">
        <f t="shared" si="2"/>
        <v>11</v>
      </c>
      <c r="O20" s="396">
        <v>10</v>
      </c>
      <c r="P20" s="396">
        <f t="shared" si="3"/>
        <v>13</v>
      </c>
      <c r="Q20" s="568" t="str">
        <f t="shared" si="4"/>
        <v>Madrid, Comunidad de</v>
      </c>
      <c r="R20" s="762">
        <f t="shared" si="5"/>
        <v>32.009088067300567</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
      <c r="A21" s="331"/>
      <c r="B21" s="763" t="s">
        <v>2</v>
      </c>
      <c r="C21" s="756"/>
      <c r="D21" s="764">
        <v>1054681</v>
      </c>
      <c r="E21" s="684">
        <v>2.1692464339811264</v>
      </c>
      <c r="F21" s="350"/>
      <c r="G21" s="765">
        <v>151399</v>
      </c>
      <c r="H21" s="766">
        <v>2.3206628494525177</v>
      </c>
      <c r="I21" s="756"/>
      <c r="J21" s="767">
        <v>57318</v>
      </c>
      <c r="K21" s="448">
        <f t="shared" si="0"/>
        <v>5.4346290489731022</v>
      </c>
      <c r="L21" s="766">
        <f t="shared" si="1"/>
        <v>37.858902634759808</v>
      </c>
      <c r="M21" s="396"/>
      <c r="N21" s="396">
        <f t="shared" si="2"/>
        <v>2</v>
      </c>
      <c r="O21" s="396">
        <v>11</v>
      </c>
      <c r="P21" s="396">
        <f t="shared" si="3"/>
        <v>10</v>
      </c>
      <c r="Q21" s="568" t="str">
        <f t="shared" si="4"/>
        <v>Comunitat Valenciana</v>
      </c>
      <c r="R21" s="762">
        <f t="shared" si="5"/>
        <v>31.075248324808086</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
      <c r="A22" s="331"/>
      <c r="B22" s="763" t="s">
        <v>35</v>
      </c>
      <c r="C22" s="756"/>
      <c r="D22" s="764">
        <v>2705833</v>
      </c>
      <c r="E22" s="684">
        <v>5.5653022915919159</v>
      </c>
      <c r="F22" s="350"/>
      <c r="G22" s="765">
        <v>482428</v>
      </c>
      <c r="H22" s="766">
        <v>7.3947168550365534</v>
      </c>
      <c r="I22" s="756"/>
      <c r="J22" s="767">
        <v>89509</v>
      </c>
      <c r="K22" s="448">
        <f t="shared" si="0"/>
        <v>3.3080016394212062</v>
      </c>
      <c r="L22" s="766">
        <f t="shared" si="1"/>
        <v>18.553856741316839</v>
      </c>
      <c r="M22" s="396"/>
      <c r="N22" s="396">
        <f t="shared" si="2"/>
        <v>19</v>
      </c>
      <c r="O22" s="396">
        <v>12</v>
      </c>
      <c r="P22" s="396">
        <f t="shared" si="3"/>
        <v>14</v>
      </c>
      <c r="Q22" s="568" t="str">
        <f t="shared" si="4"/>
        <v>Murcia, Región de</v>
      </c>
      <c r="R22" s="762">
        <f t="shared" si="5"/>
        <v>30.663651134334945</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
      <c r="A23" s="331"/>
      <c r="B23" s="763" t="s">
        <v>42</v>
      </c>
      <c r="C23" s="756"/>
      <c r="D23" s="764">
        <v>7009268</v>
      </c>
      <c r="E23" s="684">
        <v>14.416519889727814</v>
      </c>
      <c r="F23" s="350"/>
      <c r="G23" s="765">
        <v>834941</v>
      </c>
      <c r="H23" s="766">
        <v>12.798080305581507</v>
      </c>
      <c r="I23" s="756"/>
      <c r="J23" s="767">
        <v>267257</v>
      </c>
      <c r="K23" s="448">
        <f t="shared" si="0"/>
        <v>3.8129088515377068</v>
      </c>
      <c r="L23" s="766">
        <f t="shared" si="1"/>
        <v>32.009088067300567</v>
      </c>
      <c r="M23" s="396"/>
      <c r="N23" s="396">
        <f t="shared" si="2"/>
        <v>10</v>
      </c>
      <c r="O23" s="396">
        <v>13</v>
      </c>
      <c r="P23" s="396">
        <f t="shared" si="3"/>
        <v>2</v>
      </c>
      <c r="Q23" s="568" t="str">
        <f t="shared" si="4"/>
        <v>Aragón</v>
      </c>
      <c r="R23" s="762">
        <f t="shared" si="5"/>
        <v>29.321152056128572</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
      <c r="A24" s="331"/>
      <c r="B24" s="763" t="s">
        <v>43</v>
      </c>
      <c r="C24" s="756"/>
      <c r="D24" s="764">
        <v>1568492</v>
      </c>
      <c r="E24" s="684">
        <v>3.226042450492542</v>
      </c>
      <c r="F24" s="350"/>
      <c r="G24" s="765">
        <v>199412</v>
      </c>
      <c r="H24" s="766">
        <v>3.0566121317513688</v>
      </c>
      <c r="I24" s="756"/>
      <c r="J24" s="767">
        <v>61147</v>
      </c>
      <c r="K24" s="448">
        <f t="shared" si="0"/>
        <v>3.8984578818380968</v>
      </c>
      <c r="L24" s="766">
        <f>J24*100/G24</f>
        <v>30.663651134334945</v>
      </c>
      <c r="M24" s="396"/>
      <c r="N24" s="396">
        <f t="shared" si="2"/>
        <v>12</v>
      </c>
      <c r="O24" s="396">
        <v>14</v>
      </c>
      <c r="P24" s="396">
        <f t="shared" si="3"/>
        <v>15</v>
      </c>
      <c r="Q24" s="568" t="str">
        <f t="shared" si="4"/>
        <v>Navarra, Comunidad Foral de</v>
      </c>
      <c r="R24" s="762">
        <f t="shared" si="5"/>
        <v>27.829993007241654</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
      <c r="A25" s="331"/>
      <c r="B25" s="763" t="s">
        <v>44</v>
      </c>
      <c r="C25" s="756"/>
      <c r="D25" s="768">
        <v>678333</v>
      </c>
      <c r="E25" s="684">
        <v>1.3951815205751497</v>
      </c>
      <c r="F25" s="350"/>
      <c r="G25" s="769">
        <v>84373</v>
      </c>
      <c r="H25" s="766">
        <v>1.2932799199258731</v>
      </c>
      <c r="I25" s="756"/>
      <c r="J25" s="767">
        <v>23481</v>
      </c>
      <c r="K25" s="448">
        <f t="shared" si="0"/>
        <v>3.4615741825917361</v>
      </c>
      <c r="L25" s="766">
        <f t="shared" si="1"/>
        <v>27.829993007241654</v>
      </c>
      <c r="M25" s="396"/>
      <c r="N25" s="396">
        <f t="shared" si="2"/>
        <v>14</v>
      </c>
      <c r="O25" s="396">
        <v>15</v>
      </c>
      <c r="P25" s="396">
        <f t="shared" si="3"/>
        <v>5</v>
      </c>
      <c r="Q25" s="568" t="str">
        <f t="shared" si="4"/>
        <v>Canarias</v>
      </c>
      <c r="R25" s="770">
        <f t="shared" si="5"/>
        <v>26.053056411078416</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
      <c r="A26" s="331"/>
      <c r="B26" s="763" t="s">
        <v>45</v>
      </c>
      <c r="C26" s="756"/>
      <c r="D26" s="768">
        <v>2227684</v>
      </c>
      <c r="E26" s="684">
        <v>4.5818551514977628</v>
      </c>
      <c r="F26" s="350"/>
      <c r="G26" s="769">
        <v>337108</v>
      </c>
      <c r="H26" s="766">
        <v>5.1672336795701383</v>
      </c>
      <c r="I26" s="756"/>
      <c r="J26" s="767">
        <v>118937</v>
      </c>
      <c r="K26" s="448">
        <f t="shared" si="0"/>
        <v>5.3390427008498511</v>
      </c>
      <c r="L26" s="766">
        <f t="shared" si="1"/>
        <v>35.281571484509413</v>
      </c>
      <c r="M26" s="396"/>
      <c r="N26" s="396">
        <f t="shared" si="2"/>
        <v>4</v>
      </c>
      <c r="O26" s="396">
        <v>16</v>
      </c>
      <c r="P26" s="396">
        <f t="shared" si="3"/>
        <v>18</v>
      </c>
      <c r="Q26" s="568" t="str">
        <f t="shared" si="4"/>
        <v>Ceuta y Melilla</v>
      </c>
      <c r="R26" s="762">
        <f t="shared" si="5"/>
        <v>26.032768519815153</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
      <c r="A27" s="331"/>
      <c r="B27" s="763" t="s">
        <v>46</v>
      </c>
      <c r="C27" s="756"/>
      <c r="D27" s="768">
        <v>324184</v>
      </c>
      <c r="E27" s="686">
        <v>0.6667750589550181</v>
      </c>
      <c r="F27" s="350"/>
      <c r="G27" s="769">
        <v>43810</v>
      </c>
      <c r="H27" s="775">
        <v>0.67152517146424218</v>
      </c>
      <c r="I27" s="756"/>
      <c r="J27" s="767">
        <v>14769</v>
      </c>
      <c r="K27" s="448">
        <f t="shared" si="0"/>
        <v>4.555746119487698</v>
      </c>
      <c r="L27" s="775">
        <f t="shared" si="1"/>
        <v>33.711481396941338</v>
      </c>
      <c r="M27" s="396"/>
      <c r="N27" s="396">
        <f t="shared" si="2"/>
        <v>7</v>
      </c>
      <c r="O27" s="396">
        <v>17</v>
      </c>
      <c r="P27" s="396">
        <f t="shared" si="3"/>
        <v>3</v>
      </c>
      <c r="Q27" s="568" t="str">
        <f t="shared" si="4"/>
        <v>Asturias, Principado de</v>
      </c>
      <c r="R27" s="762">
        <f t="shared" si="5"/>
        <v>23.626566709616963</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
      <c r="A28" s="331"/>
      <c r="B28" s="763" t="s">
        <v>1</v>
      </c>
      <c r="C28" s="756"/>
      <c r="D28" s="769">
        <v>169164</v>
      </c>
      <c r="E28" s="775">
        <v>0.34793307526918876</v>
      </c>
      <c r="F28" s="328"/>
      <c r="G28" s="769">
        <v>21423</v>
      </c>
      <c r="H28" s="775">
        <v>0.32837442931473315</v>
      </c>
      <c r="I28" s="756"/>
      <c r="J28" s="767">
        <v>5577</v>
      </c>
      <c r="K28" s="448">
        <f t="shared" si="0"/>
        <v>3.2968007377456194</v>
      </c>
      <c r="L28" s="775">
        <f t="shared" si="1"/>
        <v>26.032768519815153</v>
      </c>
      <c r="M28" s="396"/>
      <c r="N28" s="396">
        <f t="shared" si="2"/>
        <v>16</v>
      </c>
      <c r="O28" s="396">
        <v>18</v>
      </c>
      <c r="P28" s="396">
        <f t="shared" si="3"/>
        <v>6</v>
      </c>
      <c r="Q28" s="568" t="str">
        <f t="shared" si="4"/>
        <v>Cantabria</v>
      </c>
      <c r="R28" s="762">
        <f t="shared" si="5"/>
        <v>22.542657780036354</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18.553856741316839</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
      <c r="A31" s="329"/>
      <c r="B31" s="1256" t="s">
        <v>0</v>
      </c>
      <c r="C31" s="320"/>
      <c r="D31" s="1257">
        <f>SUM(D11:D28)</f>
        <v>48619695</v>
      </c>
      <c r="E31" s="1258">
        <f>SUM(E11:E28)</f>
        <v>99.999999999999986</v>
      </c>
      <c r="F31" s="591"/>
      <c r="G31" s="1257">
        <f>SUM(G11:G28)</f>
        <v>6523955</v>
      </c>
      <c r="H31" s="1258">
        <f>SUM(H11:H28)</f>
        <v>100</v>
      </c>
      <c r="I31" s="320"/>
      <c r="J31" s="1257">
        <f>SUM(J11:J30)</f>
        <v>2091673</v>
      </c>
      <c r="K31" s="1259">
        <f>J31*100/D31</f>
        <v>4.3021104924660678</v>
      </c>
      <c r="L31" s="1258">
        <f>J31*100/G31</f>
        <v>32.06142592951668</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25">
      <c r="A33" s="496"/>
      <c r="B33" s="1477" t="str">
        <f>'22solcasaadpot'!B32:M32</f>
        <v>(1) Cifras INE de población referidas al 01/01/2024. Real Decreto 1210/2024, de 28 de noviembre BOE 12.12.24.</v>
      </c>
      <c r="C33" s="1477"/>
      <c r="D33" s="1477"/>
      <c r="E33" s="1477"/>
      <c r="F33" s="1477"/>
      <c r="G33" s="1477"/>
      <c r="H33" s="1477"/>
      <c r="I33" s="1477"/>
      <c r="J33" s="1477"/>
      <c r="K33" s="1477"/>
      <c r="L33" s="1477"/>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
      <c r="B34" s="1478" t="str">
        <f>'22solcasaadpot'!B33:Q33</f>
        <v>(2) Cifras de Población Potencialmente Dependiente calculadas según lo explicado en la metodología</v>
      </c>
      <c r="C34" s="1478"/>
      <c r="D34" s="1478"/>
      <c r="E34" s="1478"/>
      <c r="F34" s="1478"/>
      <c r="G34" s="1478"/>
      <c r="H34" s="1478"/>
      <c r="I34" s="1478"/>
      <c r="J34" s="1478"/>
      <c r="K34" s="1478"/>
      <c r="L34" s="1478"/>
      <c r="P34" s="785"/>
      <c r="Q34" s="785"/>
      <c r="R34" s="785"/>
    </row>
    <row r="35" spans="1:260" ht="15" customHeight="1" x14ac:dyDescent="0.25">
      <c r="B35" s="397" t="s">
        <v>47</v>
      </c>
      <c r="M35" s="447"/>
      <c r="N35" s="360"/>
      <c r="O35" s="360"/>
      <c r="P35" s="360"/>
      <c r="Q35" s="361"/>
      <c r="R35" s="786"/>
      <c r="S35" s="329"/>
    </row>
    <row r="36" spans="1:260" x14ac:dyDescent="0.25">
      <c r="M36" s="447"/>
      <c r="N36" s="360"/>
      <c r="O36" s="360"/>
      <c r="P36" s="360"/>
      <c r="Q36" s="361"/>
      <c r="R36" s="786"/>
      <c r="S36" s="329"/>
    </row>
    <row r="37" spans="1:260" x14ac:dyDescent="0.25">
      <c r="M37" s="447"/>
      <c r="N37" s="360"/>
      <c r="O37" s="360"/>
      <c r="P37" s="360"/>
      <c r="Q37" s="361"/>
      <c r="R37" s="787"/>
      <c r="S37" s="329"/>
    </row>
    <row r="38" spans="1:260" x14ac:dyDescent="0.25">
      <c r="M38" s="447"/>
      <c r="N38" s="360"/>
      <c r="O38" s="360"/>
      <c r="P38" s="360"/>
      <c r="Q38" s="361"/>
      <c r="R38" s="786"/>
      <c r="S38" s="329"/>
    </row>
    <row r="39" spans="1:260" x14ac:dyDescent="0.25">
      <c r="M39" s="447"/>
      <c r="N39" s="360"/>
      <c r="O39" s="360"/>
      <c r="P39" s="360"/>
      <c r="Q39" s="361"/>
      <c r="R39" s="786"/>
      <c r="S39" s="329"/>
    </row>
    <row r="40" spans="1:260" x14ac:dyDescent="0.25">
      <c r="M40" s="447"/>
      <c r="N40" s="360"/>
      <c r="O40" s="360"/>
      <c r="P40" s="360"/>
      <c r="Q40" s="361"/>
      <c r="R40" s="786"/>
      <c r="S40" s="329"/>
    </row>
    <row r="41" spans="1:260" x14ac:dyDescent="0.25">
      <c r="M41" s="447"/>
      <c r="N41" s="360"/>
      <c r="O41" s="360"/>
      <c r="P41" s="360"/>
      <c r="Q41" s="361"/>
      <c r="R41" s="786"/>
      <c r="S41" s="329"/>
    </row>
    <row r="42" spans="1:260" x14ac:dyDescent="0.25">
      <c r="M42" s="447"/>
      <c r="N42" s="360"/>
      <c r="O42" s="360"/>
      <c r="P42" s="360"/>
      <c r="Q42" s="361"/>
      <c r="R42" s="786"/>
      <c r="S42" s="329"/>
    </row>
    <row r="43" spans="1:260" x14ac:dyDescent="0.25">
      <c r="M43" s="447"/>
      <c r="N43" s="360"/>
      <c r="O43" s="360"/>
      <c r="P43" s="360"/>
      <c r="Q43" s="361"/>
      <c r="R43" s="786"/>
      <c r="S43" s="329"/>
    </row>
    <row r="44" spans="1:260" x14ac:dyDescent="0.25">
      <c r="M44" s="447"/>
      <c r="N44" s="360"/>
      <c r="O44" s="360"/>
      <c r="P44" s="360"/>
      <c r="Q44" s="361"/>
      <c r="R44" s="787"/>
      <c r="S44" s="329"/>
    </row>
    <row r="45" spans="1:260" x14ac:dyDescent="0.25">
      <c r="M45" s="447"/>
      <c r="N45" s="360"/>
      <c r="O45" s="360"/>
      <c r="P45" s="360"/>
      <c r="Q45" s="361"/>
      <c r="R45" s="786"/>
      <c r="S45" s="329"/>
    </row>
    <row r="46" spans="1:260" x14ac:dyDescent="0.25">
      <c r="M46" s="447"/>
      <c r="N46" s="360"/>
      <c r="O46" s="360"/>
      <c r="P46" s="360"/>
      <c r="Q46" s="361"/>
      <c r="R46" s="786"/>
      <c r="S46" s="329"/>
    </row>
    <row r="47" spans="1:260" x14ac:dyDescent="0.25">
      <c r="M47" s="447"/>
      <c r="N47" s="360"/>
      <c r="O47" s="360"/>
      <c r="P47" s="360"/>
      <c r="Q47" s="361"/>
      <c r="R47" s="786"/>
      <c r="S47" s="329"/>
    </row>
    <row r="48" spans="1:260" x14ac:dyDescent="0.25">
      <c r="M48" s="447"/>
      <c r="N48" s="360"/>
      <c r="O48" s="360"/>
      <c r="P48" s="360"/>
      <c r="Q48" s="361"/>
      <c r="R48" s="786"/>
      <c r="S48" s="329"/>
    </row>
    <row r="49" spans="13:19" x14ac:dyDescent="0.25">
      <c r="M49" s="447"/>
      <c r="N49" s="360"/>
      <c r="O49" s="360"/>
      <c r="P49" s="360"/>
      <c r="Q49" s="361"/>
      <c r="R49" s="786"/>
      <c r="S49" s="329"/>
    </row>
    <row r="50" spans="13:19" x14ac:dyDescent="0.25">
      <c r="M50" s="447"/>
      <c r="N50" s="360"/>
      <c r="O50" s="360"/>
      <c r="P50" s="360"/>
      <c r="Q50" s="361"/>
      <c r="R50" s="787"/>
      <c r="S50" s="329"/>
    </row>
    <row r="51" spans="13:19" x14ac:dyDescent="0.25">
      <c r="M51" s="447"/>
      <c r="N51" s="360"/>
      <c r="O51" s="360"/>
      <c r="P51" s="360"/>
      <c r="Q51" s="361"/>
      <c r="R51" s="786"/>
      <c r="S51" s="329"/>
    </row>
    <row r="52" spans="13:19" x14ac:dyDescent="0.25">
      <c r="M52" s="447"/>
      <c r="N52" s="360"/>
      <c r="O52" s="360"/>
      <c r="P52" s="360"/>
      <c r="Q52" s="361"/>
      <c r="R52" s="786"/>
      <c r="S52" s="329"/>
    </row>
    <row r="53" spans="13:19" x14ac:dyDescent="0.2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402</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t="str">
        <f>porsaad!$B$6</f>
        <v>Situación a 31 de mayo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243</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175</v>
      </c>
      <c r="K8" s="1459"/>
      <c r="L8" s="1459"/>
      <c r="M8" s="1459"/>
      <c r="N8" s="1459"/>
      <c r="O8" s="1460"/>
      <c r="P8" s="317"/>
      <c r="Q8" s="1458" t="s">
        <v>176</v>
      </c>
      <c r="R8" s="1459"/>
      <c r="S8" s="1459"/>
      <c r="T8" s="1459"/>
      <c r="U8" s="1459"/>
      <c r="V8" s="1460"/>
      <c r="W8" s="317"/>
      <c r="X8" s="1458" t="s">
        <v>177</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219</v>
      </c>
      <c r="L9" s="1437" t="s">
        <v>24</v>
      </c>
      <c r="M9" s="1438"/>
      <c r="N9" s="1439" t="s">
        <v>23</v>
      </c>
      <c r="O9" s="1440"/>
      <c r="P9" s="317"/>
      <c r="Q9" s="1441" t="s">
        <v>9</v>
      </c>
      <c r="R9" s="1435" t="s">
        <v>219</v>
      </c>
      <c r="S9" s="1437" t="s">
        <v>24</v>
      </c>
      <c r="T9" s="1438"/>
      <c r="U9" s="1439" t="s">
        <v>23</v>
      </c>
      <c r="V9" s="1440"/>
      <c r="W9" s="317"/>
      <c r="X9" s="1441" t="s">
        <v>9</v>
      </c>
      <c r="Y9" s="1435" t="s">
        <v>219</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219</v>
      </c>
      <c r="G10" s="406" t="s">
        <v>9</v>
      </c>
      <c r="H10" s="886" t="s">
        <v>219</v>
      </c>
      <c r="I10" s="346"/>
      <c r="J10" s="1442"/>
      <c r="K10" s="1436"/>
      <c r="L10" s="404" t="s">
        <v>9</v>
      </c>
      <c r="M10" s="403" t="s">
        <v>220</v>
      </c>
      <c r="N10" s="407" t="s">
        <v>9</v>
      </c>
      <c r="O10" s="402" t="s">
        <v>220</v>
      </c>
      <c r="P10" s="347"/>
      <c r="Q10" s="1442"/>
      <c r="R10" s="1436"/>
      <c r="S10" s="404" t="s">
        <v>9</v>
      </c>
      <c r="T10" s="403" t="s">
        <v>220</v>
      </c>
      <c r="U10" s="407" t="s">
        <v>9</v>
      </c>
      <c r="V10" s="402" t="s">
        <v>220</v>
      </c>
      <c r="W10" s="347"/>
      <c r="X10" s="1442"/>
      <c r="Y10" s="1436"/>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396650</v>
      </c>
      <c r="E12" s="352">
        <f>L12+S12+Z12</f>
        <v>246891</v>
      </c>
      <c r="F12" s="353">
        <f>E12/$D12*100</f>
        <v>62.244043867389387</v>
      </c>
      <c r="G12" s="352">
        <f>N12+U12+AB12</f>
        <v>149759</v>
      </c>
      <c r="H12" s="354">
        <f>G12/$D12*100</f>
        <v>37.755956132610613</v>
      </c>
      <c r="I12" s="350"/>
      <c r="J12" s="355">
        <v>114923</v>
      </c>
      <c r="K12" s="356">
        <v>28.973402243791757</v>
      </c>
      <c r="L12" s="357">
        <v>48106</v>
      </c>
      <c r="M12" s="353">
        <v>41.859331900489892</v>
      </c>
      <c r="N12" s="357">
        <v>66817</v>
      </c>
      <c r="O12" s="358">
        <v>58.140668099510108</v>
      </c>
      <c r="P12" s="350"/>
      <c r="Q12" s="355">
        <v>92852</v>
      </c>
      <c r="R12" s="356">
        <v>23.409050800453802</v>
      </c>
      <c r="S12" s="357">
        <v>61322</v>
      </c>
      <c r="T12" s="353">
        <v>66.042734674535822</v>
      </c>
      <c r="U12" s="357">
        <v>31530</v>
      </c>
      <c r="V12" s="358">
        <v>33.957265325464178</v>
      </c>
      <c r="W12" s="350"/>
      <c r="X12" s="355">
        <v>188875</v>
      </c>
      <c r="Y12" s="356">
        <v>47.617546955754442</v>
      </c>
      <c r="Z12" s="357">
        <v>137463</v>
      </c>
      <c r="AA12" s="353">
        <v>72.779880873593655</v>
      </c>
      <c r="AB12" s="357">
        <v>51412</v>
      </c>
      <c r="AC12" s="358">
        <f t="shared" ref="AC12:AC29" si="0">AB12/$X12*100</f>
        <v>27.220119126406356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54496</v>
      </c>
      <c r="E13" s="365">
        <f t="shared" ref="E13:E29" si="2">L13+S13+Z13</f>
        <v>34949</v>
      </c>
      <c r="F13" s="366">
        <f t="shared" ref="F13:H29" si="3">E13/$D13*100</f>
        <v>64.131312389900174</v>
      </c>
      <c r="G13" s="365">
        <f t="shared" ref="G13:G29" si="4">N13+U13+AB13</f>
        <v>19547</v>
      </c>
      <c r="H13" s="367">
        <f t="shared" si="3"/>
        <v>35.868687610099826</v>
      </c>
      <c r="I13" s="350"/>
      <c r="J13" s="368">
        <v>10711</v>
      </c>
      <c r="K13" s="369">
        <v>19.654653552554315</v>
      </c>
      <c r="L13" s="370">
        <v>4564</v>
      </c>
      <c r="M13" s="371">
        <v>42.610400522827</v>
      </c>
      <c r="N13" s="370">
        <v>6147</v>
      </c>
      <c r="O13" s="372">
        <v>57.389599477173</v>
      </c>
      <c r="P13" s="350"/>
      <c r="Q13" s="368">
        <v>10507</v>
      </c>
      <c r="R13" s="369">
        <v>19.280314151497357</v>
      </c>
      <c r="S13" s="370">
        <v>6433</v>
      </c>
      <c r="T13" s="371">
        <v>61.225849433710856</v>
      </c>
      <c r="U13" s="370">
        <v>4074</v>
      </c>
      <c r="V13" s="372">
        <v>38.774150566289137</v>
      </c>
      <c r="W13" s="350"/>
      <c r="X13" s="368">
        <v>33278</v>
      </c>
      <c r="Y13" s="369">
        <v>61.065032295948328</v>
      </c>
      <c r="Z13" s="370">
        <v>23952</v>
      </c>
      <c r="AA13" s="371">
        <v>71.975479295630748</v>
      </c>
      <c r="AB13" s="370">
        <v>9326</v>
      </c>
      <c r="AC13" s="372">
        <f t="shared" si="0"/>
        <v>28.024520704369255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44374</v>
      </c>
      <c r="E14" s="365">
        <f t="shared" si="2"/>
        <v>28582</v>
      </c>
      <c r="F14" s="366">
        <f t="shared" si="3"/>
        <v>64.411592373912654</v>
      </c>
      <c r="G14" s="365">
        <f t="shared" si="4"/>
        <v>15792</v>
      </c>
      <c r="H14" s="367">
        <f t="shared" si="3"/>
        <v>35.588407626087346</v>
      </c>
      <c r="I14" s="350"/>
      <c r="J14" s="368">
        <v>10028</v>
      </c>
      <c r="K14" s="369">
        <v>22.598819128318386</v>
      </c>
      <c r="L14" s="370">
        <v>4207</v>
      </c>
      <c r="M14" s="371">
        <v>41.952532907858</v>
      </c>
      <c r="N14" s="370">
        <v>5821</v>
      </c>
      <c r="O14" s="372">
        <v>58.047467092142</v>
      </c>
      <c r="P14" s="350"/>
      <c r="Q14" s="368">
        <v>9833</v>
      </c>
      <c r="R14" s="369">
        <v>22.159372605579843</v>
      </c>
      <c r="S14" s="370">
        <v>5933</v>
      </c>
      <c r="T14" s="371">
        <v>60.337638564019123</v>
      </c>
      <c r="U14" s="370">
        <v>3900</v>
      </c>
      <c r="V14" s="372">
        <v>39.662361435980884</v>
      </c>
      <c r="W14" s="350"/>
      <c r="X14" s="368">
        <v>24513</v>
      </c>
      <c r="Y14" s="369">
        <v>55.241808266101764</v>
      </c>
      <c r="Z14" s="370">
        <v>18442</v>
      </c>
      <c r="AA14" s="371">
        <v>75.233549545139311</v>
      </c>
      <c r="AB14" s="370">
        <v>6071</v>
      </c>
      <c r="AC14" s="372">
        <f t="shared" si="0"/>
        <v>24.766450454860685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43305</v>
      </c>
      <c r="E15" s="365">
        <f t="shared" si="2"/>
        <v>26294</v>
      </c>
      <c r="F15" s="366">
        <f t="shared" si="3"/>
        <v>60.718161875072163</v>
      </c>
      <c r="G15" s="365">
        <f t="shared" si="4"/>
        <v>17011</v>
      </c>
      <c r="H15" s="367">
        <f t="shared" si="3"/>
        <v>39.281838124927837</v>
      </c>
      <c r="I15" s="350"/>
      <c r="J15" s="368">
        <v>12618</v>
      </c>
      <c r="K15" s="369">
        <v>29.137512989262209</v>
      </c>
      <c r="L15" s="370">
        <v>5449</v>
      </c>
      <c r="M15" s="371">
        <v>43.184339831986051</v>
      </c>
      <c r="N15" s="370">
        <v>7169</v>
      </c>
      <c r="O15" s="372">
        <v>56.815660168013949</v>
      </c>
      <c r="P15" s="350"/>
      <c r="Q15" s="368">
        <v>9967</v>
      </c>
      <c r="R15" s="369">
        <v>23.015818034868953</v>
      </c>
      <c r="S15" s="370">
        <v>5990</v>
      </c>
      <c r="T15" s="371">
        <v>60.098324470753482</v>
      </c>
      <c r="U15" s="370">
        <v>3977</v>
      </c>
      <c r="V15" s="372">
        <v>39.901675529246511</v>
      </c>
      <c r="W15" s="350"/>
      <c r="X15" s="368">
        <v>20720</v>
      </c>
      <c r="Y15" s="369">
        <v>47.846668975868837</v>
      </c>
      <c r="Z15" s="370">
        <v>14855</v>
      </c>
      <c r="AA15" s="371">
        <v>71.694015444015449</v>
      </c>
      <c r="AB15" s="370">
        <v>5865</v>
      </c>
      <c r="AC15" s="372">
        <f t="shared" si="0"/>
        <v>28.305984555984555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68265</v>
      </c>
      <c r="E16" s="365">
        <f t="shared" si="2"/>
        <v>39958</v>
      </c>
      <c r="F16" s="366">
        <f t="shared" si="3"/>
        <v>58.533655606826343</v>
      </c>
      <c r="G16" s="365">
        <f t="shared" si="4"/>
        <v>28307</v>
      </c>
      <c r="H16" s="367">
        <f t="shared" si="3"/>
        <v>41.466344393173657</v>
      </c>
      <c r="I16" s="350"/>
      <c r="J16" s="368">
        <v>24002</v>
      </c>
      <c r="K16" s="369">
        <v>35.16003808686736</v>
      </c>
      <c r="L16" s="370">
        <v>9888</v>
      </c>
      <c r="M16" s="371">
        <v>41.19656695275394</v>
      </c>
      <c r="N16" s="370">
        <v>14114</v>
      </c>
      <c r="O16" s="372">
        <v>58.803433047246067</v>
      </c>
      <c r="P16" s="350"/>
      <c r="Q16" s="368">
        <v>15588</v>
      </c>
      <c r="R16" s="369">
        <v>22.834541858932102</v>
      </c>
      <c r="S16" s="370">
        <v>9437</v>
      </c>
      <c r="T16" s="371">
        <v>60.540159096741085</v>
      </c>
      <c r="U16" s="370">
        <v>6151</v>
      </c>
      <c r="V16" s="372">
        <v>39.459840903258922</v>
      </c>
      <c r="W16" s="350"/>
      <c r="X16" s="368">
        <v>28675</v>
      </c>
      <c r="Y16" s="369">
        <v>42.005420054200542</v>
      </c>
      <c r="Z16" s="370">
        <v>20633</v>
      </c>
      <c r="AA16" s="371">
        <v>71.954664341761116</v>
      </c>
      <c r="AB16" s="370">
        <v>8042</v>
      </c>
      <c r="AC16" s="372">
        <f t="shared" si="0"/>
        <v>28.045335658238884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23067</v>
      </c>
      <c r="E17" s="375">
        <f t="shared" si="2"/>
        <v>14212</v>
      </c>
      <c r="F17" s="376">
        <f t="shared" si="3"/>
        <v>61.611826418693369</v>
      </c>
      <c r="G17" s="375">
        <f t="shared" si="4"/>
        <v>8855</v>
      </c>
      <c r="H17" s="367">
        <f t="shared" si="3"/>
        <v>38.388173581306631</v>
      </c>
      <c r="I17" s="350"/>
      <c r="J17" s="377">
        <v>6453</v>
      </c>
      <c r="K17" s="378">
        <v>27.975029262582911</v>
      </c>
      <c r="L17" s="375">
        <v>2728</v>
      </c>
      <c r="M17" s="376">
        <v>42.274910894157756</v>
      </c>
      <c r="N17" s="375">
        <v>3725</v>
      </c>
      <c r="O17" s="372">
        <v>57.725089105842244</v>
      </c>
      <c r="P17" s="350"/>
      <c r="Q17" s="377">
        <v>4916</v>
      </c>
      <c r="R17" s="378">
        <v>21.311830753890838</v>
      </c>
      <c r="S17" s="375">
        <v>2799</v>
      </c>
      <c r="T17" s="376">
        <v>56.936533767290477</v>
      </c>
      <c r="U17" s="375">
        <v>2117</v>
      </c>
      <c r="V17" s="372">
        <v>43.063466232709516</v>
      </c>
      <c r="W17" s="350"/>
      <c r="X17" s="377">
        <v>11698</v>
      </c>
      <c r="Y17" s="378">
        <v>50.713139983526247</v>
      </c>
      <c r="Z17" s="375">
        <v>8685</v>
      </c>
      <c r="AA17" s="376">
        <v>74.243460420584711</v>
      </c>
      <c r="AB17" s="375">
        <v>3013</v>
      </c>
      <c r="AC17" s="372">
        <f t="shared" si="0"/>
        <v>25.756539579415282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158443</v>
      </c>
      <c r="E18" s="365">
        <f t="shared" si="2"/>
        <v>98818</v>
      </c>
      <c r="F18" s="366">
        <f t="shared" si="3"/>
        <v>62.368170256811595</v>
      </c>
      <c r="G18" s="365">
        <f t="shared" si="4"/>
        <v>59625</v>
      </c>
      <c r="H18" s="367">
        <f t="shared" si="3"/>
        <v>37.631829743188398</v>
      </c>
      <c r="I18" s="350"/>
      <c r="J18" s="368">
        <v>32428</v>
      </c>
      <c r="K18" s="369">
        <v>20.466666245905468</v>
      </c>
      <c r="L18" s="370">
        <v>13695</v>
      </c>
      <c r="M18" s="371">
        <v>42.232021709633649</v>
      </c>
      <c r="N18" s="370">
        <v>18733</v>
      </c>
      <c r="O18" s="372">
        <v>57.767978290366351</v>
      </c>
      <c r="P18" s="350"/>
      <c r="Q18" s="368">
        <v>28515</v>
      </c>
      <c r="R18" s="369">
        <v>17.997008387874502</v>
      </c>
      <c r="S18" s="370">
        <v>16373</v>
      </c>
      <c r="T18" s="371">
        <v>57.418902332105915</v>
      </c>
      <c r="U18" s="370">
        <v>12142</v>
      </c>
      <c r="V18" s="372">
        <v>42.581097667894092</v>
      </c>
      <c r="W18" s="350"/>
      <c r="X18" s="368">
        <v>97500</v>
      </c>
      <c r="Y18" s="369">
        <v>61.536325366220026</v>
      </c>
      <c r="Z18" s="370">
        <v>68750</v>
      </c>
      <c r="AA18" s="371">
        <v>70.512820512820511</v>
      </c>
      <c r="AB18" s="370">
        <v>28750</v>
      </c>
      <c r="AC18" s="372">
        <f t="shared" si="0"/>
        <v>29.487179487179489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99233</v>
      </c>
      <c r="E19" s="365">
        <f t="shared" si="2"/>
        <v>61901</v>
      </c>
      <c r="F19" s="366">
        <f t="shared" si="3"/>
        <v>62.379450384448717</v>
      </c>
      <c r="G19" s="365">
        <f t="shared" si="4"/>
        <v>37332</v>
      </c>
      <c r="H19" s="367">
        <f t="shared" si="3"/>
        <v>37.620549615551283</v>
      </c>
      <c r="I19" s="350"/>
      <c r="J19" s="368">
        <v>23286</v>
      </c>
      <c r="K19" s="369">
        <v>23.465984098031907</v>
      </c>
      <c r="L19" s="370">
        <v>9753</v>
      </c>
      <c r="M19" s="371">
        <v>41.883535171347589</v>
      </c>
      <c r="N19" s="370">
        <v>13533</v>
      </c>
      <c r="O19" s="372">
        <v>58.116464828652411</v>
      </c>
      <c r="P19" s="350"/>
      <c r="Q19" s="368">
        <v>19681</v>
      </c>
      <c r="R19" s="369">
        <v>19.833120030634969</v>
      </c>
      <c r="S19" s="370">
        <v>12220</v>
      </c>
      <c r="T19" s="371">
        <v>62.090340937960462</v>
      </c>
      <c r="U19" s="370">
        <v>7461</v>
      </c>
      <c r="V19" s="372">
        <v>37.90965906203953</v>
      </c>
      <c r="W19" s="350"/>
      <c r="X19" s="368">
        <v>56266</v>
      </c>
      <c r="Y19" s="369">
        <v>56.700895871333124</v>
      </c>
      <c r="Z19" s="370">
        <v>39928</v>
      </c>
      <c r="AA19" s="371">
        <v>70.962926101020145</v>
      </c>
      <c r="AB19" s="370">
        <v>16338</v>
      </c>
      <c r="AC19" s="372">
        <f t="shared" si="0"/>
        <v>29.037073898979848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362024</v>
      </c>
      <c r="E20" s="365">
        <f t="shared" si="2"/>
        <v>226936</v>
      </c>
      <c r="F20" s="366">
        <f t="shared" si="3"/>
        <v>62.685346827834621</v>
      </c>
      <c r="G20" s="365">
        <f t="shared" si="4"/>
        <v>135088</v>
      </c>
      <c r="H20" s="367">
        <f t="shared" si="3"/>
        <v>37.314653172165379</v>
      </c>
      <c r="I20" s="350"/>
      <c r="J20" s="368">
        <v>92066</v>
      </c>
      <c r="K20" s="369">
        <v>25.430910657856938</v>
      </c>
      <c r="L20" s="370">
        <v>40300</v>
      </c>
      <c r="M20" s="371">
        <v>43.772945495622707</v>
      </c>
      <c r="N20" s="370">
        <v>51766</v>
      </c>
      <c r="O20" s="372">
        <v>56.227054504377293</v>
      </c>
      <c r="P20" s="350"/>
      <c r="Q20" s="368">
        <v>81303</v>
      </c>
      <c r="R20" s="369">
        <v>22.457903343424746</v>
      </c>
      <c r="S20" s="370">
        <v>51021</v>
      </c>
      <c r="T20" s="371">
        <v>62.754141913582529</v>
      </c>
      <c r="U20" s="370">
        <v>30282</v>
      </c>
      <c r="V20" s="372">
        <v>37.245858086417478</v>
      </c>
      <c r="W20" s="350"/>
      <c r="X20" s="368">
        <v>188655</v>
      </c>
      <c r="Y20" s="369">
        <v>52.111185998718312</v>
      </c>
      <c r="Z20" s="370">
        <v>135615</v>
      </c>
      <c r="AA20" s="371">
        <v>71.885187246561188</v>
      </c>
      <c r="AB20" s="370">
        <v>53040</v>
      </c>
      <c r="AC20" s="372">
        <f t="shared" si="0"/>
        <v>28.114812753438816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203821</v>
      </c>
      <c r="E21" s="365">
        <f t="shared" si="2"/>
        <v>125744</v>
      </c>
      <c r="F21" s="366">
        <f t="shared" si="3"/>
        <v>61.69334857546572</v>
      </c>
      <c r="G21" s="365">
        <f t="shared" si="4"/>
        <v>78077</v>
      </c>
      <c r="H21" s="367">
        <f t="shared" si="3"/>
        <v>38.306651424534273</v>
      </c>
      <c r="I21" s="350"/>
      <c r="J21" s="368">
        <v>55423</v>
      </c>
      <c r="K21" s="369">
        <v>27.191996899240017</v>
      </c>
      <c r="L21" s="370">
        <v>22517</v>
      </c>
      <c r="M21" s="371">
        <v>40.627537304007362</v>
      </c>
      <c r="N21" s="370">
        <v>32906</v>
      </c>
      <c r="O21" s="372">
        <v>59.372462695992631</v>
      </c>
      <c r="P21" s="350"/>
      <c r="Q21" s="368">
        <v>43597</v>
      </c>
      <c r="R21" s="369">
        <v>21.389846973569945</v>
      </c>
      <c r="S21" s="370">
        <v>26844</v>
      </c>
      <c r="T21" s="371">
        <v>61.573044016790149</v>
      </c>
      <c r="U21" s="370">
        <v>16753</v>
      </c>
      <c r="V21" s="372">
        <v>38.426955983209851</v>
      </c>
      <c r="W21" s="350"/>
      <c r="X21" s="368">
        <v>104801</v>
      </c>
      <c r="Y21" s="369">
        <v>51.418156127190031</v>
      </c>
      <c r="Z21" s="370">
        <v>76383</v>
      </c>
      <c r="AA21" s="371">
        <v>72.883846528181977</v>
      </c>
      <c r="AB21" s="370">
        <v>28418</v>
      </c>
      <c r="AC21" s="372">
        <f t="shared" si="0"/>
        <v>27.116153471818016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57318</v>
      </c>
      <c r="E22" s="365">
        <f t="shared" si="2"/>
        <v>36328</v>
      </c>
      <c r="F22" s="366">
        <f t="shared" si="3"/>
        <v>63.379741093548269</v>
      </c>
      <c r="G22" s="365">
        <f t="shared" si="4"/>
        <v>20990</v>
      </c>
      <c r="H22" s="367">
        <f t="shared" si="3"/>
        <v>36.620258906451724</v>
      </c>
      <c r="I22" s="350"/>
      <c r="J22" s="368">
        <v>13547</v>
      </c>
      <c r="K22" s="369">
        <v>23.634809309466483</v>
      </c>
      <c r="L22" s="370">
        <v>5938</v>
      </c>
      <c r="M22" s="371">
        <v>43.832582859673728</v>
      </c>
      <c r="N22" s="370">
        <v>7609</v>
      </c>
      <c r="O22" s="372">
        <v>56.167417140326272</v>
      </c>
      <c r="P22" s="350"/>
      <c r="Q22" s="368">
        <v>12148</v>
      </c>
      <c r="R22" s="369">
        <v>21.194040266582924</v>
      </c>
      <c r="S22" s="370">
        <v>7659</v>
      </c>
      <c r="T22" s="371">
        <v>63.047415212380642</v>
      </c>
      <c r="U22" s="370">
        <v>4489</v>
      </c>
      <c r="V22" s="372">
        <v>36.952584787619365</v>
      </c>
      <c r="W22" s="350"/>
      <c r="X22" s="368">
        <v>31623</v>
      </c>
      <c r="Y22" s="369">
        <v>55.171150423950586</v>
      </c>
      <c r="Z22" s="370">
        <v>22731</v>
      </c>
      <c r="AA22" s="371">
        <v>71.881225690162225</v>
      </c>
      <c r="AB22" s="370">
        <v>8892</v>
      </c>
      <c r="AC22" s="372">
        <f t="shared" si="0"/>
        <v>28.118774309837775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89509</v>
      </c>
      <c r="E23" s="365">
        <f t="shared" si="2"/>
        <v>55277</v>
      </c>
      <c r="F23" s="366">
        <f t="shared" si="3"/>
        <v>61.755801092627557</v>
      </c>
      <c r="G23" s="365">
        <f t="shared" si="4"/>
        <v>34232</v>
      </c>
      <c r="H23" s="367">
        <f t="shared" si="3"/>
        <v>38.244198907372443</v>
      </c>
      <c r="I23" s="350"/>
      <c r="J23" s="368">
        <v>25925</v>
      </c>
      <c r="K23" s="369">
        <v>28.963567909372241</v>
      </c>
      <c r="L23" s="370">
        <v>10143</v>
      </c>
      <c r="M23" s="371">
        <v>39.124397299903571</v>
      </c>
      <c r="N23" s="370">
        <v>15782</v>
      </c>
      <c r="O23" s="372">
        <v>60.875602700096429</v>
      </c>
      <c r="P23" s="350"/>
      <c r="Q23" s="368">
        <v>15583</v>
      </c>
      <c r="R23" s="369">
        <v>17.409422516171556</v>
      </c>
      <c r="S23" s="370">
        <v>9022</v>
      </c>
      <c r="T23" s="371">
        <v>57.896425591991274</v>
      </c>
      <c r="U23" s="370">
        <v>6561</v>
      </c>
      <c r="V23" s="372">
        <v>42.103574408008726</v>
      </c>
      <c r="W23" s="350"/>
      <c r="X23" s="368">
        <v>48001</v>
      </c>
      <c r="Y23" s="369">
        <v>53.627009574456196</v>
      </c>
      <c r="Z23" s="370">
        <v>36112</v>
      </c>
      <c r="AA23" s="371">
        <v>75.231766004874899</v>
      </c>
      <c r="AB23" s="370">
        <v>11889</v>
      </c>
      <c r="AC23" s="372">
        <f t="shared" si="0"/>
        <v>24.768233995125101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267257</v>
      </c>
      <c r="E24" s="365">
        <f t="shared" si="2"/>
        <v>174774</v>
      </c>
      <c r="F24" s="366">
        <f t="shared" si="3"/>
        <v>65.395480754479777</v>
      </c>
      <c r="G24" s="365">
        <f t="shared" si="4"/>
        <v>92483</v>
      </c>
      <c r="H24" s="367">
        <f t="shared" si="3"/>
        <v>34.60451924552023</v>
      </c>
      <c r="I24" s="350"/>
      <c r="J24" s="368">
        <v>62872</v>
      </c>
      <c r="K24" s="369">
        <v>23.524921704576492</v>
      </c>
      <c r="L24" s="370">
        <v>29190</v>
      </c>
      <c r="M24" s="371">
        <v>46.42766255248759</v>
      </c>
      <c r="N24" s="370">
        <v>33682</v>
      </c>
      <c r="O24" s="372">
        <v>53.57233744751241</v>
      </c>
      <c r="P24" s="350"/>
      <c r="Q24" s="368">
        <v>52366</v>
      </c>
      <c r="R24" s="369">
        <v>19.593874061296805</v>
      </c>
      <c r="S24" s="370">
        <v>34143</v>
      </c>
      <c r="T24" s="371">
        <v>65.200702746056606</v>
      </c>
      <c r="U24" s="370">
        <v>18223</v>
      </c>
      <c r="V24" s="372">
        <v>34.799297253943401</v>
      </c>
      <c r="W24" s="350"/>
      <c r="X24" s="368">
        <v>152019</v>
      </c>
      <c r="Y24" s="369">
        <v>56.881204234126706</v>
      </c>
      <c r="Z24" s="370">
        <v>111441</v>
      </c>
      <c r="AA24" s="371">
        <v>73.307283957926316</v>
      </c>
      <c r="AB24" s="370">
        <v>40578</v>
      </c>
      <c r="AC24" s="372">
        <f t="shared" si="0"/>
        <v>26.692716042073688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61147</v>
      </c>
      <c r="E25" s="365">
        <f t="shared" si="2"/>
        <v>35234</v>
      </c>
      <c r="F25" s="366">
        <f t="shared" si="3"/>
        <v>57.621796653965042</v>
      </c>
      <c r="G25" s="365">
        <f t="shared" si="4"/>
        <v>25913</v>
      </c>
      <c r="H25" s="367">
        <f t="shared" si="3"/>
        <v>42.378203346034965</v>
      </c>
      <c r="I25" s="350"/>
      <c r="J25" s="368">
        <v>21481</v>
      </c>
      <c r="K25" s="369">
        <v>35.130096325248985</v>
      </c>
      <c r="L25" s="370">
        <v>8177</v>
      </c>
      <c r="M25" s="371">
        <v>38.066198035473207</v>
      </c>
      <c r="N25" s="370">
        <v>13304</v>
      </c>
      <c r="O25" s="372">
        <v>61.933801964526793</v>
      </c>
      <c r="P25" s="350"/>
      <c r="Q25" s="368">
        <v>13729</v>
      </c>
      <c r="R25" s="369">
        <v>22.452450651708176</v>
      </c>
      <c r="S25" s="370">
        <v>8589</v>
      </c>
      <c r="T25" s="371">
        <v>62.561002257994026</v>
      </c>
      <c r="U25" s="370">
        <v>5140</v>
      </c>
      <c r="V25" s="372">
        <v>37.438997742005974</v>
      </c>
      <c r="W25" s="350"/>
      <c r="X25" s="368">
        <v>25937</v>
      </c>
      <c r="Y25" s="369">
        <v>42.417453023042832</v>
      </c>
      <c r="Z25" s="370">
        <v>18468</v>
      </c>
      <c r="AA25" s="371">
        <v>71.203300304584189</v>
      </c>
      <c r="AB25" s="370">
        <v>7469</v>
      </c>
      <c r="AC25" s="372">
        <f t="shared" si="0"/>
        <v>28.796699695415818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23481</v>
      </c>
      <c r="E26" s="380">
        <f t="shared" si="2"/>
        <v>14599</v>
      </c>
      <c r="F26" s="381">
        <f t="shared" si="3"/>
        <v>62.173672330820665</v>
      </c>
      <c r="G26" s="380">
        <f t="shared" si="4"/>
        <v>8882</v>
      </c>
      <c r="H26" s="367">
        <f t="shared" si="3"/>
        <v>37.826327669179335</v>
      </c>
      <c r="I26" s="350"/>
      <c r="J26" s="377">
        <v>5493</v>
      </c>
      <c r="K26" s="378">
        <v>23.393381883224734</v>
      </c>
      <c r="L26" s="375">
        <v>2416</v>
      </c>
      <c r="M26" s="376">
        <v>43.983251410886581</v>
      </c>
      <c r="N26" s="375">
        <v>3077</v>
      </c>
      <c r="O26" s="372">
        <v>56.016748589113419</v>
      </c>
      <c r="P26" s="350"/>
      <c r="Q26" s="377">
        <v>4507</v>
      </c>
      <c r="R26" s="378">
        <v>19.19424215323027</v>
      </c>
      <c r="S26" s="375">
        <v>2509</v>
      </c>
      <c r="T26" s="376">
        <v>55.668959396494344</v>
      </c>
      <c r="U26" s="375">
        <v>1998</v>
      </c>
      <c r="V26" s="372">
        <v>44.331040603505656</v>
      </c>
      <c r="W26" s="350"/>
      <c r="X26" s="377">
        <v>13481</v>
      </c>
      <c r="Y26" s="378">
        <v>57.412375963544996</v>
      </c>
      <c r="Z26" s="375">
        <v>9674</v>
      </c>
      <c r="AA26" s="376">
        <v>71.760255173948522</v>
      </c>
      <c r="AB26" s="375">
        <v>3807</v>
      </c>
      <c r="AC26" s="372">
        <f t="shared" si="0"/>
        <v>28.239744826051478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118937</v>
      </c>
      <c r="E27" s="380">
        <f t="shared" si="2"/>
        <v>71951</v>
      </c>
      <c r="F27" s="381">
        <f t="shared" si="3"/>
        <v>60.495052002320563</v>
      </c>
      <c r="G27" s="380">
        <f t="shared" si="4"/>
        <v>46986</v>
      </c>
      <c r="H27" s="367">
        <f t="shared" si="3"/>
        <v>39.504947997679444</v>
      </c>
      <c r="I27" s="350"/>
      <c r="J27" s="377">
        <v>31258</v>
      </c>
      <c r="K27" s="378">
        <v>26.281140435692844</v>
      </c>
      <c r="L27" s="375">
        <v>12810</v>
      </c>
      <c r="M27" s="376">
        <v>40.981508733764151</v>
      </c>
      <c r="N27" s="375">
        <v>18448</v>
      </c>
      <c r="O27" s="372">
        <v>59.018491266235841</v>
      </c>
      <c r="P27" s="350"/>
      <c r="Q27" s="377">
        <v>23818</v>
      </c>
      <c r="R27" s="378">
        <v>20.025727906370598</v>
      </c>
      <c r="S27" s="375">
        <v>13496</v>
      </c>
      <c r="T27" s="376">
        <v>56.663027962045511</v>
      </c>
      <c r="U27" s="375">
        <v>10322</v>
      </c>
      <c r="V27" s="372">
        <v>43.336972037954489</v>
      </c>
      <c r="W27" s="350"/>
      <c r="X27" s="377">
        <v>63861</v>
      </c>
      <c r="Y27" s="378">
        <v>53.693131657936554</v>
      </c>
      <c r="Z27" s="375">
        <v>45645</v>
      </c>
      <c r="AA27" s="376">
        <v>71.475548456804631</v>
      </c>
      <c r="AB27" s="375">
        <v>18216</v>
      </c>
      <c r="AC27" s="372">
        <f t="shared" si="0"/>
        <v>28.524451543195379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14769</v>
      </c>
      <c r="E28" s="380">
        <f t="shared" si="2"/>
        <v>9152</v>
      </c>
      <c r="F28" s="381">
        <f t="shared" si="3"/>
        <v>61.967634910962154</v>
      </c>
      <c r="G28" s="380">
        <f t="shared" si="4"/>
        <v>5617</v>
      </c>
      <c r="H28" s="382">
        <f t="shared" si="3"/>
        <v>38.032365089037853</v>
      </c>
      <c r="I28" s="350"/>
      <c r="J28" s="377">
        <v>3418</v>
      </c>
      <c r="K28" s="378">
        <v>23.143069943801205</v>
      </c>
      <c r="L28" s="375">
        <v>1411</v>
      </c>
      <c r="M28" s="376">
        <v>41.281451141018138</v>
      </c>
      <c r="N28" s="375">
        <v>2007</v>
      </c>
      <c r="O28" s="383">
        <v>58.718548858981855</v>
      </c>
      <c r="P28" s="350"/>
      <c r="Q28" s="377">
        <v>2761</v>
      </c>
      <c r="R28" s="378">
        <v>18.694562935879205</v>
      </c>
      <c r="S28" s="375">
        <v>1619</v>
      </c>
      <c r="T28" s="376">
        <v>58.638174574429556</v>
      </c>
      <c r="U28" s="375">
        <v>1142</v>
      </c>
      <c r="V28" s="383">
        <v>41.361825425570444</v>
      </c>
      <c r="W28" s="350"/>
      <c r="X28" s="377">
        <v>8590</v>
      </c>
      <c r="Y28" s="378">
        <v>58.162367120319594</v>
      </c>
      <c r="Z28" s="375">
        <v>6122</v>
      </c>
      <c r="AA28" s="376">
        <v>71.268917345750864</v>
      </c>
      <c r="AB28" s="375">
        <v>2468</v>
      </c>
      <c r="AC28" s="383">
        <f t="shared" si="0"/>
        <v>28.731082654249128</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5577</v>
      </c>
      <c r="E29" s="386">
        <f t="shared" si="2"/>
        <v>3060</v>
      </c>
      <c r="F29" s="387">
        <f t="shared" si="3"/>
        <v>54.868208714362567</v>
      </c>
      <c r="G29" s="386">
        <f t="shared" si="4"/>
        <v>2517</v>
      </c>
      <c r="H29" s="388">
        <f t="shared" si="3"/>
        <v>45.131791285637441</v>
      </c>
      <c r="I29" s="350"/>
      <c r="J29" s="389">
        <v>2995</v>
      </c>
      <c r="K29" s="390">
        <v>53.702707548861397</v>
      </c>
      <c r="L29" s="391">
        <v>1156</v>
      </c>
      <c r="M29" s="392">
        <v>38.597662771285471</v>
      </c>
      <c r="N29" s="391">
        <v>1839</v>
      </c>
      <c r="O29" s="393">
        <v>61.402337228714522</v>
      </c>
      <c r="P29" s="350"/>
      <c r="Q29" s="389">
        <v>1010</v>
      </c>
      <c r="R29" s="390">
        <v>18.110095033171955</v>
      </c>
      <c r="S29" s="391">
        <v>702</v>
      </c>
      <c r="T29" s="392">
        <v>69.504950495049499</v>
      </c>
      <c r="U29" s="391">
        <v>308</v>
      </c>
      <c r="V29" s="393">
        <v>30.495049504950494</v>
      </c>
      <c r="W29" s="350"/>
      <c r="X29" s="389">
        <v>1572</v>
      </c>
      <c r="Y29" s="390">
        <v>28.187197417966647</v>
      </c>
      <c r="Z29" s="391">
        <v>1202</v>
      </c>
      <c r="AA29" s="392">
        <v>76.463104325699746</v>
      </c>
      <c r="AB29" s="391">
        <v>370</v>
      </c>
      <c r="AC29" s="393">
        <f t="shared" si="0"/>
        <v>23.536895674300254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2091673</v>
      </c>
      <c r="E31" s="1230">
        <f>L31+S31+Z31</f>
        <v>1304660</v>
      </c>
      <c r="F31" s="1231">
        <f>E31/$D31*100</f>
        <v>62.373994405435262</v>
      </c>
      <c r="G31" s="1230">
        <f>N31+U31+AB31</f>
        <v>787013</v>
      </c>
      <c r="H31" s="1232">
        <f>G31/$D31*100</f>
        <v>37.626005594564731</v>
      </c>
      <c r="I31" s="320"/>
      <c r="J31" s="1233">
        <f>SUM(J12:J29)</f>
        <v>548927</v>
      </c>
      <c r="K31" s="1234">
        <f>J31/$D31*100</f>
        <v>26.243442450134413</v>
      </c>
      <c r="L31" s="1230">
        <f>SUM(L12:L29)</f>
        <v>232448</v>
      </c>
      <c r="M31" s="1231">
        <f>L31/$J31*100</f>
        <v>42.345885700648722</v>
      </c>
      <c r="N31" s="1230">
        <f>SUM(N12:N29)</f>
        <v>316479</v>
      </c>
      <c r="O31" s="1235">
        <f>N31/$J31*100</f>
        <v>57.654114299351278</v>
      </c>
      <c r="P31" s="320"/>
      <c r="Q31" s="1233">
        <f>SUM(Q12:Q29)</f>
        <v>442681</v>
      </c>
      <c r="R31" s="1234">
        <f>Q31/$D31*100</f>
        <v>21.163967790376411</v>
      </c>
      <c r="S31" s="1230">
        <f>SUM(S12:S29)</f>
        <v>276111</v>
      </c>
      <c r="T31" s="1231">
        <f>S31/$Q31*100</f>
        <v>62.37245330158737</v>
      </c>
      <c r="U31" s="1230">
        <f>SUM(U12:U29)</f>
        <v>166570</v>
      </c>
      <c r="V31" s="1235">
        <f>U31/$Q31*100</f>
        <v>37.62754669841263</v>
      </c>
      <c r="W31" s="320"/>
      <c r="X31" s="1233">
        <f>SUM(X12:X29)</f>
        <v>1100065</v>
      </c>
      <c r="Y31" s="1234">
        <f>X31/$D31*100</f>
        <v>52.592589759489172</v>
      </c>
      <c r="Z31" s="1230">
        <f>SUM(Z12:Z29)</f>
        <v>796101</v>
      </c>
      <c r="AA31" s="1231">
        <f>Z31/$X31*100</f>
        <v>72.368541858890154</v>
      </c>
      <c r="AB31" s="1230">
        <f>SUM(AB12:AB29)</f>
        <v>303964</v>
      </c>
      <c r="AC31" s="1235">
        <f>AB31/$X31*100</f>
        <v>27.631458141109842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6" customFormat="1" ht="13.5" customHeight="1" x14ac:dyDescent="0.2">
      <c r="B34" s="1480"/>
      <c r="C34" s="1480"/>
      <c r="D34" s="1480"/>
      <c r="E34" s="1480"/>
      <c r="F34" s="1480"/>
      <c r="G34" s="1480"/>
      <c r="H34" s="1480"/>
      <c r="I34" s="1480"/>
      <c r="J34" s="1480"/>
      <c r="K34" s="1480"/>
      <c r="L34" s="1480"/>
      <c r="M34" s="1480"/>
      <c r="N34" s="1480"/>
      <c r="O34" s="1480"/>
    </row>
    <row r="35" spans="2:15" s="396" customFormat="1" ht="29.25" customHeight="1" x14ac:dyDescent="0.2">
      <c r="B35" s="1480"/>
      <c r="C35" s="1480"/>
      <c r="D35" s="1480"/>
      <c r="E35" s="1480"/>
      <c r="F35" s="1480"/>
      <c r="G35" s="1480"/>
      <c r="H35" s="1480"/>
      <c r="I35" s="1480"/>
      <c r="J35" s="1480"/>
      <c r="K35" s="1480"/>
      <c r="L35" s="1480"/>
      <c r="M35" s="1480"/>
    </row>
    <row r="36" spans="2:15" s="396" customFormat="1" ht="4.5" customHeight="1" x14ac:dyDescent="0.2">
      <c r="B36" s="1479"/>
      <c r="C36" s="1479"/>
      <c r="D36" s="1479"/>
      <c r="E36" s="1326"/>
      <c r="F36" s="1326"/>
      <c r="G36" s="1326"/>
    </row>
    <row r="37" spans="2:15" s="396" customFormat="1" x14ac:dyDescent="0.2"/>
    <row r="38" spans="2:15" s="396" customFormat="1" x14ac:dyDescent="0.2"/>
    <row r="39" spans="2:15" s="396" customFormat="1" x14ac:dyDescent="0.2"/>
    <row r="40" spans="2:15" s="396" customFormat="1" x14ac:dyDescent="0.2"/>
    <row r="41" spans="2:15" s="396" customFormat="1" x14ac:dyDescent="0.2"/>
    <row r="42" spans="2:15" s="396"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403</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t="str">
        <f>porsaad!$B$6</f>
        <v>Situación a 31 de mayo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224</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225</v>
      </c>
      <c r="K8" s="1459"/>
      <c r="L8" s="1459"/>
      <c r="M8" s="1459"/>
      <c r="N8" s="1459"/>
      <c r="O8" s="1460"/>
      <c r="P8" s="317"/>
      <c r="Q8" s="1458" t="s">
        <v>226</v>
      </c>
      <c r="R8" s="1459"/>
      <c r="S8" s="1459"/>
      <c r="T8" s="1459"/>
      <c r="U8" s="1459"/>
      <c r="V8" s="1460"/>
      <c r="W8" s="317"/>
      <c r="X8" s="1458" t="s">
        <v>227</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219</v>
      </c>
      <c r="L9" s="1437" t="s">
        <v>24</v>
      </c>
      <c r="M9" s="1438"/>
      <c r="N9" s="1439" t="s">
        <v>23</v>
      </c>
      <c r="O9" s="1440"/>
      <c r="P9" s="317"/>
      <c r="Q9" s="1441" t="s">
        <v>9</v>
      </c>
      <c r="R9" s="1435" t="s">
        <v>219</v>
      </c>
      <c r="S9" s="1437" t="s">
        <v>24</v>
      </c>
      <c r="T9" s="1438"/>
      <c r="U9" s="1439" t="s">
        <v>23</v>
      </c>
      <c r="V9" s="1440"/>
      <c r="W9" s="317"/>
      <c r="X9" s="1441" t="s">
        <v>9</v>
      </c>
      <c r="Y9" s="1435" t="s">
        <v>219</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219</v>
      </c>
      <c r="G10" s="406" t="s">
        <v>9</v>
      </c>
      <c r="H10" s="886" t="s">
        <v>219</v>
      </c>
      <c r="I10" s="346"/>
      <c r="J10" s="1442"/>
      <c r="K10" s="1436"/>
      <c r="L10" s="404" t="s">
        <v>9</v>
      </c>
      <c r="M10" s="403" t="s">
        <v>220</v>
      </c>
      <c r="N10" s="407" t="s">
        <v>9</v>
      </c>
      <c r="O10" s="402" t="s">
        <v>220</v>
      </c>
      <c r="P10" s="347"/>
      <c r="Q10" s="1442"/>
      <c r="R10" s="1436"/>
      <c r="S10" s="404" t="s">
        <v>9</v>
      </c>
      <c r="T10" s="403" t="s">
        <v>220</v>
      </c>
      <c r="U10" s="407" t="s">
        <v>9</v>
      </c>
      <c r="V10" s="402" t="s">
        <v>220</v>
      </c>
      <c r="W10" s="347"/>
      <c r="X10" s="1442"/>
      <c r="Y10" s="1436"/>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74793</v>
      </c>
      <c r="E12" s="352">
        <f>L12+S12+Z12</f>
        <v>43403</v>
      </c>
      <c r="F12" s="353">
        <f>E12/$D12*100</f>
        <v>58.030831762330706</v>
      </c>
      <c r="G12" s="352">
        <f>N12+U12+AB12</f>
        <v>31390</v>
      </c>
      <c r="H12" s="354">
        <f>G12/$D12*100</f>
        <v>41.969168237669301</v>
      </c>
      <c r="I12" s="350"/>
      <c r="J12" s="355">
        <f>L12+N12</f>
        <v>29063</v>
      </c>
      <c r="K12" s="356">
        <f>J12/$D12*100</f>
        <v>38.857914510716249</v>
      </c>
      <c r="L12" s="357">
        <v>11241</v>
      </c>
      <c r="M12" s="353">
        <v>38.678044248701099</v>
      </c>
      <c r="N12" s="357">
        <v>17822</v>
      </c>
      <c r="O12" s="358">
        <v>61.321955751298908</v>
      </c>
      <c r="P12" s="350"/>
      <c r="Q12" s="355">
        <v>13008</v>
      </c>
      <c r="R12" s="356">
        <v>17.392001925313867</v>
      </c>
      <c r="S12" s="357">
        <v>7382</v>
      </c>
      <c r="T12" s="353">
        <v>56.749692496924965</v>
      </c>
      <c r="U12" s="357">
        <v>5626</v>
      </c>
      <c r="V12" s="358">
        <v>43.250307503075028</v>
      </c>
      <c r="W12" s="350"/>
      <c r="X12" s="355">
        <v>32722</v>
      </c>
      <c r="Y12" s="356">
        <v>43.750083563969888</v>
      </c>
      <c r="Z12" s="357">
        <v>24780</v>
      </c>
      <c r="AA12" s="353">
        <v>75.72886742864128</v>
      </c>
      <c r="AB12" s="357">
        <v>7942</v>
      </c>
      <c r="AC12" s="358">
        <f t="shared" ref="AC12:AC29" si="0">AB12/$X12*100</f>
        <v>24.27113257135872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13623</v>
      </c>
      <c r="E13" s="365">
        <f t="shared" ref="E13:E29" si="2">L13+S13+Z13</f>
        <v>9068</v>
      </c>
      <c r="F13" s="366">
        <f t="shared" ref="F13:H29" si="3">E13/$D13*100</f>
        <v>66.56389928796888</v>
      </c>
      <c r="G13" s="365">
        <f t="shared" ref="G13:G29" si="4">N13+U13+AB13</f>
        <v>4555</v>
      </c>
      <c r="H13" s="367">
        <f t="shared" si="3"/>
        <v>33.436100712031127</v>
      </c>
      <c r="I13" s="350"/>
      <c r="J13" s="368">
        <f t="shared" ref="J13:J29" si="5">L13+N13</f>
        <v>2474</v>
      </c>
      <c r="K13" s="369">
        <f t="shared" ref="K13:K29" si="6">J13/$D13*100</f>
        <v>18.16046392130955</v>
      </c>
      <c r="L13" s="370">
        <v>1001</v>
      </c>
      <c r="M13" s="371">
        <v>40.460792239288601</v>
      </c>
      <c r="N13" s="370">
        <v>1473</v>
      </c>
      <c r="O13" s="372">
        <v>59.539207760711399</v>
      </c>
      <c r="P13" s="350"/>
      <c r="Q13" s="368">
        <v>2051</v>
      </c>
      <c r="R13" s="369">
        <v>15.055420979226309</v>
      </c>
      <c r="S13" s="370">
        <v>1193</v>
      </c>
      <c r="T13" s="371">
        <v>58.166747927840078</v>
      </c>
      <c r="U13" s="370">
        <v>858</v>
      </c>
      <c r="V13" s="372">
        <v>41.833252072159922</v>
      </c>
      <c r="W13" s="350"/>
      <c r="X13" s="368">
        <v>9098</v>
      </c>
      <c r="Y13" s="369">
        <v>66.784115099464131</v>
      </c>
      <c r="Z13" s="370">
        <v>6874</v>
      </c>
      <c r="AA13" s="371">
        <v>75.555067047702792</v>
      </c>
      <c r="AB13" s="370">
        <v>2224</v>
      </c>
      <c r="AC13" s="372">
        <f t="shared" si="0"/>
        <v>24.444932952297208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8219</v>
      </c>
      <c r="E14" s="365">
        <f t="shared" si="2"/>
        <v>5459</v>
      </c>
      <c r="F14" s="366">
        <f t="shared" si="3"/>
        <v>66.419272417569047</v>
      </c>
      <c r="G14" s="365">
        <f t="shared" si="4"/>
        <v>2760</v>
      </c>
      <c r="H14" s="367">
        <f t="shared" si="3"/>
        <v>33.580727582430953</v>
      </c>
      <c r="I14" s="350"/>
      <c r="J14" s="368">
        <f t="shared" si="5"/>
        <v>1848</v>
      </c>
      <c r="K14" s="369">
        <f t="shared" si="6"/>
        <v>22.484487163888549</v>
      </c>
      <c r="L14" s="370">
        <v>752</v>
      </c>
      <c r="M14" s="371">
        <v>40.692640692640694</v>
      </c>
      <c r="N14" s="370">
        <v>1096</v>
      </c>
      <c r="O14" s="372">
        <v>59.307359307359306</v>
      </c>
      <c r="P14" s="350"/>
      <c r="Q14" s="368">
        <v>1523</v>
      </c>
      <c r="R14" s="369">
        <v>18.530234821754473</v>
      </c>
      <c r="S14" s="370">
        <v>875</v>
      </c>
      <c r="T14" s="371">
        <v>57.452396585686152</v>
      </c>
      <c r="U14" s="370">
        <v>648</v>
      </c>
      <c r="V14" s="372">
        <v>42.547603414313855</v>
      </c>
      <c r="W14" s="350"/>
      <c r="X14" s="368">
        <v>4848</v>
      </c>
      <c r="Y14" s="369">
        <v>58.985278014356979</v>
      </c>
      <c r="Z14" s="370">
        <v>3832</v>
      </c>
      <c r="AA14" s="371">
        <v>79.042904290429036</v>
      </c>
      <c r="AB14" s="370">
        <v>1016</v>
      </c>
      <c r="AC14" s="372">
        <f t="shared" si="0"/>
        <v>20.957095709570957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8100</v>
      </c>
      <c r="E15" s="365">
        <f t="shared" si="2"/>
        <v>5114</v>
      </c>
      <c r="F15" s="366">
        <f t="shared" si="3"/>
        <v>63.135802469135804</v>
      </c>
      <c r="G15" s="365">
        <f t="shared" si="4"/>
        <v>2986</v>
      </c>
      <c r="H15" s="367">
        <f t="shared" si="3"/>
        <v>36.864197530864196</v>
      </c>
      <c r="I15" s="350"/>
      <c r="J15" s="368">
        <f t="shared" si="5"/>
        <v>1985</v>
      </c>
      <c r="K15" s="369">
        <f t="shared" si="6"/>
        <v>24.506172839506174</v>
      </c>
      <c r="L15" s="370">
        <v>759</v>
      </c>
      <c r="M15" s="371">
        <v>38.236775818639799</v>
      </c>
      <c r="N15" s="370">
        <v>1226</v>
      </c>
      <c r="O15" s="372">
        <v>61.763224181360201</v>
      </c>
      <c r="P15" s="350"/>
      <c r="Q15" s="368">
        <v>1417</v>
      </c>
      <c r="R15" s="369">
        <v>17.493827160493826</v>
      </c>
      <c r="S15" s="370">
        <v>816</v>
      </c>
      <c r="T15" s="371">
        <v>57.586450247000712</v>
      </c>
      <c r="U15" s="370">
        <v>601</v>
      </c>
      <c r="V15" s="372">
        <v>42.413549752999295</v>
      </c>
      <c r="W15" s="350"/>
      <c r="X15" s="368">
        <v>4698</v>
      </c>
      <c r="Y15" s="369">
        <v>57.999999999999993</v>
      </c>
      <c r="Z15" s="370">
        <v>3539</v>
      </c>
      <c r="AA15" s="371">
        <v>75.329927628778208</v>
      </c>
      <c r="AB15" s="370">
        <v>1159</v>
      </c>
      <c r="AC15" s="372">
        <f t="shared" si="0"/>
        <v>24.670072371221796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20680</v>
      </c>
      <c r="E16" s="365">
        <f t="shared" si="2"/>
        <v>12621</v>
      </c>
      <c r="F16" s="366">
        <f t="shared" si="3"/>
        <v>61.029980657640237</v>
      </c>
      <c r="G16" s="365">
        <f t="shared" si="4"/>
        <v>8059</v>
      </c>
      <c r="H16" s="367">
        <f t="shared" si="3"/>
        <v>38.97001934235977</v>
      </c>
      <c r="I16" s="350"/>
      <c r="J16" s="368">
        <f t="shared" si="5"/>
        <v>6282</v>
      </c>
      <c r="K16" s="369">
        <f t="shared" si="6"/>
        <v>30.377176015473889</v>
      </c>
      <c r="L16" s="370">
        <v>2552</v>
      </c>
      <c r="M16" s="371">
        <v>40.624005093919138</v>
      </c>
      <c r="N16" s="370">
        <v>3730</v>
      </c>
      <c r="O16" s="372">
        <v>59.375994906080862</v>
      </c>
      <c r="P16" s="350"/>
      <c r="Q16" s="368">
        <v>3989</v>
      </c>
      <c r="R16" s="369">
        <v>19.289168278529981</v>
      </c>
      <c r="S16" s="370">
        <v>2321</v>
      </c>
      <c r="T16" s="371">
        <v>58.185008774128853</v>
      </c>
      <c r="U16" s="370">
        <v>1668</v>
      </c>
      <c r="V16" s="372">
        <v>41.814991225871147</v>
      </c>
      <c r="W16" s="350"/>
      <c r="X16" s="368">
        <v>10409</v>
      </c>
      <c r="Y16" s="369">
        <v>50.333655705996129</v>
      </c>
      <c r="Z16" s="370">
        <v>7748</v>
      </c>
      <c r="AA16" s="371">
        <v>74.435584590258429</v>
      </c>
      <c r="AB16" s="370">
        <v>2661</v>
      </c>
      <c r="AC16" s="372">
        <f t="shared" si="0"/>
        <v>25.564415409741571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5242</v>
      </c>
      <c r="E17" s="375">
        <f t="shared" si="2"/>
        <v>3358</v>
      </c>
      <c r="F17" s="376">
        <f t="shared" si="3"/>
        <v>64.059519267455173</v>
      </c>
      <c r="G17" s="375">
        <f t="shared" si="4"/>
        <v>1884</v>
      </c>
      <c r="H17" s="367">
        <f t="shared" si="3"/>
        <v>35.940480732544835</v>
      </c>
      <c r="I17" s="350"/>
      <c r="J17" s="377">
        <f t="shared" si="5"/>
        <v>1322</v>
      </c>
      <c r="K17" s="378">
        <f t="shared" si="6"/>
        <v>25.219381915299504</v>
      </c>
      <c r="L17" s="375">
        <v>532</v>
      </c>
      <c r="M17" s="376">
        <v>40.242057488653558</v>
      </c>
      <c r="N17" s="375">
        <v>790</v>
      </c>
      <c r="O17" s="372">
        <v>59.757942511346442</v>
      </c>
      <c r="P17" s="350"/>
      <c r="Q17" s="377">
        <v>977</v>
      </c>
      <c r="R17" s="378">
        <v>18.637924456314384</v>
      </c>
      <c r="S17" s="375">
        <v>539</v>
      </c>
      <c r="T17" s="376">
        <v>55.168884339815762</v>
      </c>
      <c r="U17" s="375">
        <v>438</v>
      </c>
      <c r="V17" s="372">
        <v>44.831115660184238</v>
      </c>
      <c r="W17" s="350"/>
      <c r="X17" s="377">
        <v>2943</v>
      </c>
      <c r="Y17" s="378">
        <v>56.142693628386112</v>
      </c>
      <c r="Z17" s="375">
        <v>2287</v>
      </c>
      <c r="AA17" s="376">
        <v>77.709819911654776</v>
      </c>
      <c r="AB17" s="375">
        <v>656</v>
      </c>
      <c r="AC17" s="372">
        <f t="shared" si="0"/>
        <v>22.290180088345227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35131</v>
      </c>
      <c r="E18" s="365">
        <f t="shared" si="2"/>
        <v>22982</v>
      </c>
      <c r="F18" s="366">
        <f t="shared" si="3"/>
        <v>65.418006888503029</v>
      </c>
      <c r="G18" s="365">
        <f t="shared" si="4"/>
        <v>12149</v>
      </c>
      <c r="H18" s="367">
        <f t="shared" si="3"/>
        <v>34.581993111496971</v>
      </c>
      <c r="I18" s="350"/>
      <c r="J18" s="368">
        <f t="shared" si="5"/>
        <v>6768</v>
      </c>
      <c r="K18" s="369">
        <f t="shared" si="6"/>
        <v>19.2650365773818</v>
      </c>
      <c r="L18" s="370">
        <v>2771</v>
      </c>
      <c r="M18" s="371">
        <v>40.942671394799049</v>
      </c>
      <c r="N18" s="370">
        <v>3997</v>
      </c>
      <c r="O18" s="372">
        <v>59.057328605200944</v>
      </c>
      <c r="P18" s="350"/>
      <c r="Q18" s="368">
        <v>5146</v>
      </c>
      <c r="R18" s="369">
        <v>14.648031652956078</v>
      </c>
      <c r="S18" s="370">
        <v>2852</v>
      </c>
      <c r="T18" s="371">
        <v>55.421686746987952</v>
      </c>
      <c r="U18" s="370">
        <v>2294</v>
      </c>
      <c r="V18" s="372">
        <v>44.578313253012048</v>
      </c>
      <c r="W18" s="350"/>
      <c r="X18" s="368">
        <v>23217</v>
      </c>
      <c r="Y18" s="369">
        <v>66.086931769662129</v>
      </c>
      <c r="Z18" s="370">
        <v>17359</v>
      </c>
      <c r="AA18" s="371">
        <v>74.768488607485892</v>
      </c>
      <c r="AB18" s="370">
        <v>5858</v>
      </c>
      <c r="AC18" s="372">
        <f t="shared" si="0"/>
        <v>25.231511392514104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24272</v>
      </c>
      <c r="E19" s="365">
        <f t="shared" si="2"/>
        <v>15456</v>
      </c>
      <c r="F19" s="366">
        <f t="shared" si="3"/>
        <v>63.678312458800271</v>
      </c>
      <c r="G19" s="365">
        <f t="shared" si="4"/>
        <v>8816</v>
      </c>
      <c r="H19" s="367">
        <f t="shared" si="3"/>
        <v>36.321687541199736</v>
      </c>
      <c r="I19" s="350"/>
      <c r="J19" s="368">
        <f t="shared" si="5"/>
        <v>5523</v>
      </c>
      <c r="K19" s="369">
        <f t="shared" si="6"/>
        <v>22.75461437046803</v>
      </c>
      <c r="L19" s="370">
        <v>2129</v>
      </c>
      <c r="M19" s="371">
        <v>38.547890639145393</v>
      </c>
      <c r="N19" s="370">
        <v>3394</v>
      </c>
      <c r="O19" s="372">
        <v>61.452109360854614</v>
      </c>
      <c r="P19" s="350"/>
      <c r="Q19" s="368">
        <v>3478</v>
      </c>
      <c r="R19" s="369">
        <v>14.329268292682926</v>
      </c>
      <c r="S19" s="370">
        <v>2009</v>
      </c>
      <c r="T19" s="371">
        <v>57.763082231167338</v>
      </c>
      <c r="U19" s="370">
        <v>1469</v>
      </c>
      <c r="V19" s="372">
        <v>42.236917768832662</v>
      </c>
      <c r="W19" s="350"/>
      <c r="X19" s="368">
        <v>15271</v>
      </c>
      <c r="Y19" s="369">
        <v>62.916117336849041</v>
      </c>
      <c r="Z19" s="370">
        <v>11318</v>
      </c>
      <c r="AA19" s="371">
        <v>74.114334359243003</v>
      </c>
      <c r="AB19" s="370">
        <v>3953</v>
      </c>
      <c r="AC19" s="372">
        <f t="shared" si="0"/>
        <v>25.88566564075699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49793</v>
      </c>
      <c r="E20" s="365">
        <f t="shared" si="2"/>
        <v>31298</v>
      </c>
      <c r="F20" s="366">
        <f t="shared" si="3"/>
        <v>62.856224770550071</v>
      </c>
      <c r="G20" s="365">
        <f t="shared" si="4"/>
        <v>18495</v>
      </c>
      <c r="H20" s="367">
        <f t="shared" si="3"/>
        <v>37.143775229449922</v>
      </c>
      <c r="I20" s="350"/>
      <c r="J20" s="368">
        <f t="shared" si="5"/>
        <v>13750</v>
      </c>
      <c r="K20" s="369">
        <f t="shared" si="6"/>
        <v>27.614323298455606</v>
      </c>
      <c r="L20" s="370">
        <v>5605</v>
      </c>
      <c r="M20" s="371">
        <v>40.763636363636365</v>
      </c>
      <c r="N20" s="370">
        <v>8145</v>
      </c>
      <c r="O20" s="372">
        <v>59.236363636363635</v>
      </c>
      <c r="P20" s="350"/>
      <c r="Q20" s="368">
        <v>8034</v>
      </c>
      <c r="R20" s="369">
        <v>16.134798063984899</v>
      </c>
      <c r="S20" s="370">
        <v>4563</v>
      </c>
      <c r="T20" s="371">
        <v>56.796116504854368</v>
      </c>
      <c r="U20" s="370">
        <v>3471</v>
      </c>
      <c r="V20" s="372">
        <v>43.203883495145625</v>
      </c>
      <c r="W20" s="350"/>
      <c r="X20" s="368">
        <v>28009</v>
      </c>
      <c r="Y20" s="369">
        <v>56.250878637559495</v>
      </c>
      <c r="Z20" s="370">
        <v>21130</v>
      </c>
      <c r="AA20" s="371">
        <v>75.440037130922207</v>
      </c>
      <c r="AB20" s="370">
        <v>6879</v>
      </c>
      <c r="AC20" s="372">
        <f t="shared" si="0"/>
        <v>24.559962869077797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46728</v>
      </c>
      <c r="E21" s="365">
        <f t="shared" si="2"/>
        <v>30319</v>
      </c>
      <c r="F21" s="366">
        <f t="shared" si="3"/>
        <v>64.884009587399419</v>
      </c>
      <c r="G21" s="365">
        <f t="shared" si="4"/>
        <v>16409</v>
      </c>
      <c r="H21" s="367">
        <f t="shared" si="3"/>
        <v>35.115990412600581</v>
      </c>
      <c r="I21" s="350"/>
      <c r="J21" s="368">
        <f t="shared" si="5"/>
        <v>10148</v>
      </c>
      <c r="K21" s="369">
        <f t="shared" si="6"/>
        <v>21.71717171717172</v>
      </c>
      <c r="L21" s="370">
        <v>4139</v>
      </c>
      <c r="M21" s="371">
        <v>40.786361844698469</v>
      </c>
      <c r="N21" s="370">
        <v>6009</v>
      </c>
      <c r="O21" s="372">
        <v>59.213638155301538</v>
      </c>
      <c r="P21" s="350"/>
      <c r="Q21" s="368">
        <v>8240</v>
      </c>
      <c r="R21" s="369">
        <v>17.633966786509159</v>
      </c>
      <c r="S21" s="370">
        <v>4705</v>
      </c>
      <c r="T21" s="371">
        <v>57.099514563106801</v>
      </c>
      <c r="U21" s="370">
        <v>3535</v>
      </c>
      <c r="V21" s="372">
        <v>42.900485436893206</v>
      </c>
      <c r="W21" s="350"/>
      <c r="X21" s="368">
        <v>28340</v>
      </c>
      <c r="Y21" s="369">
        <v>60.648861496319128</v>
      </c>
      <c r="Z21" s="370">
        <v>21475</v>
      </c>
      <c r="AA21" s="371">
        <v>75.776287932251236</v>
      </c>
      <c r="AB21" s="370">
        <v>6865</v>
      </c>
      <c r="AC21" s="372">
        <f t="shared" si="0"/>
        <v>24.223712067748764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13152</v>
      </c>
      <c r="E22" s="365">
        <f t="shared" si="2"/>
        <v>8573</v>
      </c>
      <c r="F22" s="366">
        <f t="shared" si="3"/>
        <v>65.184002433090029</v>
      </c>
      <c r="G22" s="365">
        <f t="shared" si="4"/>
        <v>4579</v>
      </c>
      <c r="H22" s="367">
        <f t="shared" si="3"/>
        <v>34.815997566909971</v>
      </c>
      <c r="I22" s="350"/>
      <c r="J22" s="368">
        <f t="shared" si="5"/>
        <v>2766</v>
      </c>
      <c r="K22" s="369">
        <f t="shared" si="6"/>
        <v>21.03102189781022</v>
      </c>
      <c r="L22" s="370">
        <v>1120</v>
      </c>
      <c r="M22" s="371">
        <v>40.491684743311637</v>
      </c>
      <c r="N22" s="370">
        <v>1646</v>
      </c>
      <c r="O22" s="372">
        <v>59.508315256688363</v>
      </c>
      <c r="P22" s="350"/>
      <c r="Q22" s="368">
        <v>2054</v>
      </c>
      <c r="R22" s="369">
        <v>15.617396593673966</v>
      </c>
      <c r="S22" s="370">
        <v>1153</v>
      </c>
      <c r="T22" s="371">
        <v>56.134371957156773</v>
      </c>
      <c r="U22" s="370">
        <v>901</v>
      </c>
      <c r="V22" s="372">
        <v>43.865628042843234</v>
      </c>
      <c r="W22" s="350"/>
      <c r="X22" s="368">
        <v>8332</v>
      </c>
      <c r="Y22" s="369">
        <v>63.351581508515821</v>
      </c>
      <c r="Z22" s="370">
        <v>6300</v>
      </c>
      <c r="AA22" s="371">
        <v>75.612097935669709</v>
      </c>
      <c r="AB22" s="370">
        <v>2032</v>
      </c>
      <c r="AC22" s="372">
        <f t="shared" si="0"/>
        <v>24.387902064330294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26661</v>
      </c>
      <c r="E23" s="365">
        <f t="shared" si="2"/>
        <v>17872</v>
      </c>
      <c r="F23" s="366">
        <f t="shared" si="3"/>
        <v>67.034244777015118</v>
      </c>
      <c r="G23" s="365">
        <f t="shared" si="4"/>
        <v>8789</v>
      </c>
      <c r="H23" s="367">
        <f t="shared" si="3"/>
        <v>32.965755222984882</v>
      </c>
      <c r="I23" s="350"/>
      <c r="J23" s="368">
        <f t="shared" si="5"/>
        <v>5260</v>
      </c>
      <c r="K23" s="369">
        <f t="shared" si="6"/>
        <v>19.729192453396347</v>
      </c>
      <c r="L23" s="370">
        <v>2252</v>
      </c>
      <c r="M23" s="371">
        <v>42.813688212927758</v>
      </c>
      <c r="N23" s="370">
        <v>3008</v>
      </c>
      <c r="O23" s="372">
        <v>57.186311787072242</v>
      </c>
      <c r="P23" s="350"/>
      <c r="Q23" s="368">
        <v>4172</v>
      </c>
      <c r="R23" s="369">
        <v>15.648325269119686</v>
      </c>
      <c r="S23" s="370">
        <v>2353</v>
      </c>
      <c r="T23" s="371">
        <v>56.399808245445826</v>
      </c>
      <c r="U23" s="370">
        <v>1819</v>
      </c>
      <c r="V23" s="372">
        <v>43.600191754554167</v>
      </c>
      <c r="W23" s="350"/>
      <c r="X23" s="368">
        <v>17229</v>
      </c>
      <c r="Y23" s="369">
        <v>64.622482277483968</v>
      </c>
      <c r="Z23" s="370">
        <v>13267</v>
      </c>
      <c r="AA23" s="371">
        <v>77.003888792152765</v>
      </c>
      <c r="AB23" s="370">
        <v>3962</v>
      </c>
      <c r="AC23" s="372">
        <f t="shared" si="0"/>
        <v>22.996111207847232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66215</v>
      </c>
      <c r="E24" s="365">
        <f t="shared" si="2"/>
        <v>43846</v>
      </c>
      <c r="F24" s="366">
        <f t="shared" si="3"/>
        <v>66.217624405346214</v>
      </c>
      <c r="G24" s="365">
        <f t="shared" si="4"/>
        <v>22369</v>
      </c>
      <c r="H24" s="367">
        <f t="shared" si="3"/>
        <v>33.782375594653779</v>
      </c>
      <c r="I24" s="350"/>
      <c r="J24" s="368">
        <f t="shared" si="5"/>
        <v>16342</v>
      </c>
      <c r="K24" s="369">
        <f t="shared" si="6"/>
        <v>24.680208411991241</v>
      </c>
      <c r="L24" s="370">
        <v>7800</v>
      </c>
      <c r="M24" s="371">
        <v>47.729776037204743</v>
      </c>
      <c r="N24" s="370">
        <v>8542</v>
      </c>
      <c r="O24" s="372">
        <v>52.270223962795249</v>
      </c>
      <c r="P24" s="350"/>
      <c r="Q24" s="368">
        <v>9952</v>
      </c>
      <c r="R24" s="369">
        <v>15.029827078456542</v>
      </c>
      <c r="S24" s="370">
        <v>5823</v>
      </c>
      <c r="T24" s="371">
        <v>58.510852090032152</v>
      </c>
      <c r="U24" s="370">
        <v>4129</v>
      </c>
      <c r="V24" s="372">
        <v>41.489147909967841</v>
      </c>
      <c r="W24" s="350"/>
      <c r="X24" s="368">
        <v>39921</v>
      </c>
      <c r="Y24" s="369">
        <v>60.28996450955222</v>
      </c>
      <c r="Z24" s="370">
        <v>30223</v>
      </c>
      <c r="AA24" s="371">
        <v>75.707021367200227</v>
      </c>
      <c r="AB24" s="370">
        <v>9698</v>
      </c>
      <c r="AC24" s="372">
        <f t="shared" si="0"/>
        <v>24.29297863279978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15309</v>
      </c>
      <c r="E25" s="365">
        <f t="shared" si="2"/>
        <v>8555</v>
      </c>
      <c r="F25" s="366">
        <f t="shared" si="3"/>
        <v>55.882160820432425</v>
      </c>
      <c r="G25" s="365">
        <f t="shared" si="4"/>
        <v>6754</v>
      </c>
      <c r="H25" s="367">
        <f t="shared" si="3"/>
        <v>44.117839179567575</v>
      </c>
      <c r="I25" s="350"/>
      <c r="J25" s="368">
        <f t="shared" si="5"/>
        <v>5611</v>
      </c>
      <c r="K25" s="369">
        <f t="shared" si="6"/>
        <v>36.65164282448233</v>
      </c>
      <c r="L25" s="370">
        <v>1973</v>
      </c>
      <c r="M25" s="371">
        <v>35.163072536089821</v>
      </c>
      <c r="N25" s="370">
        <v>3638</v>
      </c>
      <c r="O25" s="372">
        <v>64.836927463910172</v>
      </c>
      <c r="P25" s="350"/>
      <c r="Q25" s="368">
        <v>2327</v>
      </c>
      <c r="R25" s="369">
        <v>15.200209027369521</v>
      </c>
      <c r="S25" s="370">
        <v>1236</v>
      </c>
      <c r="T25" s="371">
        <v>53.115599484314572</v>
      </c>
      <c r="U25" s="370">
        <v>1091</v>
      </c>
      <c r="V25" s="372">
        <v>46.884400515685428</v>
      </c>
      <c r="W25" s="350"/>
      <c r="X25" s="368">
        <v>7371</v>
      </c>
      <c r="Y25" s="369">
        <v>48.148148148148145</v>
      </c>
      <c r="Z25" s="370">
        <v>5346</v>
      </c>
      <c r="AA25" s="371">
        <v>72.527472527472526</v>
      </c>
      <c r="AB25" s="370">
        <v>2025</v>
      </c>
      <c r="AC25" s="372">
        <f t="shared" si="0"/>
        <v>27.472527472527474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3352</v>
      </c>
      <c r="E26" s="380">
        <f t="shared" si="2"/>
        <v>2264</v>
      </c>
      <c r="F26" s="381">
        <f t="shared" si="3"/>
        <v>67.5417661097852</v>
      </c>
      <c r="G26" s="380">
        <f t="shared" si="4"/>
        <v>1088</v>
      </c>
      <c r="H26" s="367">
        <f t="shared" si="3"/>
        <v>32.4582338902148</v>
      </c>
      <c r="I26" s="350"/>
      <c r="J26" s="377">
        <f t="shared" si="5"/>
        <v>660</v>
      </c>
      <c r="K26" s="378">
        <f t="shared" si="6"/>
        <v>19.689737470167064</v>
      </c>
      <c r="L26" s="375">
        <v>314</v>
      </c>
      <c r="M26" s="376">
        <v>47.575757575757578</v>
      </c>
      <c r="N26" s="375">
        <v>346</v>
      </c>
      <c r="O26" s="372">
        <v>52.424242424242429</v>
      </c>
      <c r="P26" s="350"/>
      <c r="Q26" s="377">
        <v>507</v>
      </c>
      <c r="R26" s="378">
        <v>15.125298329355608</v>
      </c>
      <c r="S26" s="375">
        <v>287</v>
      </c>
      <c r="T26" s="376">
        <v>56.607495069033533</v>
      </c>
      <c r="U26" s="375">
        <v>220</v>
      </c>
      <c r="V26" s="372">
        <v>43.392504930966467</v>
      </c>
      <c r="W26" s="350"/>
      <c r="X26" s="377">
        <v>2185</v>
      </c>
      <c r="Y26" s="378">
        <v>65.184964200477324</v>
      </c>
      <c r="Z26" s="375">
        <v>1663</v>
      </c>
      <c r="AA26" s="376">
        <v>76.109839816933629</v>
      </c>
      <c r="AB26" s="375">
        <v>522</v>
      </c>
      <c r="AC26" s="372">
        <f t="shared" si="0"/>
        <v>23.89016018306636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19795</v>
      </c>
      <c r="E27" s="380">
        <f t="shared" si="2"/>
        <v>13249</v>
      </c>
      <c r="F27" s="381">
        <f t="shared" si="3"/>
        <v>66.93104319272544</v>
      </c>
      <c r="G27" s="380">
        <f t="shared" si="4"/>
        <v>6546</v>
      </c>
      <c r="H27" s="367">
        <f t="shared" si="3"/>
        <v>33.06895680727456</v>
      </c>
      <c r="I27" s="350"/>
      <c r="J27" s="377">
        <f t="shared" si="5"/>
        <v>3566</v>
      </c>
      <c r="K27" s="378">
        <f t="shared" si="6"/>
        <v>18.014650164182875</v>
      </c>
      <c r="L27" s="375">
        <v>1476</v>
      </c>
      <c r="M27" s="376">
        <v>41.390914189568143</v>
      </c>
      <c r="N27" s="375">
        <v>2090</v>
      </c>
      <c r="O27" s="372">
        <v>58.609085810431857</v>
      </c>
      <c r="P27" s="350"/>
      <c r="Q27" s="377">
        <v>2984</v>
      </c>
      <c r="R27" s="378">
        <v>15.074513766102552</v>
      </c>
      <c r="S27" s="375">
        <v>1685</v>
      </c>
      <c r="T27" s="376">
        <v>56.46782841823056</v>
      </c>
      <c r="U27" s="375">
        <v>1299</v>
      </c>
      <c r="V27" s="372">
        <v>43.532171581769433</v>
      </c>
      <c r="W27" s="350"/>
      <c r="X27" s="377">
        <v>13245</v>
      </c>
      <c r="Y27" s="378">
        <v>66.910836069714577</v>
      </c>
      <c r="Z27" s="375">
        <v>10088</v>
      </c>
      <c r="AA27" s="376">
        <v>76.164590411476027</v>
      </c>
      <c r="AB27" s="375">
        <v>3157</v>
      </c>
      <c r="AC27" s="372">
        <f t="shared" si="0"/>
        <v>23.835409588523969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2380</v>
      </c>
      <c r="E28" s="380">
        <f t="shared" si="2"/>
        <v>1528</v>
      </c>
      <c r="F28" s="381">
        <f t="shared" si="3"/>
        <v>64.201680672268907</v>
      </c>
      <c r="G28" s="380">
        <f t="shared" si="4"/>
        <v>852</v>
      </c>
      <c r="H28" s="382">
        <f t="shared" si="3"/>
        <v>35.798319327731093</v>
      </c>
      <c r="I28" s="350"/>
      <c r="J28" s="377">
        <f t="shared" si="5"/>
        <v>527</v>
      </c>
      <c r="K28" s="378">
        <f t="shared" si="6"/>
        <v>22.142857142857142</v>
      </c>
      <c r="L28" s="375">
        <v>227</v>
      </c>
      <c r="M28" s="376">
        <v>43.07400379506641</v>
      </c>
      <c r="N28" s="375">
        <v>300</v>
      </c>
      <c r="O28" s="383">
        <v>56.925996204933583</v>
      </c>
      <c r="P28" s="350"/>
      <c r="Q28" s="377">
        <v>357</v>
      </c>
      <c r="R28" s="378">
        <v>15</v>
      </c>
      <c r="S28" s="375">
        <v>202</v>
      </c>
      <c r="T28" s="376">
        <v>56.582633053221286</v>
      </c>
      <c r="U28" s="375">
        <v>155</v>
      </c>
      <c r="V28" s="383">
        <v>43.417366946778714</v>
      </c>
      <c r="W28" s="350"/>
      <c r="X28" s="377">
        <v>1496</v>
      </c>
      <c r="Y28" s="378">
        <v>62.857142857142854</v>
      </c>
      <c r="Z28" s="375">
        <v>1099</v>
      </c>
      <c r="AA28" s="376">
        <v>73.462566844919792</v>
      </c>
      <c r="AB28" s="375">
        <v>397</v>
      </c>
      <c r="AC28" s="383">
        <f t="shared" si="0"/>
        <v>26.537433155080215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1250</v>
      </c>
      <c r="E29" s="386">
        <f t="shared" si="2"/>
        <v>662</v>
      </c>
      <c r="F29" s="387">
        <f t="shared" si="3"/>
        <v>52.959999999999994</v>
      </c>
      <c r="G29" s="386">
        <f t="shared" si="4"/>
        <v>588</v>
      </c>
      <c r="H29" s="388">
        <f t="shared" si="3"/>
        <v>47.04</v>
      </c>
      <c r="I29" s="350"/>
      <c r="J29" s="389">
        <f t="shared" si="5"/>
        <v>663</v>
      </c>
      <c r="K29" s="390">
        <f t="shared" si="6"/>
        <v>53.04</v>
      </c>
      <c r="L29" s="391">
        <v>252</v>
      </c>
      <c r="M29" s="392">
        <v>38.009049773755656</v>
      </c>
      <c r="N29" s="391">
        <v>411</v>
      </c>
      <c r="O29" s="393">
        <v>61.990950226244344</v>
      </c>
      <c r="P29" s="350"/>
      <c r="Q29" s="389">
        <v>191</v>
      </c>
      <c r="R29" s="390">
        <v>15.28</v>
      </c>
      <c r="S29" s="391">
        <v>114</v>
      </c>
      <c r="T29" s="392">
        <v>59.685863874345543</v>
      </c>
      <c r="U29" s="391">
        <v>77</v>
      </c>
      <c r="V29" s="393">
        <v>40.31413612565445</v>
      </c>
      <c r="W29" s="350"/>
      <c r="X29" s="389">
        <v>396</v>
      </c>
      <c r="Y29" s="390">
        <v>31.680000000000003</v>
      </c>
      <c r="Z29" s="391">
        <v>296</v>
      </c>
      <c r="AA29" s="392">
        <v>74.747474747474755</v>
      </c>
      <c r="AB29" s="391">
        <v>100</v>
      </c>
      <c r="AC29" s="393">
        <f t="shared" si="0"/>
        <v>25.252525252525253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434695</v>
      </c>
      <c r="E31" s="1230">
        <f>L31+S31+Z31</f>
        <v>275627</v>
      </c>
      <c r="F31" s="1231">
        <f>E31/$D31*100</f>
        <v>63.406986507781312</v>
      </c>
      <c r="G31" s="1230">
        <f>N31+U31+AB31</f>
        <v>159068</v>
      </c>
      <c r="H31" s="1232">
        <f>G31/$D31*100</f>
        <v>36.593013492218688</v>
      </c>
      <c r="I31" s="320"/>
      <c r="J31" s="1233">
        <f>SUM(J12:J29)</f>
        <v>114558</v>
      </c>
      <c r="K31" s="1234">
        <f>J31/$D31*100</f>
        <v>26.353650260527495</v>
      </c>
      <c r="L31" s="1230">
        <f>SUM(L12:L29)</f>
        <v>46895</v>
      </c>
      <c r="M31" s="1231">
        <f>L31/$J31*100</f>
        <v>40.935595942666595</v>
      </c>
      <c r="N31" s="1230">
        <f>SUM(N12:N29)</f>
        <v>67663</v>
      </c>
      <c r="O31" s="1235">
        <f>N31/$J31*100</f>
        <v>59.064404057333405</v>
      </c>
      <c r="P31" s="320"/>
      <c r="Q31" s="1233">
        <f>SUM(Q12:Q29)</f>
        <v>70407</v>
      </c>
      <c r="R31" s="1234">
        <f>Q31/$D31*100</f>
        <v>16.196873670044514</v>
      </c>
      <c r="S31" s="1230">
        <f>SUM(S12:S29)</f>
        <v>40108</v>
      </c>
      <c r="T31" s="1231">
        <f>S31/$Q31*100</f>
        <v>56.96592668342636</v>
      </c>
      <c r="U31" s="1230">
        <f>SUM(U12:U29)</f>
        <v>30299</v>
      </c>
      <c r="V31" s="1235">
        <f>U31/$Q31*100</f>
        <v>43.034073316573632</v>
      </c>
      <c r="W31" s="320"/>
      <c r="X31" s="1233">
        <f>SUM(X12:X29)</f>
        <v>249730</v>
      </c>
      <c r="Y31" s="1234">
        <f>X31/$D31*100</f>
        <v>57.449476069427988</v>
      </c>
      <c r="Z31" s="1230">
        <f>SUM(Z12:Z29)</f>
        <v>188624</v>
      </c>
      <c r="AA31" s="1231">
        <f>Z31/$X31*100</f>
        <v>75.531173667560964</v>
      </c>
      <c r="AB31" s="1230">
        <f>SUM(AB12:AB29)</f>
        <v>61106</v>
      </c>
      <c r="AC31" s="1235">
        <f>AB31/$X31*100</f>
        <v>24.468826332439033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3"/>
      <c r="C34" s="1443"/>
      <c r="D34" s="1443"/>
      <c r="E34" s="1443"/>
      <c r="F34" s="1443"/>
      <c r="G34" s="1443"/>
      <c r="H34" s="1443"/>
      <c r="I34" s="1443"/>
      <c r="J34" s="1443"/>
      <c r="K34" s="1443"/>
      <c r="L34" s="1443"/>
      <c r="M34" s="1443"/>
      <c r="N34" s="1443"/>
      <c r="O34" s="1443"/>
    </row>
    <row r="35" spans="2:15" s="329" customFormat="1" ht="29.25" customHeight="1" x14ac:dyDescent="0.2">
      <c r="B35" s="1444"/>
      <c r="C35" s="1444"/>
      <c r="D35" s="1444"/>
      <c r="E35" s="1444"/>
      <c r="F35" s="1444"/>
      <c r="G35" s="1444"/>
      <c r="H35" s="1444"/>
      <c r="I35" s="1444"/>
      <c r="J35" s="1444"/>
      <c r="K35" s="1444"/>
      <c r="L35" s="1444"/>
      <c r="M35" s="1444"/>
    </row>
    <row r="36" spans="2:15" s="329" customFormat="1" ht="4.5" customHeight="1" x14ac:dyDescent="0.2">
      <c r="B36" s="1434"/>
      <c r="C36" s="1434"/>
      <c r="D36" s="143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404</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t="str">
        <f>porsaad!$B$6</f>
        <v>Situación a 31 de mayo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228</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229</v>
      </c>
      <c r="K8" s="1459"/>
      <c r="L8" s="1459"/>
      <c r="M8" s="1459"/>
      <c r="N8" s="1459"/>
      <c r="O8" s="1460"/>
      <c r="P8" s="317"/>
      <c r="Q8" s="1458" t="s">
        <v>230</v>
      </c>
      <c r="R8" s="1459"/>
      <c r="S8" s="1459"/>
      <c r="T8" s="1459"/>
      <c r="U8" s="1459"/>
      <c r="V8" s="1460"/>
      <c r="W8" s="317"/>
      <c r="X8" s="1458" t="s">
        <v>231</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219</v>
      </c>
      <c r="L9" s="1437" t="s">
        <v>24</v>
      </c>
      <c r="M9" s="1438"/>
      <c r="N9" s="1439" t="s">
        <v>23</v>
      </c>
      <c r="O9" s="1440"/>
      <c r="P9" s="317"/>
      <c r="Q9" s="1441" t="s">
        <v>9</v>
      </c>
      <c r="R9" s="1435" t="s">
        <v>219</v>
      </c>
      <c r="S9" s="1437" t="s">
        <v>24</v>
      </c>
      <c r="T9" s="1438"/>
      <c r="U9" s="1439" t="s">
        <v>23</v>
      </c>
      <c r="V9" s="1440"/>
      <c r="W9" s="317"/>
      <c r="X9" s="1441" t="s">
        <v>9</v>
      </c>
      <c r="Y9" s="1435" t="s">
        <v>219</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219</v>
      </c>
      <c r="G10" s="406" t="s">
        <v>9</v>
      </c>
      <c r="H10" s="886" t="s">
        <v>219</v>
      </c>
      <c r="I10" s="346"/>
      <c r="J10" s="1442"/>
      <c r="K10" s="1436"/>
      <c r="L10" s="404" t="s">
        <v>9</v>
      </c>
      <c r="M10" s="403" t="s">
        <v>220</v>
      </c>
      <c r="N10" s="407" t="s">
        <v>9</v>
      </c>
      <c r="O10" s="402" t="s">
        <v>220</v>
      </c>
      <c r="P10" s="347"/>
      <c r="Q10" s="1442"/>
      <c r="R10" s="1436"/>
      <c r="S10" s="404" t="s">
        <v>9</v>
      </c>
      <c r="T10" s="403" t="s">
        <v>220</v>
      </c>
      <c r="U10" s="407" t="s">
        <v>9</v>
      </c>
      <c r="V10" s="402" t="s">
        <v>220</v>
      </c>
      <c r="W10" s="347"/>
      <c r="X10" s="1442"/>
      <c r="Y10" s="1436"/>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138097</v>
      </c>
      <c r="E12" s="352">
        <f>L12+S12+Z12</f>
        <v>86121</v>
      </c>
      <c r="F12" s="353">
        <f>E12/$D12*100</f>
        <v>62.362687096750832</v>
      </c>
      <c r="G12" s="352">
        <f>N12+U12+AB12</f>
        <v>51976</v>
      </c>
      <c r="H12" s="354">
        <f>G12/$D12*100</f>
        <v>37.637312903249168</v>
      </c>
      <c r="I12" s="350"/>
      <c r="J12" s="355">
        <f>L12+N12</f>
        <v>42823</v>
      </c>
      <c r="K12" s="356">
        <f>J12/$D12*100</f>
        <v>31.009362983989515</v>
      </c>
      <c r="L12" s="357">
        <v>17108</v>
      </c>
      <c r="M12" s="353">
        <v>39.950493893468462</v>
      </c>
      <c r="N12" s="357">
        <v>25715</v>
      </c>
      <c r="O12" s="358">
        <v>60.049506106531538</v>
      </c>
      <c r="P12" s="350"/>
      <c r="Q12" s="355">
        <v>27645</v>
      </c>
      <c r="R12" s="356">
        <v>20.018537694519072</v>
      </c>
      <c r="S12" s="357">
        <v>17369</v>
      </c>
      <c r="T12" s="353">
        <v>62.828721287755471</v>
      </c>
      <c r="U12" s="357">
        <v>10276</v>
      </c>
      <c r="V12" s="358">
        <v>37.171278712244529</v>
      </c>
      <c r="W12" s="350"/>
      <c r="X12" s="355">
        <v>67629</v>
      </c>
      <c r="Y12" s="356">
        <v>48.972099321491413</v>
      </c>
      <c r="Z12" s="357">
        <v>51644</v>
      </c>
      <c r="AA12" s="353">
        <v>76.36369013293114</v>
      </c>
      <c r="AB12" s="357">
        <v>15985</v>
      </c>
      <c r="AC12" s="358">
        <f t="shared" ref="AC12:AC29" si="0">AB12/$X12*100</f>
        <v>23.63630986706886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16663</v>
      </c>
      <c r="E13" s="365">
        <f t="shared" ref="E13:E29" si="2">L13+S13+Z13</f>
        <v>10504</v>
      </c>
      <c r="F13" s="366">
        <f t="shared" ref="F13:H29" si="3">E13/$D13*100</f>
        <v>63.037868331032833</v>
      </c>
      <c r="G13" s="365">
        <f t="shared" ref="G13:G29" si="4">N13+U13+AB13</f>
        <v>6159</v>
      </c>
      <c r="H13" s="367">
        <f t="shared" si="3"/>
        <v>36.962131668967174</v>
      </c>
      <c r="I13" s="350"/>
      <c r="J13" s="368">
        <f t="shared" ref="J13:J29" si="5">L13+N13</f>
        <v>3550</v>
      </c>
      <c r="K13" s="369">
        <f t="shared" ref="K13:K29" si="6">J13/$D13*100</f>
        <v>21.304687031146852</v>
      </c>
      <c r="L13" s="370">
        <v>1446</v>
      </c>
      <c r="M13" s="371">
        <v>40.732394366197184</v>
      </c>
      <c r="N13" s="370">
        <v>2104</v>
      </c>
      <c r="O13" s="372">
        <v>59.267605633802823</v>
      </c>
      <c r="P13" s="350"/>
      <c r="Q13" s="368">
        <v>2924</v>
      </c>
      <c r="R13" s="369">
        <v>17.547860529316452</v>
      </c>
      <c r="S13" s="370">
        <v>1719</v>
      </c>
      <c r="T13" s="371">
        <v>58.78932968536251</v>
      </c>
      <c r="U13" s="370">
        <v>1205</v>
      </c>
      <c r="V13" s="372">
        <v>41.210670314637483</v>
      </c>
      <c r="W13" s="350"/>
      <c r="X13" s="368">
        <v>10189</v>
      </c>
      <c r="Y13" s="369">
        <v>61.1474524395367</v>
      </c>
      <c r="Z13" s="370">
        <v>7339</v>
      </c>
      <c r="AA13" s="371">
        <v>72.028658357051725</v>
      </c>
      <c r="AB13" s="370">
        <v>2850</v>
      </c>
      <c r="AC13" s="372">
        <f t="shared" si="0"/>
        <v>27.971341642948278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11574</v>
      </c>
      <c r="E14" s="365">
        <f t="shared" si="2"/>
        <v>7428</v>
      </c>
      <c r="F14" s="366">
        <f t="shared" si="3"/>
        <v>64.178330741316742</v>
      </c>
      <c r="G14" s="365">
        <f t="shared" si="4"/>
        <v>4146</v>
      </c>
      <c r="H14" s="367">
        <f t="shared" si="3"/>
        <v>35.821669258683251</v>
      </c>
      <c r="I14" s="350"/>
      <c r="J14" s="368">
        <f t="shared" si="5"/>
        <v>2816</v>
      </c>
      <c r="K14" s="369">
        <f t="shared" si="6"/>
        <v>24.330395714532575</v>
      </c>
      <c r="L14" s="370">
        <v>1094</v>
      </c>
      <c r="M14" s="371">
        <v>38.84943181818182</v>
      </c>
      <c r="N14" s="370">
        <v>1722</v>
      </c>
      <c r="O14" s="372">
        <v>61.15056818181818</v>
      </c>
      <c r="P14" s="350"/>
      <c r="Q14" s="368">
        <v>2354</v>
      </c>
      <c r="R14" s="369">
        <v>20.338690167617074</v>
      </c>
      <c r="S14" s="370">
        <v>1396</v>
      </c>
      <c r="T14" s="371">
        <v>59.303313508920986</v>
      </c>
      <c r="U14" s="370">
        <v>958</v>
      </c>
      <c r="V14" s="372">
        <v>40.696686491079014</v>
      </c>
      <c r="W14" s="350"/>
      <c r="X14" s="368">
        <v>6404</v>
      </c>
      <c r="Y14" s="369">
        <v>55.330914117850348</v>
      </c>
      <c r="Z14" s="370">
        <v>4938</v>
      </c>
      <c r="AA14" s="371">
        <v>77.108057464084951</v>
      </c>
      <c r="AB14" s="370">
        <v>1466</v>
      </c>
      <c r="AC14" s="372">
        <f t="shared" si="0"/>
        <v>22.891942535915053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11234</v>
      </c>
      <c r="E15" s="365">
        <f t="shared" si="2"/>
        <v>6618</v>
      </c>
      <c r="F15" s="366">
        <f t="shared" si="3"/>
        <v>58.910450418372797</v>
      </c>
      <c r="G15" s="365">
        <f t="shared" si="4"/>
        <v>4616</v>
      </c>
      <c r="H15" s="367">
        <f t="shared" si="3"/>
        <v>41.089549581627203</v>
      </c>
      <c r="I15" s="350"/>
      <c r="J15" s="368">
        <f t="shared" si="5"/>
        <v>3405</v>
      </c>
      <c r="K15" s="369">
        <f t="shared" si="6"/>
        <v>30.309773900658715</v>
      </c>
      <c r="L15" s="370">
        <v>1319</v>
      </c>
      <c r="M15" s="371">
        <v>38.737151248164466</v>
      </c>
      <c r="N15" s="370">
        <v>2086</v>
      </c>
      <c r="O15" s="372">
        <v>61.262848751835541</v>
      </c>
      <c r="P15" s="350"/>
      <c r="Q15" s="368">
        <v>2335</v>
      </c>
      <c r="R15" s="369">
        <v>20.785116610290192</v>
      </c>
      <c r="S15" s="370">
        <v>1292</v>
      </c>
      <c r="T15" s="371">
        <v>55.331905781584581</v>
      </c>
      <c r="U15" s="370">
        <v>1043</v>
      </c>
      <c r="V15" s="372">
        <v>44.668094218415419</v>
      </c>
      <c r="W15" s="350"/>
      <c r="X15" s="368">
        <v>5494</v>
      </c>
      <c r="Y15" s="369">
        <v>48.9051094890511</v>
      </c>
      <c r="Z15" s="370">
        <v>4007</v>
      </c>
      <c r="AA15" s="371">
        <v>72.934109938114318</v>
      </c>
      <c r="AB15" s="370">
        <v>1487</v>
      </c>
      <c r="AC15" s="372">
        <f t="shared" si="0"/>
        <v>27.065890061885696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21499</v>
      </c>
      <c r="E16" s="365">
        <f t="shared" si="2"/>
        <v>12395</v>
      </c>
      <c r="F16" s="366">
        <f t="shared" si="3"/>
        <v>57.65384436485418</v>
      </c>
      <c r="G16" s="365">
        <f t="shared" si="4"/>
        <v>9104</v>
      </c>
      <c r="H16" s="367">
        <f t="shared" si="3"/>
        <v>42.34615563514582</v>
      </c>
      <c r="I16" s="350"/>
      <c r="J16" s="368">
        <f t="shared" si="5"/>
        <v>8110</v>
      </c>
      <c r="K16" s="369">
        <f t="shared" si="6"/>
        <v>37.722684776036097</v>
      </c>
      <c r="L16" s="370">
        <v>3279</v>
      </c>
      <c r="M16" s="371">
        <v>40.431565967940813</v>
      </c>
      <c r="N16" s="370">
        <v>4831</v>
      </c>
      <c r="O16" s="372">
        <v>59.56843403205918</v>
      </c>
      <c r="P16" s="350"/>
      <c r="Q16" s="368">
        <v>4698</v>
      </c>
      <c r="R16" s="369">
        <v>21.852179171124238</v>
      </c>
      <c r="S16" s="370">
        <v>2806</v>
      </c>
      <c r="T16" s="371">
        <v>59.727543635589612</v>
      </c>
      <c r="U16" s="370">
        <v>1892</v>
      </c>
      <c r="V16" s="372">
        <v>40.272456364410388</v>
      </c>
      <c r="W16" s="350"/>
      <c r="X16" s="368">
        <v>8691</v>
      </c>
      <c r="Y16" s="369">
        <v>40.425136052839669</v>
      </c>
      <c r="Z16" s="370">
        <v>6310</v>
      </c>
      <c r="AA16" s="371">
        <v>72.603843056034975</v>
      </c>
      <c r="AB16" s="370">
        <v>2381</v>
      </c>
      <c r="AC16" s="372">
        <f t="shared" si="0"/>
        <v>27.396156943965021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7954</v>
      </c>
      <c r="E17" s="375">
        <f t="shared" si="2"/>
        <v>5028</v>
      </c>
      <c r="F17" s="376">
        <f t="shared" si="3"/>
        <v>63.213477495599705</v>
      </c>
      <c r="G17" s="375">
        <f t="shared" si="4"/>
        <v>2926</v>
      </c>
      <c r="H17" s="367">
        <f t="shared" si="3"/>
        <v>36.786522504400303</v>
      </c>
      <c r="I17" s="350"/>
      <c r="J17" s="377">
        <f t="shared" si="5"/>
        <v>1907</v>
      </c>
      <c r="K17" s="378">
        <f t="shared" si="6"/>
        <v>23.975358310284133</v>
      </c>
      <c r="L17" s="375">
        <v>766</v>
      </c>
      <c r="M17" s="376">
        <v>40.16780283167278</v>
      </c>
      <c r="N17" s="375">
        <v>1141</v>
      </c>
      <c r="O17" s="372">
        <v>59.83219716832722</v>
      </c>
      <c r="P17" s="350"/>
      <c r="Q17" s="377">
        <v>1682</v>
      </c>
      <c r="R17" s="378">
        <v>21.146592909228062</v>
      </c>
      <c r="S17" s="375">
        <v>937</v>
      </c>
      <c r="T17" s="376">
        <v>55.707491082045181</v>
      </c>
      <c r="U17" s="375">
        <v>745</v>
      </c>
      <c r="V17" s="372">
        <v>44.292508917954812</v>
      </c>
      <c r="W17" s="350"/>
      <c r="X17" s="377">
        <v>4365</v>
      </c>
      <c r="Y17" s="378">
        <v>54.878048780487809</v>
      </c>
      <c r="Z17" s="375">
        <v>3325</v>
      </c>
      <c r="AA17" s="376">
        <v>76.174112256586483</v>
      </c>
      <c r="AB17" s="375">
        <v>1040</v>
      </c>
      <c r="AC17" s="372">
        <f t="shared" si="0"/>
        <v>23.825887743413514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41854</v>
      </c>
      <c r="E18" s="365">
        <f t="shared" si="2"/>
        <v>26358</v>
      </c>
      <c r="F18" s="366">
        <f t="shared" si="3"/>
        <v>62.9760596358771</v>
      </c>
      <c r="G18" s="365">
        <f t="shared" si="4"/>
        <v>15496</v>
      </c>
      <c r="H18" s="367">
        <f t="shared" si="3"/>
        <v>37.0239403641229</v>
      </c>
      <c r="I18" s="350"/>
      <c r="J18" s="368">
        <f t="shared" si="5"/>
        <v>9767</v>
      </c>
      <c r="K18" s="369">
        <f t="shared" si="6"/>
        <v>23.335881875089598</v>
      </c>
      <c r="L18" s="370">
        <v>4046</v>
      </c>
      <c r="M18" s="371">
        <v>41.425207330807822</v>
      </c>
      <c r="N18" s="370">
        <v>5721</v>
      </c>
      <c r="O18" s="372">
        <v>58.574792669192178</v>
      </c>
      <c r="P18" s="350"/>
      <c r="Q18" s="368">
        <v>7016</v>
      </c>
      <c r="R18" s="369">
        <v>16.763033401825393</v>
      </c>
      <c r="S18" s="370">
        <v>3959</v>
      </c>
      <c r="T18" s="371">
        <v>56.428164196123141</v>
      </c>
      <c r="U18" s="370">
        <v>3057</v>
      </c>
      <c r="V18" s="372">
        <v>43.571835803876851</v>
      </c>
      <c r="W18" s="350"/>
      <c r="X18" s="368">
        <v>25071</v>
      </c>
      <c r="Y18" s="369">
        <v>59.901084723085006</v>
      </c>
      <c r="Z18" s="370">
        <v>18353</v>
      </c>
      <c r="AA18" s="371">
        <v>73.204100354991823</v>
      </c>
      <c r="AB18" s="370">
        <v>6718</v>
      </c>
      <c r="AC18" s="372">
        <f t="shared" si="0"/>
        <v>26.795899645008177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26812</v>
      </c>
      <c r="E19" s="365">
        <f t="shared" si="2"/>
        <v>16306</v>
      </c>
      <c r="F19" s="366">
        <f t="shared" si="3"/>
        <v>60.816052513799789</v>
      </c>
      <c r="G19" s="365">
        <f t="shared" si="4"/>
        <v>10506</v>
      </c>
      <c r="H19" s="367">
        <f t="shared" si="3"/>
        <v>39.183947486200211</v>
      </c>
      <c r="I19" s="350"/>
      <c r="J19" s="368">
        <f t="shared" si="5"/>
        <v>6921</v>
      </c>
      <c r="K19" s="369">
        <f t="shared" si="6"/>
        <v>25.813068775175296</v>
      </c>
      <c r="L19" s="370">
        <v>2762</v>
      </c>
      <c r="M19" s="371">
        <v>39.907527813899726</v>
      </c>
      <c r="N19" s="370">
        <v>4159</v>
      </c>
      <c r="O19" s="372">
        <v>60.092472186100274</v>
      </c>
      <c r="P19" s="350"/>
      <c r="Q19" s="368">
        <v>4864</v>
      </c>
      <c r="R19" s="369">
        <v>18.141130836938686</v>
      </c>
      <c r="S19" s="370">
        <v>2802</v>
      </c>
      <c r="T19" s="371">
        <v>57.60690789473685</v>
      </c>
      <c r="U19" s="370">
        <v>2062</v>
      </c>
      <c r="V19" s="372">
        <v>42.393092105263158</v>
      </c>
      <c r="W19" s="350"/>
      <c r="X19" s="368">
        <v>15027</v>
      </c>
      <c r="Y19" s="369">
        <v>56.045800387886025</v>
      </c>
      <c r="Z19" s="370">
        <v>10742</v>
      </c>
      <c r="AA19" s="371">
        <v>71.484660943634793</v>
      </c>
      <c r="AB19" s="370">
        <v>4285</v>
      </c>
      <c r="AC19" s="372">
        <f t="shared" si="0"/>
        <v>28.515339056365207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103727</v>
      </c>
      <c r="E20" s="365">
        <f t="shared" si="2"/>
        <v>65500</v>
      </c>
      <c r="F20" s="366">
        <f t="shared" si="3"/>
        <v>63.146528869050492</v>
      </c>
      <c r="G20" s="365">
        <f t="shared" si="4"/>
        <v>38227</v>
      </c>
      <c r="H20" s="367">
        <f t="shared" si="3"/>
        <v>36.853471130949508</v>
      </c>
      <c r="I20" s="350"/>
      <c r="J20" s="368">
        <f t="shared" si="5"/>
        <v>23193</v>
      </c>
      <c r="K20" s="369">
        <f t="shared" si="6"/>
        <v>22.359655634502108</v>
      </c>
      <c r="L20" s="370">
        <v>9223</v>
      </c>
      <c r="M20" s="371">
        <v>39.766308800068991</v>
      </c>
      <c r="N20" s="370">
        <v>13970</v>
      </c>
      <c r="O20" s="372">
        <v>60.233691199931016</v>
      </c>
      <c r="P20" s="350"/>
      <c r="Q20" s="368">
        <v>19608</v>
      </c>
      <c r="R20" s="369">
        <v>18.903467756707514</v>
      </c>
      <c r="S20" s="370">
        <v>11276</v>
      </c>
      <c r="T20" s="371">
        <v>57.507139942880457</v>
      </c>
      <c r="U20" s="370">
        <v>8332</v>
      </c>
      <c r="V20" s="372">
        <v>42.492860057119543</v>
      </c>
      <c r="W20" s="350"/>
      <c r="X20" s="368">
        <v>60926</v>
      </c>
      <c r="Y20" s="369">
        <v>58.736876608790375</v>
      </c>
      <c r="Z20" s="370">
        <v>45001</v>
      </c>
      <c r="AA20" s="371">
        <v>73.86173390670649</v>
      </c>
      <c r="AB20" s="370">
        <v>15925</v>
      </c>
      <c r="AC20" s="372">
        <f t="shared" si="0"/>
        <v>26.138266093293506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65337</v>
      </c>
      <c r="E21" s="365">
        <f t="shared" si="2"/>
        <v>40614</v>
      </c>
      <c r="F21" s="366">
        <f t="shared" si="3"/>
        <v>62.160797098122046</v>
      </c>
      <c r="G21" s="365">
        <f t="shared" si="4"/>
        <v>24723</v>
      </c>
      <c r="H21" s="367">
        <f t="shared" si="3"/>
        <v>37.839202901877954</v>
      </c>
      <c r="I21" s="350"/>
      <c r="J21" s="368">
        <f t="shared" si="5"/>
        <v>16690</v>
      </c>
      <c r="K21" s="369">
        <f t="shared" si="6"/>
        <v>25.544484748304942</v>
      </c>
      <c r="L21" s="370">
        <v>6817</v>
      </c>
      <c r="M21" s="371">
        <v>40.844817255841818</v>
      </c>
      <c r="N21" s="370">
        <v>9873</v>
      </c>
      <c r="O21" s="372">
        <v>59.155182744158175</v>
      </c>
      <c r="P21" s="350"/>
      <c r="Q21" s="368">
        <v>13368</v>
      </c>
      <c r="R21" s="369">
        <v>20.46007622021213</v>
      </c>
      <c r="S21" s="370">
        <v>7862</v>
      </c>
      <c r="T21" s="371">
        <v>58.812088569718732</v>
      </c>
      <c r="U21" s="370">
        <v>5506</v>
      </c>
      <c r="V21" s="372">
        <v>41.187911430281268</v>
      </c>
      <c r="W21" s="350"/>
      <c r="X21" s="368">
        <v>35279</v>
      </c>
      <c r="Y21" s="369">
        <v>53.995439031482931</v>
      </c>
      <c r="Z21" s="370">
        <v>25935</v>
      </c>
      <c r="AA21" s="371">
        <v>73.513988491737294</v>
      </c>
      <c r="AB21" s="370">
        <v>9344</v>
      </c>
      <c r="AC21" s="372">
        <f t="shared" si="0"/>
        <v>26.486011508262706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13768</v>
      </c>
      <c r="E22" s="365">
        <f t="shared" si="2"/>
        <v>8730</v>
      </c>
      <c r="F22" s="366">
        <f t="shared" si="3"/>
        <v>63.407902382335855</v>
      </c>
      <c r="G22" s="365">
        <f t="shared" si="4"/>
        <v>5038</v>
      </c>
      <c r="H22" s="367">
        <f t="shared" si="3"/>
        <v>36.592097617664152</v>
      </c>
      <c r="I22" s="350"/>
      <c r="J22" s="368">
        <f t="shared" si="5"/>
        <v>3509</v>
      </c>
      <c r="K22" s="369">
        <f t="shared" si="6"/>
        <v>25.486635676932018</v>
      </c>
      <c r="L22" s="370">
        <v>1470</v>
      </c>
      <c r="M22" s="371">
        <v>41.89227700199487</v>
      </c>
      <c r="N22" s="370">
        <v>2039</v>
      </c>
      <c r="O22" s="372">
        <v>58.10772299800513</v>
      </c>
      <c r="P22" s="350"/>
      <c r="Q22" s="368">
        <v>2548</v>
      </c>
      <c r="R22" s="369">
        <v>18.506682161533991</v>
      </c>
      <c r="S22" s="370">
        <v>1533</v>
      </c>
      <c r="T22" s="371">
        <v>60.164835164835161</v>
      </c>
      <c r="U22" s="370">
        <v>1015</v>
      </c>
      <c r="V22" s="372">
        <v>39.835164835164832</v>
      </c>
      <c r="W22" s="350"/>
      <c r="X22" s="368">
        <v>7711</v>
      </c>
      <c r="Y22" s="369">
        <v>56.006682161533995</v>
      </c>
      <c r="Z22" s="370">
        <v>5727</v>
      </c>
      <c r="AA22" s="371">
        <v>74.270522630009069</v>
      </c>
      <c r="AB22" s="370">
        <v>1984</v>
      </c>
      <c r="AC22" s="372">
        <f t="shared" si="0"/>
        <v>25.729477369990921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28265</v>
      </c>
      <c r="E23" s="365">
        <f t="shared" si="2"/>
        <v>17408</v>
      </c>
      <c r="F23" s="366">
        <f t="shared" si="3"/>
        <v>61.588537059968161</v>
      </c>
      <c r="G23" s="365">
        <f t="shared" si="4"/>
        <v>10857</v>
      </c>
      <c r="H23" s="367">
        <f t="shared" si="3"/>
        <v>38.411462940031846</v>
      </c>
      <c r="I23" s="350"/>
      <c r="J23" s="368">
        <f t="shared" si="5"/>
        <v>8153</v>
      </c>
      <c r="K23" s="369">
        <f t="shared" si="6"/>
        <v>28.844861135680173</v>
      </c>
      <c r="L23" s="370">
        <v>3144</v>
      </c>
      <c r="M23" s="371">
        <v>38.562492334110146</v>
      </c>
      <c r="N23" s="370">
        <v>5009</v>
      </c>
      <c r="O23" s="372">
        <v>61.437507665889854</v>
      </c>
      <c r="P23" s="350"/>
      <c r="Q23" s="368">
        <v>5102</v>
      </c>
      <c r="R23" s="369">
        <v>18.050592605696092</v>
      </c>
      <c r="S23" s="370">
        <v>2969</v>
      </c>
      <c r="T23" s="371">
        <v>58.192865542924345</v>
      </c>
      <c r="U23" s="370">
        <v>2133</v>
      </c>
      <c r="V23" s="372">
        <v>41.807134457075655</v>
      </c>
      <c r="W23" s="350"/>
      <c r="X23" s="368">
        <v>15010</v>
      </c>
      <c r="Y23" s="369">
        <v>53.104546258623742</v>
      </c>
      <c r="Z23" s="370">
        <v>11295</v>
      </c>
      <c r="AA23" s="371">
        <v>75.249833444370424</v>
      </c>
      <c r="AB23" s="370">
        <v>3715</v>
      </c>
      <c r="AC23" s="372">
        <f t="shared" si="0"/>
        <v>24.75016655562958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79017</v>
      </c>
      <c r="E24" s="365">
        <f t="shared" si="2"/>
        <v>50125</v>
      </c>
      <c r="F24" s="366">
        <f t="shared" si="3"/>
        <v>63.435716364832885</v>
      </c>
      <c r="G24" s="365">
        <f t="shared" si="4"/>
        <v>28892</v>
      </c>
      <c r="H24" s="367">
        <f t="shared" si="3"/>
        <v>36.564283635167115</v>
      </c>
      <c r="I24" s="350"/>
      <c r="J24" s="368">
        <f t="shared" si="5"/>
        <v>22388</v>
      </c>
      <c r="K24" s="369">
        <f t="shared" si="6"/>
        <v>28.333143500765658</v>
      </c>
      <c r="L24" s="370">
        <v>9885</v>
      </c>
      <c r="M24" s="371">
        <v>44.153117741647314</v>
      </c>
      <c r="N24" s="370">
        <v>12503</v>
      </c>
      <c r="O24" s="372">
        <v>55.846882258352693</v>
      </c>
      <c r="P24" s="350"/>
      <c r="Q24" s="368">
        <v>13980</v>
      </c>
      <c r="R24" s="369">
        <v>17.692395307338927</v>
      </c>
      <c r="S24" s="370">
        <v>8496</v>
      </c>
      <c r="T24" s="371">
        <v>60.772532188841197</v>
      </c>
      <c r="U24" s="370">
        <v>5484</v>
      </c>
      <c r="V24" s="372">
        <v>39.227467811158803</v>
      </c>
      <c r="W24" s="350"/>
      <c r="X24" s="368">
        <v>42649</v>
      </c>
      <c r="Y24" s="369">
        <v>53.974461191895415</v>
      </c>
      <c r="Z24" s="370">
        <v>31744</v>
      </c>
      <c r="AA24" s="371">
        <v>74.430819010996743</v>
      </c>
      <c r="AB24" s="370">
        <v>10905</v>
      </c>
      <c r="AC24" s="372">
        <f t="shared" si="0"/>
        <v>25.569180989003261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19430</v>
      </c>
      <c r="E25" s="365">
        <f t="shared" si="2"/>
        <v>10507</v>
      </c>
      <c r="F25" s="366">
        <f t="shared" si="3"/>
        <v>54.076170869788989</v>
      </c>
      <c r="G25" s="365">
        <f t="shared" si="4"/>
        <v>8923</v>
      </c>
      <c r="H25" s="367">
        <f t="shared" si="3"/>
        <v>45.923829130211011</v>
      </c>
      <c r="I25" s="350"/>
      <c r="J25" s="368">
        <f t="shared" si="5"/>
        <v>8028</v>
      </c>
      <c r="K25" s="369">
        <f t="shared" si="6"/>
        <v>41.317550180133814</v>
      </c>
      <c r="L25" s="370">
        <v>2899</v>
      </c>
      <c r="M25" s="371">
        <v>36.111111111111107</v>
      </c>
      <c r="N25" s="370">
        <v>5129</v>
      </c>
      <c r="O25" s="372">
        <v>63.888888888888886</v>
      </c>
      <c r="P25" s="350"/>
      <c r="Q25" s="368">
        <v>3621</v>
      </c>
      <c r="R25" s="369">
        <v>18.636129696345858</v>
      </c>
      <c r="S25" s="370">
        <v>1975</v>
      </c>
      <c r="T25" s="371">
        <v>54.542943938138635</v>
      </c>
      <c r="U25" s="370">
        <v>1646</v>
      </c>
      <c r="V25" s="372">
        <v>45.457056061861358</v>
      </c>
      <c r="W25" s="350"/>
      <c r="X25" s="368">
        <v>7781</v>
      </c>
      <c r="Y25" s="369">
        <v>40.046320123520331</v>
      </c>
      <c r="Z25" s="370">
        <v>5633</v>
      </c>
      <c r="AA25" s="371">
        <v>72.394293792571645</v>
      </c>
      <c r="AB25" s="370">
        <v>2148</v>
      </c>
      <c r="AC25" s="372">
        <f t="shared" si="0"/>
        <v>27.605706207428348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6639</v>
      </c>
      <c r="E26" s="380">
        <f t="shared" si="2"/>
        <v>4208</v>
      </c>
      <c r="F26" s="381">
        <f t="shared" si="3"/>
        <v>63.383039614399763</v>
      </c>
      <c r="G26" s="380">
        <f t="shared" si="4"/>
        <v>2431</v>
      </c>
      <c r="H26" s="367">
        <f t="shared" si="3"/>
        <v>36.616960385600237</v>
      </c>
      <c r="I26" s="350"/>
      <c r="J26" s="377">
        <f t="shared" si="5"/>
        <v>1206</v>
      </c>
      <c r="K26" s="378">
        <f t="shared" si="6"/>
        <v>18.165386353366472</v>
      </c>
      <c r="L26" s="375">
        <v>464</v>
      </c>
      <c r="M26" s="376">
        <v>38.474295190713107</v>
      </c>
      <c r="N26" s="375">
        <v>742</v>
      </c>
      <c r="O26" s="372">
        <v>61.525704809286893</v>
      </c>
      <c r="P26" s="350"/>
      <c r="Q26" s="377">
        <v>944</v>
      </c>
      <c r="R26" s="378">
        <v>14.219008886880555</v>
      </c>
      <c r="S26" s="375">
        <v>501</v>
      </c>
      <c r="T26" s="376">
        <v>53.072033898305079</v>
      </c>
      <c r="U26" s="375">
        <v>443</v>
      </c>
      <c r="V26" s="372">
        <v>46.927966101694921</v>
      </c>
      <c r="W26" s="350"/>
      <c r="X26" s="377">
        <v>4489</v>
      </c>
      <c r="Y26" s="378">
        <v>67.615604759752983</v>
      </c>
      <c r="Z26" s="375">
        <v>3243</v>
      </c>
      <c r="AA26" s="376">
        <v>72.243261305413228</v>
      </c>
      <c r="AB26" s="375">
        <v>1246</v>
      </c>
      <c r="AC26" s="372">
        <f t="shared" si="0"/>
        <v>27.756738694586769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27254</v>
      </c>
      <c r="E27" s="380">
        <f t="shared" si="2"/>
        <v>16612</v>
      </c>
      <c r="F27" s="381">
        <f t="shared" si="3"/>
        <v>60.952520730901881</v>
      </c>
      <c r="G27" s="380">
        <f t="shared" si="4"/>
        <v>10642</v>
      </c>
      <c r="H27" s="367">
        <f t="shared" si="3"/>
        <v>39.047479269098112</v>
      </c>
      <c r="I27" s="350"/>
      <c r="J27" s="377">
        <f t="shared" si="5"/>
        <v>6601</v>
      </c>
      <c r="K27" s="378">
        <f t="shared" si="6"/>
        <v>24.220297937917369</v>
      </c>
      <c r="L27" s="375">
        <v>2570</v>
      </c>
      <c r="M27" s="376">
        <v>38.933494925011367</v>
      </c>
      <c r="N27" s="375">
        <v>4031</v>
      </c>
      <c r="O27" s="372">
        <v>61.06650507498864</v>
      </c>
      <c r="P27" s="350"/>
      <c r="Q27" s="377">
        <v>5016</v>
      </c>
      <c r="R27" s="378">
        <v>18.404637851324576</v>
      </c>
      <c r="S27" s="375">
        <v>2694</v>
      </c>
      <c r="T27" s="376">
        <v>53.708133971291872</v>
      </c>
      <c r="U27" s="375">
        <v>2322</v>
      </c>
      <c r="V27" s="372">
        <v>46.291866028708135</v>
      </c>
      <c r="W27" s="350"/>
      <c r="X27" s="377">
        <v>15637</v>
      </c>
      <c r="Y27" s="378">
        <v>57.375064210758055</v>
      </c>
      <c r="Z27" s="375">
        <v>11348</v>
      </c>
      <c r="AA27" s="376">
        <v>72.571465114791849</v>
      </c>
      <c r="AB27" s="375">
        <v>4289</v>
      </c>
      <c r="AC27" s="372">
        <f t="shared" si="0"/>
        <v>27.428534885208162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4426</v>
      </c>
      <c r="E28" s="380">
        <f t="shared" si="2"/>
        <v>2828</v>
      </c>
      <c r="F28" s="381">
        <f t="shared" si="3"/>
        <v>63.895164934478089</v>
      </c>
      <c r="G28" s="380">
        <f t="shared" si="4"/>
        <v>1598</v>
      </c>
      <c r="H28" s="382">
        <f t="shared" si="3"/>
        <v>36.104835065521918</v>
      </c>
      <c r="I28" s="350"/>
      <c r="J28" s="377">
        <f t="shared" si="5"/>
        <v>730</v>
      </c>
      <c r="K28" s="378">
        <f t="shared" si="6"/>
        <v>16.493447808404881</v>
      </c>
      <c r="L28" s="375">
        <v>291</v>
      </c>
      <c r="M28" s="376">
        <v>39.863013698630134</v>
      </c>
      <c r="N28" s="375">
        <v>439</v>
      </c>
      <c r="O28" s="383">
        <v>60.136986301369866</v>
      </c>
      <c r="P28" s="350"/>
      <c r="Q28" s="377">
        <v>764</v>
      </c>
      <c r="R28" s="378">
        <v>17.261635788522366</v>
      </c>
      <c r="S28" s="375">
        <v>410</v>
      </c>
      <c r="T28" s="376">
        <v>53.664921465968582</v>
      </c>
      <c r="U28" s="375">
        <v>354</v>
      </c>
      <c r="V28" s="383">
        <v>46.335078534031418</v>
      </c>
      <c r="W28" s="350"/>
      <c r="X28" s="377">
        <v>2932</v>
      </c>
      <c r="Y28" s="378">
        <v>66.24491640307275</v>
      </c>
      <c r="Z28" s="375">
        <v>2127</v>
      </c>
      <c r="AA28" s="376">
        <v>72.544338335607094</v>
      </c>
      <c r="AB28" s="375">
        <v>805</v>
      </c>
      <c r="AC28" s="383">
        <f t="shared" si="0"/>
        <v>27.455661664392906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1533</v>
      </c>
      <c r="E29" s="386">
        <f t="shared" si="2"/>
        <v>807</v>
      </c>
      <c r="F29" s="387">
        <f t="shared" si="3"/>
        <v>52.641878669275933</v>
      </c>
      <c r="G29" s="386">
        <f t="shared" si="4"/>
        <v>726</v>
      </c>
      <c r="H29" s="388">
        <f t="shared" si="3"/>
        <v>47.358121330724067</v>
      </c>
      <c r="I29" s="350"/>
      <c r="J29" s="389">
        <f t="shared" si="5"/>
        <v>868</v>
      </c>
      <c r="K29" s="390">
        <f t="shared" si="6"/>
        <v>56.62100456621004</v>
      </c>
      <c r="L29" s="391">
        <v>304</v>
      </c>
      <c r="M29" s="392">
        <v>35.023041474654377</v>
      </c>
      <c r="N29" s="391">
        <v>564</v>
      </c>
      <c r="O29" s="393">
        <v>64.976958525345623</v>
      </c>
      <c r="P29" s="350"/>
      <c r="Q29" s="389">
        <v>236</v>
      </c>
      <c r="R29" s="390">
        <v>15.394651011089366</v>
      </c>
      <c r="S29" s="391">
        <v>169</v>
      </c>
      <c r="T29" s="392">
        <v>71.610169491525426</v>
      </c>
      <c r="U29" s="391">
        <v>67</v>
      </c>
      <c r="V29" s="393">
        <v>28.389830508474578</v>
      </c>
      <c r="W29" s="350"/>
      <c r="X29" s="389">
        <v>429</v>
      </c>
      <c r="Y29" s="390">
        <v>27.984344422700584</v>
      </c>
      <c r="Z29" s="391">
        <v>334</v>
      </c>
      <c r="AA29" s="392">
        <v>77.855477855477844</v>
      </c>
      <c r="AB29" s="391">
        <v>95</v>
      </c>
      <c r="AC29" s="393">
        <f t="shared" si="0"/>
        <v>22.144522144522146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625083</v>
      </c>
      <c r="E31" s="1230">
        <f>L31+S31+Z31</f>
        <v>388097</v>
      </c>
      <c r="F31" s="1231">
        <f>E31/$D31*100</f>
        <v>62.087274809905246</v>
      </c>
      <c r="G31" s="1230">
        <f>N31+U31+AB31</f>
        <v>236986</v>
      </c>
      <c r="H31" s="1232">
        <f>G31/$D31*100</f>
        <v>37.912725190094754</v>
      </c>
      <c r="I31" s="320"/>
      <c r="J31" s="1233">
        <f>SUM(J12:J29)</f>
        <v>170665</v>
      </c>
      <c r="K31" s="1234">
        <f>J31/$D31*100</f>
        <v>27.302774191587361</v>
      </c>
      <c r="L31" s="1230">
        <f>SUM(L12:L29)</f>
        <v>68887</v>
      </c>
      <c r="M31" s="1231">
        <f>L31/$J31*100</f>
        <v>40.363870740925208</v>
      </c>
      <c r="N31" s="1230">
        <f>SUM(N12:N29)</f>
        <v>101778</v>
      </c>
      <c r="O31" s="1235">
        <f>N31/$J31*100</f>
        <v>59.636129259074799</v>
      </c>
      <c r="P31" s="320"/>
      <c r="Q31" s="1233">
        <f>SUM(Q12:Q29)</f>
        <v>118705</v>
      </c>
      <c r="R31" s="1234">
        <f>Q31/$D31*100</f>
        <v>18.990278091069506</v>
      </c>
      <c r="S31" s="1230">
        <f>SUM(S12:S29)</f>
        <v>70165</v>
      </c>
      <c r="T31" s="1231">
        <f>S31/$Q31*100</f>
        <v>59.108714881428746</v>
      </c>
      <c r="U31" s="1230">
        <f>SUM(U12:U29)</f>
        <v>48540</v>
      </c>
      <c r="V31" s="1235">
        <f>U31/$Q31*100</f>
        <v>40.891285118571247</v>
      </c>
      <c r="W31" s="320"/>
      <c r="X31" s="1233">
        <f>SUM(X12:X29)</f>
        <v>335713</v>
      </c>
      <c r="Y31" s="1234">
        <f>X31/$D31*100</f>
        <v>53.706947717343134</v>
      </c>
      <c r="Z31" s="1230">
        <f>SUM(Z12:Z29)</f>
        <v>249045</v>
      </c>
      <c r="AA31" s="1231">
        <f>Z31/$X31*100</f>
        <v>74.183901129834112</v>
      </c>
      <c r="AB31" s="1230">
        <f>SUM(AB12:AB29)</f>
        <v>86668</v>
      </c>
      <c r="AC31" s="1235">
        <f>AB31/$X31*100</f>
        <v>25.816098870165888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3"/>
      <c r="C34" s="1443"/>
      <c r="D34" s="1443"/>
      <c r="E34" s="1443"/>
      <c r="F34" s="1443"/>
      <c r="G34" s="1443"/>
      <c r="H34" s="1443"/>
      <c r="I34" s="1443"/>
      <c r="J34" s="1443"/>
      <c r="K34" s="1443"/>
      <c r="L34" s="1443"/>
      <c r="M34" s="1443"/>
      <c r="N34" s="1443"/>
      <c r="O34" s="1443"/>
    </row>
    <row r="35" spans="2:15" s="329" customFormat="1" ht="29.25" customHeight="1" x14ac:dyDescent="0.2">
      <c r="B35" s="1444"/>
      <c r="C35" s="1444"/>
      <c r="D35" s="1444"/>
      <c r="E35" s="1444"/>
      <c r="F35" s="1444"/>
      <c r="G35" s="1444"/>
      <c r="H35" s="1444"/>
      <c r="I35" s="1444"/>
      <c r="J35" s="1444"/>
      <c r="K35" s="1444"/>
      <c r="L35" s="1444"/>
      <c r="M35" s="1444"/>
    </row>
    <row r="36" spans="2:15" s="329" customFormat="1" ht="4.5" customHeight="1" x14ac:dyDescent="0.2">
      <c r="B36" s="1434"/>
      <c r="C36" s="1434"/>
      <c r="D36" s="143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405</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t="str">
        <f>porsaad!$B$6</f>
        <v>Situación a 31 de mayo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232</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233</v>
      </c>
      <c r="K8" s="1459"/>
      <c r="L8" s="1459"/>
      <c r="M8" s="1459"/>
      <c r="N8" s="1459"/>
      <c r="O8" s="1460"/>
      <c r="P8" s="317"/>
      <c r="Q8" s="1458" t="s">
        <v>234</v>
      </c>
      <c r="R8" s="1459"/>
      <c r="S8" s="1459"/>
      <c r="T8" s="1459"/>
      <c r="U8" s="1459"/>
      <c r="V8" s="1460"/>
      <c r="W8" s="317"/>
      <c r="X8" s="1458" t="s">
        <v>235</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219</v>
      </c>
      <c r="L9" s="1437" t="s">
        <v>24</v>
      </c>
      <c r="M9" s="1438"/>
      <c r="N9" s="1439" t="s">
        <v>23</v>
      </c>
      <c r="O9" s="1440"/>
      <c r="P9" s="317"/>
      <c r="Q9" s="1441" t="s">
        <v>9</v>
      </c>
      <c r="R9" s="1435" t="s">
        <v>219</v>
      </c>
      <c r="S9" s="1437" t="s">
        <v>24</v>
      </c>
      <c r="T9" s="1438"/>
      <c r="U9" s="1439" t="s">
        <v>23</v>
      </c>
      <c r="V9" s="1440"/>
      <c r="W9" s="317"/>
      <c r="X9" s="1441" t="s">
        <v>9</v>
      </c>
      <c r="Y9" s="1435" t="s">
        <v>219</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219</v>
      </c>
      <c r="G10" s="406" t="s">
        <v>9</v>
      </c>
      <c r="H10" s="886" t="s">
        <v>219</v>
      </c>
      <c r="I10" s="346"/>
      <c r="J10" s="1442"/>
      <c r="K10" s="1436"/>
      <c r="L10" s="404" t="s">
        <v>9</v>
      </c>
      <c r="M10" s="403" t="s">
        <v>220</v>
      </c>
      <c r="N10" s="407" t="s">
        <v>9</v>
      </c>
      <c r="O10" s="402" t="s">
        <v>220</v>
      </c>
      <c r="P10" s="347"/>
      <c r="Q10" s="1442"/>
      <c r="R10" s="1436"/>
      <c r="S10" s="404" t="s">
        <v>9</v>
      </c>
      <c r="T10" s="403" t="s">
        <v>220</v>
      </c>
      <c r="U10" s="407" t="s">
        <v>9</v>
      </c>
      <c r="V10" s="402" t="s">
        <v>220</v>
      </c>
      <c r="W10" s="347"/>
      <c r="X10" s="1442"/>
      <c r="Y10" s="1436"/>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104508</v>
      </c>
      <c r="E12" s="352">
        <f>L12+S12+Z12</f>
        <v>68418</v>
      </c>
      <c r="F12" s="353">
        <f>E12/$D12*100</f>
        <v>65.46675852566311</v>
      </c>
      <c r="G12" s="352">
        <f>N12+U12+AB12</f>
        <v>36090</v>
      </c>
      <c r="H12" s="354">
        <f>G12/$D12*100</f>
        <v>34.533241474336897</v>
      </c>
      <c r="I12" s="350"/>
      <c r="J12" s="355">
        <f>L12+N12</f>
        <v>23796</v>
      </c>
      <c r="K12" s="356">
        <f>J12/$D12*100</f>
        <v>22.769548742679987</v>
      </c>
      <c r="L12" s="357">
        <v>10348</v>
      </c>
      <c r="M12" s="353">
        <v>43.486300218524121</v>
      </c>
      <c r="N12" s="357">
        <v>13448</v>
      </c>
      <c r="O12" s="358">
        <v>56.513699781475879</v>
      </c>
      <c r="P12" s="350"/>
      <c r="Q12" s="355">
        <v>26384</v>
      </c>
      <c r="R12" s="356">
        <v>25.245914188387491</v>
      </c>
      <c r="S12" s="357">
        <v>18942</v>
      </c>
      <c r="T12" s="353">
        <v>71.793511218920557</v>
      </c>
      <c r="U12" s="357">
        <v>7442</v>
      </c>
      <c r="V12" s="358">
        <v>28.206488781079443</v>
      </c>
      <c r="W12" s="350"/>
      <c r="X12" s="355">
        <v>54328</v>
      </c>
      <c r="Y12" s="356">
        <v>51.984537068932525</v>
      </c>
      <c r="Z12" s="357">
        <v>39128</v>
      </c>
      <c r="AA12" s="353">
        <v>72.021793550287157</v>
      </c>
      <c r="AB12" s="357">
        <v>15200</v>
      </c>
      <c r="AC12" s="358">
        <f t="shared" ref="AC12:AC29" si="0">AB12/$X12*100</f>
        <v>27.978206449712857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16351</v>
      </c>
      <c r="E13" s="365">
        <f t="shared" ref="E13:E29" si="2">L13+S13+Z13</f>
        <v>10472</v>
      </c>
      <c r="F13" s="366">
        <f t="shared" ref="F13:H29" si="3">E13/$D13*100</f>
        <v>64.045012537459485</v>
      </c>
      <c r="G13" s="365">
        <f t="shared" ref="G13:G29" si="4">N13+U13+AB13</f>
        <v>5879</v>
      </c>
      <c r="H13" s="367">
        <f t="shared" si="3"/>
        <v>35.954987462540515</v>
      </c>
      <c r="I13" s="350"/>
      <c r="J13" s="368">
        <f t="shared" ref="J13:J29" si="5">L13+N13</f>
        <v>3113</v>
      </c>
      <c r="K13" s="369">
        <f t="shared" ref="K13:K29" si="6">J13/$D13*100</f>
        <v>19.038590911870834</v>
      </c>
      <c r="L13" s="370">
        <v>1383</v>
      </c>
      <c r="M13" s="371">
        <v>44.426598136845485</v>
      </c>
      <c r="N13" s="370">
        <v>1730</v>
      </c>
      <c r="O13" s="372">
        <v>55.573401863154515</v>
      </c>
      <c r="P13" s="350"/>
      <c r="Q13" s="368">
        <v>3622</v>
      </c>
      <c r="R13" s="369">
        <v>22.151550363892117</v>
      </c>
      <c r="S13" s="370">
        <v>2291</v>
      </c>
      <c r="T13" s="371">
        <v>63.252346769740477</v>
      </c>
      <c r="U13" s="370">
        <v>1331</v>
      </c>
      <c r="V13" s="372">
        <v>36.747653230259523</v>
      </c>
      <c r="W13" s="350"/>
      <c r="X13" s="368">
        <v>9616</v>
      </c>
      <c r="Y13" s="369">
        <v>58.809858724237053</v>
      </c>
      <c r="Z13" s="370">
        <v>6798</v>
      </c>
      <c r="AA13" s="371">
        <v>70.694675540765388</v>
      </c>
      <c r="AB13" s="370">
        <v>2818</v>
      </c>
      <c r="AC13" s="372">
        <f t="shared" si="0"/>
        <v>29.305324459234612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15525</v>
      </c>
      <c r="E14" s="365">
        <f t="shared" si="2"/>
        <v>9975</v>
      </c>
      <c r="F14" s="366">
        <f t="shared" si="3"/>
        <v>64.251207729468589</v>
      </c>
      <c r="G14" s="365">
        <f t="shared" si="4"/>
        <v>5550</v>
      </c>
      <c r="H14" s="367">
        <f t="shared" si="3"/>
        <v>35.748792270531396</v>
      </c>
      <c r="I14" s="350"/>
      <c r="J14" s="368">
        <f t="shared" si="5"/>
        <v>3568</v>
      </c>
      <c r="K14" s="369">
        <f t="shared" si="6"/>
        <v>22.982286634460547</v>
      </c>
      <c r="L14" s="370">
        <v>1540</v>
      </c>
      <c r="M14" s="371">
        <v>43.16143497757848</v>
      </c>
      <c r="N14" s="370">
        <v>2028</v>
      </c>
      <c r="O14" s="372">
        <v>56.838565022421527</v>
      </c>
      <c r="P14" s="350"/>
      <c r="Q14" s="368">
        <v>3553</v>
      </c>
      <c r="R14" s="369">
        <v>22.885668276972627</v>
      </c>
      <c r="S14" s="370">
        <v>2112</v>
      </c>
      <c r="T14" s="371">
        <v>59.442724458204331</v>
      </c>
      <c r="U14" s="370">
        <v>1441</v>
      </c>
      <c r="V14" s="372">
        <v>40.557275541795669</v>
      </c>
      <c r="W14" s="350"/>
      <c r="X14" s="368">
        <v>8404</v>
      </c>
      <c r="Y14" s="369">
        <v>54.132045088566827</v>
      </c>
      <c r="Z14" s="370">
        <v>6323</v>
      </c>
      <c r="AA14" s="371">
        <v>75.237981913374583</v>
      </c>
      <c r="AB14" s="370">
        <v>2081</v>
      </c>
      <c r="AC14" s="372">
        <f t="shared" si="0"/>
        <v>24.762018086625417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15410</v>
      </c>
      <c r="E15" s="365">
        <f t="shared" si="2"/>
        <v>9461</v>
      </c>
      <c r="F15" s="366">
        <f t="shared" si="3"/>
        <v>61.395197923426345</v>
      </c>
      <c r="G15" s="365">
        <f t="shared" si="4"/>
        <v>5949</v>
      </c>
      <c r="H15" s="367">
        <f t="shared" si="3"/>
        <v>38.604802076573655</v>
      </c>
      <c r="I15" s="350"/>
      <c r="J15" s="368">
        <f t="shared" si="5"/>
        <v>4283</v>
      </c>
      <c r="K15" s="369">
        <f t="shared" si="6"/>
        <v>27.793640493186246</v>
      </c>
      <c r="L15" s="370">
        <v>1958</v>
      </c>
      <c r="M15" s="371">
        <v>45.715619892598646</v>
      </c>
      <c r="N15" s="370">
        <v>2325</v>
      </c>
      <c r="O15" s="372">
        <v>54.284380107401354</v>
      </c>
      <c r="P15" s="350"/>
      <c r="Q15" s="368">
        <v>3882</v>
      </c>
      <c r="R15" s="369">
        <v>25.191434133679429</v>
      </c>
      <c r="S15" s="370">
        <v>2393</v>
      </c>
      <c r="T15" s="371">
        <v>61.643482740855227</v>
      </c>
      <c r="U15" s="370">
        <v>1489</v>
      </c>
      <c r="V15" s="372">
        <v>38.356517259144773</v>
      </c>
      <c r="W15" s="350"/>
      <c r="X15" s="368">
        <v>7245</v>
      </c>
      <c r="Y15" s="369">
        <v>47.014925373134332</v>
      </c>
      <c r="Z15" s="370">
        <v>5110</v>
      </c>
      <c r="AA15" s="371">
        <v>70.531400966183583</v>
      </c>
      <c r="AB15" s="370">
        <v>2135</v>
      </c>
      <c r="AC15" s="372">
        <f t="shared" si="0"/>
        <v>29.468599033816425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18493</v>
      </c>
      <c r="E16" s="365">
        <f t="shared" si="2"/>
        <v>10700</v>
      </c>
      <c r="F16" s="366">
        <f t="shared" si="3"/>
        <v>57.859730708916892</v>
      </c>
      <c r="G16" s="365">
        <f t="shared" si="4"/>
        <v>7793</v>
      </c>
      <c r="H16" s="367">
        <f t="shared" si="3"/>
        <v>42.140269291083108</v>
      </c>
      <c r="I16" s="350"/>
      <c r="J16" s="368">
        <f t="shared" si="5"/>
        <v>7190</v>
      </c>
      <c r="K16" s="369">
        <f t="shared" si="6"/>
        <v>38.879576055804897</v>
      </c>
      <c r="L16" s="370">
        <v>3034</v>
      </c>
      <c r="M16" s="371">
        <v>42.197496522948541</v>
      </c>
      <c r="N16" s="370">
        <v>4156</v>
      </c>
      <c r="O16" s="372">
        <v>57.802503477051459</v>
      </c>
      <c r="P16" s="350"/>
      <c r="Q16" s="368">
        <v>4635</v>
      </c>
      <c r="R16" s="369">
        <v>25.063537554750447</v>
      </c>
      <c r="S16" s="370">
        <v>2946</v>
      </c>
      <c r="T16" s="371">
        <v>63.559870550161811</v>
      </c>
      <c r="U16" s="370">
        <v>1689</v>
      </c>
      <c r="V16" s="372">
        <v>36.440129449838189</v>
      </c>
      <c r="W16" s="350"/>
      <c r="X16" s="368">
        <v>6668</v>
      </c>
      <c r="Y16" s="369">
        <v>36.056886389444657</v>
      </c>
      <c r="Z16" s="370">
        <v>4720</v>
      </c>
      <c r="AA16" s="371">
        <v>70.785842831433712</v>
      </c>
      <c r="AB16" s="370">
        <v>1948</v>
      </c>
      <c r="AC16" s="372">
        <f t="shared" si="0"/>
        <v>29.214157168566285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5232</v>
      </c>
      <c r="E17" s="375">
        <f t="shared" si="2"/>
        <v>3136</v>
      </c>
      <c r="F17" s="376">
        <f t="shared" si="3"/>
        <v>59.938837920489298</v>
      </c>
      <c r="G17" s="375">
        <f t="shared" si="4"/>
        <v>2096</v>
      </c>
      <c r="H17" s="367">
        <f t="shared" si="3"/>
        <v>40.061162079510702</v>
      </c>
      <c r="I17" s="350"/>
      <c r="J17" s="377">
        <f t="shared" si="5"/>
        <v>1483</v>
      </c>
      <c r="K17" s="378">
        <f t="shared" si="6"/>
        <v>28.344801223241589</v>
      </c>
      <c r="L17" s="375">
        <v>651</v>
      </c>
      <c r="M17" s="376">
        <v>43.897505057316252</v>
      </c>
      <c r="N17" s="375">
        <v>832</v>
      </c>
      <c r="O17" s="372">
        <v>56.102494942683748</v>
      </c>
      <c r="P17" s="350"/>
      <c r="Q17" s="377">
        <v>1303</v>
      </c>
      <c r="R17" s="378">
        <v>24.904434250764528</v>
      </c>
      <c r="S17" s="375">
        <v>749</v>
      </c>
      <c r="T17" s="376">
        <v>57.482732156561781</v>
      </c>
      <c r="U17" s="375">
        <v>554</v>
      </c>
      <c r="V17" s="372">
        <v>42.517267843438219</v>
      </c>
      <c r="W17" s="350"/>
      <c r="X17" s="377">
        <v>2446</v>
      </c>
      <c r="Y17" s="378">
        <v>46.75076452599388</v>
      </c>
      <c r="Z17" s="375">
        <v>1736</v>
      </c>
      <c r="AA17" s="376">
        <v>70.973017170891254</v>
      </c>
      <c r="AB17" s="375">
        <v>710</v>
      </c>
      <c r="AC17" s="372">
        <f t="shared" si="0"/>
        <v>29.02698282910875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50140</v>
      </c>
      <c r="E18" s="365">
        <f t="shared" si="2"/>
        <v>31216</v>
      </c>
      <c r="F18" s="366">
        <f t="shared" si="3"/>
        <v>62.257678500199439</v>
      </c>
      <c r="G18" s="365">
        <f t="shared" si="4"/>
        <v>18924</v>
      </c>
      <c r="H18" s="367">
        <f t="shared" si="3"/>
        <v>37.742321499800561</v>
      </c>
      <c r="I18" s="350"/>
      <c r="J18" s="368">
        <f t="shared" si="5"/>
        <v>9944</v>
      </c>
      <c r="K18" s="369">
        <f t="shared" si="6"/>
        <v>19.832469086557637</v>
      </c>
      <c r="L18" s="370">
        <v>4225</v>
      </c>
      <c r="M18" s="371">
        <v>42.487932421560743</v>
      </c>
      <c r="N18" s="370">
        <v>5719</v>
      </c>
      <c r="O18" s="372">
        <v>57.512067578439265</v>
      </c>
      <c r="P18" s="350"/>
      <c r="Q18" s="368">
        <v>9688</v>
      </c>
      <c r="R18" s="369">
        <v>19.321898683685678</v>
      </c>
      <c r="S18" s="370">
        <v>5615</v>
      </c>
      <c r="T18" s="371">
        <v>57.958298926507027</v>
      </c>
      <c r="U18" s="370">
        <v>4073</v>
      </c>
      <c r="V18" s="372">
        <v>42.04170107349298</v>
      </c>
      <c r="W18" s="350"/>
      <c r="X18" s="368">
        <v>30508</v>
      </c>
      <c r="Y18" s="369">
        <v>60.845632229756689</v>
      </c>
      <c r="Z18" s="370">
        <v>21376</v>
      </c>
      <c r="AA18" s="371">
        <v>70.06686770683099</v>
      </c>
      <c r="AB18" s="370">
        <v>9132</v>
      </c>
      <c r="AC18" s="372">
        <f t="shared" si="0"/>
        <v>29.933132293169006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30941</v>
      </c>
      <c r="E19" s="365">
        <f t="shared" si="2"/>
        <v>19910</v>
      </c>
      <c r="F19" s="366">
        <f t="shared" si="3"/>
        <v>64.34827575062215</v>
      </c>
      <c r="G19" s="365">
        <f t="shared" si="4"/>
        <v>11031</v>
      </c>
      <c r="H19" s="367">
        <f t="shared" si="3"/>
        <v>35.65172424937785</v>
      </c>
      <c r="I19" s="350"/>
      <c r="J19" s="368">
        <f t="shared" si="5"/>
        <v>6241</v>
      </c>
      <c r="K19" s="369">
        <f t="shared" si="6"/>
        <v>20.170647361106621</v>
      </c>
      <c r="L19" s="370">
        <v>2679</v>
      </c>
      <c r="M19" s="371">
        <v>42.925813170966194</v>
      </c>
      <c r="N19" s="370">
        <v>3562</v>
      </c>
      <c r="O19" s="372">
        <v>57.074186829033813</v>
      </c>
      <c r="P19" s="350"/>
      <c r="Q19" s="368">
        <v>6712</v>
      </c>
      <c r="R19" s="369">
        <v>21.692899389160015</v>
      </c>
      <c r="S19" s="370">
        <v>4400</v>
      </c>
      <c r="T19" s="371">
        <v>65.554231227651968</v>
      </c>
      <c r="U19" s="370">
        <v>2312</v>
      </c>
      <c r="V19" s="372">
        <v>34.445768772348032</v>
      </c>
      <c r="W19" s="350"/>
      <c r="X19" s="368">
        <v>17988</v>
      </c>
      <c r="Y19" s="369">
        <v>58.136453249733364</v>
      </c>
      <c r="Z19" s="370">
        <v>12831</v>
      </c>
      <c r="AA19" s="371">
        <v>71.330887258172112</v>
      </c>
      <c r="AB19" s="370">
        <v>5157</v>
      </c>
      <c r="AC19" s="372">
        <f t="shared" si="0"/>
        <v>28.669112741827885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122858</v>
      </c>
      <c r="E20" s="365">
        <f t="shared" si="2"/>
        <v>76866</v>
      </c>
      <c r="F20" s="366">
        <f t="shared" si="3"/>
        <v>62.5649123378209</v>
      </c>
      <c r="G20" s="365">
        <f t="shared" si="4"/>
        <v>45992</v>
      </c>
      <c r="H20" s="367">
        <f t="shared" si="3"/>
        <v>37.4350876621791</v>
      </c>
      <c r="I20" s="350"/>
      <c r="J20" s="368">
        <f t="shared" si="5"/>
        <v>32196</v>
      </c>
      <c r="K20" s="369">
        <f t="shared" si="6"/>
        <v>26.205863680020837</v>
      </c>
      <c r="L20" s="370">
        <v>14355</v>
      </c>
      <c r="M20" s="371">
        <v>44.586284010436081</v>
      </c>
      <c r="N20" s="370">
        <v>17841</v>
      </c>
      <c r="O20" s="372">
        <v>55.413715989563919</v>
      </c>
      <c r="P20" s="350"/>
      <c r="Q20" s="368">
        <v>29034</v>
      </c>
      <c r="R20" s="369">
        <v>23.63216070585554</v>
      </c>
      <c r="S20" s="370">
        <v>18619</v>
      </c>
      <c r="T20" s="371">
        <v>64.128263415306193</v>
      </c>
      <c r="U20" s="370">
        <v>10415</v>
      </c>
      <c r="V20" s="372">
        <v>35.871736584693807</v>
      </c>
      <c r="W20" s="350"/>
      <c r="X20" s="368">
        <v>61628</v>
      </c>
      <c r="Y20" s="369">
        <v>50.161975614123619</v>
      </c>
      <c r="Z20" s="370">
        <v>43892</v>
      </c>
      <c r="AA20" s="371">
        <v>71.220873628869995</v>
      </c>
      <c r="AB20" s="370">
        <v>17736</v>
      </c>
      <c r="AC20" s="372">
        <f t="shared" si="0"/>
        <v>28.779126371130005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62196</v>
      </c>
      <c r="E21" s="365">
        <f t="shared" si="2"/>
        <v>37528</v>
      </c>
      <c r="F21" s="366">
        <f t="shared" si="3"/>
        <v>60.338285420284265</v>
      </c>
      <c r="G21" s="365">
        <f t="shared" si="4"/>
        <v>24668</v>
      </c>
      <c r="H21" s="367">
        <f t="shared" si="3"/>
        <v>39.661714579715742</v>
      </c>
      <c r="I21" s="350"/>
      <c r="J21" s="368">
        <f t="shared" si="5"/>
        <v>19212</v>
      </c>
      <c r="K21" s="369">
        <f t="shared" si="6"/>
        <v>30.889446266640942</v>
      </c>
      <c r="L21" s="370">
        <v>7511</v>
      </c>
      <c r="M21" s="371">
        <v>39.095357068498856</v>
      </c>
      <c r="N21" s="370">
        <v>11701</v>
      </c>
      <c r="O21" s="372">
        <v>60.904642931501144</v>
      </c>
      <c r="P21" s="350"/>
      <c r="Q21" s="368">
        <v>13969</v>
      </c>
      <c r="R21" s="369">
        <v>22.459643706990803</v>
      </c>
      <c r="S21" s="370">
        <v>9049</v>
      </c>
      <c r="T21" s="371">
        <v>64.779153840647155</v>
      </c>
      <c r="U21" s="370">
        <v>4920</v>
      </c>
      <c r="V21" s="372">
        <v>35.220846159352853</v>
      </c>
      <c r="W21" s="350"/>
      <c r="X21" s="368">
        <v>29015</v>
      </c>
      <c r="Y21" s="369">
        <v>46.650910026368251</v>
      </c>
      <c r="Z21" s="370">
        <v>20968</v>
      </c>
      <c r="AA21" s="371">
        <v>72.266069274513171</v>
      </c>
      <c r="AB21" s="370">
        <v>8047</v>
      </c>
      <c r="AC21" s="372">
        <f t="shared" si="0"/>
        <v>27.733930725486815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14605</v>
      </c>
      <c r="E22" s="365">
        <f t="shared" si="2"/>
        <v>9364</v>
      </c>
      <c r="F22" s="366">
        <f t="shared" si="3"/>
        <v>64.115029099623428</v>
      </c>
      <c r="G22" s="365">
        <f t="shared" si="4"/>
        <v>5241</v>
      </c>
      <c r="H22" s="367">
        <f t="shared" si="3"/>
        <v>35.884970900376587</v>
      </c>
      <c r="I22" s="350"/>
      <c r="J22" s="368">
        <f t="shared" si="5"/>
        <v>3631</v>
      </c>
      <c r="K22" s="369">
        <f t="shared" si="6"/>
        <v>24.86134885313249</v>
      </c>
      <c r="L22" s="370">
        <v>1590</v>
      </c>
      <c r="M22" s="371">
        <v>43.789589644725964</v>
      </c>
      <c r="N22" s="370">
        <v>2041</v>
      </c>
      <c r="O22" s="372">
        <v>56.210410355274036</v>
      </c>
      <c r="P22" s="350"/>
      <c r="Q22" s="368">
        <v>3192</v>
      </c>
      <c r="R22" s="369">
        <v>21.855528928449161</v>
      </c>
      <c r="S22" s="370">
        <v>2125</v>
      </c>
      <c r="T22" s="371">
        <v>66.572681704260646</v>
      </c>
      <c r="U22" s="370">
        <v>1067</v>
      </c>
      <c r="V22" s="372">
        <v>33.427318295739347</v>
      </c>
      <c r="W22" s="350"/>
      <c r="X22" s="368">
        <v>7782</v>
      </c>
      <c r="Y22" s="369">
        <v>53.283122218418356</v>
      </c>
      <c r="Z22" s="370">
        <v>5649</v>
      </c>
      <c r="AA22" s="371">
        <v>72.590593677717806</v>
      </c>
      <c r="AB22" s="370">
        <v>2133</v>
      </c>
      <c r="AC22" s="372">
        <f t="shared" si="0"/>
        <v>27.409406322282187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27953</v>
      </c>
      <c r="E23" s="365">
        <f t="shared" si="2"/>
        <v>16042</v>
      </c>
      <c r="F23" s="366">
        <f t="shared" si="3"/>
        <v>57.389188995814401</v>
      </c>
      <c r="G23" s="365">
        <f t="shared" si="4"/>
        <v>11911</v>
      </c>
      <c r="H23" s="367">
        <f t="shared" si="3"/>
        <v>42.610811004185592</v>
      </c>
      <c r="I23" s="350"/>
      <c r="J23" s="368">
        <f t="shared" si="5"/>
        <v>9942</v>
      </c>
      <c r="K23" s="369">
        <f t="shared" si="6"/>
        <v>35.566844345866279</v>
      </c>
      <c r="L23" s="370">
        <v>3606</v>
      </c>
      <c r="M23" s="371">
        <v>36.270368135184064</v>
      </c>
      <c r="N23" s="370">
        <v>6336</v>
      </c>
      <c r="O23" s="372">
        <v>63.729631864815929</v>
      </c>
      <c r="P23" s="350"/>
      <c r="Q23" s="368">
        <v>5174</v>
      </c>
      <c r="R23" s="369">
        <v>18.509641183415017</v>
      </c>
      <c r="S23" s="370">
        <v>3037</v>
      </c>
      <c r="T23" s="371">
        <v>58.69733281793583</v>
      </c>
      <c r="U23" s="370">
        <v>2137</v>
      </c>
      <c r="V23" s="372">
        <v>41.30266718206417</v>
      </c>
      <c r="W23" s="350"/>
      <c r="X23" s="368">
        <v>12837</v>
      </c>
      <c r="Y23" s="369">
        <v>45.923514470718708</v>
      </c>
      <c r="Z23" s="370">
        <v>9399</v>
      </c>
      <c r="AA23" s="371">
        <v>73.218041598504328</v>
      </c>
      <c r="AB23" s="370">
        <v>3438</v>
      </c>
      <c r="AC23" s="372">
        <f t="shared" si="0"/>
        <v>26.781958401495675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65890</v>
      </c>
      <c r="E24" s="365">
        <f t="shared" si="2"/>
        <v>43221</v>
      </c>
      <c r="F24" s="366">
        <f t="shared" si="3"/>
        <v>65.595689786006986</v>
      </c>
      <c r="G24" s="365">
        <f t="shared" si="4"/>
        <v>22669</v>
      </c>
      <c r="H24" s="367">
        <f t="shared" si="3"/>
        <v>34.404310213993014</v>
      </c>
      <c r="I24" s="350"/>
      <c r="J24" s="368">
        <f t="shared" si="5"/>
        <v>15677</v>
      </c>
      <c r="K24" s="369">
        <f t="shared" si="6"/>
        <v>23.792684777659737</v>
      </c>
      <c r="L24" s="370">
        <v>7232</v>
      </c>
      <c r="M24" s="371">
        <v>46.131275116412581</v>
      </c>
      <c r="N24" s="370">
        <v>8445</v>
      </c>
      <c r="O24" s="372">
        <v>53.868724883587426</v>
      </c>
      <c r="P24" s="350"/>
      <c r="Q24" s="368">
        <v>14444</v>
      </c>
      <c r="R24" s="369">
        <v>21.921384125056914</v>
      </c>
      <c r="S24" s="370">
        <v>9944</v>
      </c>
      <c r="T24" s="371">
        <v>68.845195236776519</v>
      </c>
      <c r="U24" s="370">
        <v>4500</v>
      </c>
      <c r="V24" s="372">
        <v>31.154804763223481</v>
      </c>
      <c r="W24" s="350"/>
      <c r="X24" s="368">
        <v>35769</v>
      </c>
      <c r="Y24" s="369">
        <v>54.285931097283346</v>
      </c>
      <c r="Z24" s="370">
        <v>26045</v>
      </c>
      <c r="AA24" s="371">
        <v>72.814448265257624</v>
      </c>
      <c r="AB24" s="370">
        <v>9724</v>
      </c>
      <c r="AC24" s="372">
        <f t="shared" si="0"/>
        <v>27.185551734742376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17811</v>
      </c>
      <c r="E25" s="365">
        <f t="shared" si="2"/>
        <v>11002</v>
      </c>
      <c r="F25" s="366">
        <f t="shared" si="3"/>
        <v>61.770815787996177</v>
      </c>
      <c r="G25" s="365">
        <f t="shared" si="4"/>
        <v>6809</v>
      </c>
      <c r="H25" s="367">
        <f t="shared" si="3"/>
        <v>38.229184212003823</v>
      </c>
      <c r="I25" s="350"/>
      <c r="J25" s="368">
        <f t="shared" si="5"/>
        <v>4840</v>
      </c>
      <c r="K25" s="369">
        <f t="shared" si="6"/>
        <v>27.174218179776545</v>
      </c>
      <c r="L25" s="370">
        <v>1903</v>
      </c>
      <c r="M25" s="371">
        <v>39.31818181818182</v>
      </c>
      <c r="N25" s="370">
        <v>2937</v>
      </c>
      <c r="O25" s="372">
        <v>60.68181818181818</v>
      </c>
      <c r="P25" s="350"/>
      <c r="Q25" s="368">
        <v>4689</v>
      </c>
      <c r="R25" s="369">
        <v>26.326427488630621</v>
      </c>
      <c r="S25" s="370">
        <v>3253</v>
      </c>
      <c r="T25" s="371">
        <v>69.37513329068031</v>
      </c>
      <c r="U25" s="370">
        <v>1436</v>
      </c>
      <c r="V25" s="372">
        <v>30.624866709319686</v>
      </c>
      <c r="W25" s="350"/>
      <c r="X25" s="368">
        <v>8282</v>
      </c>
      <c r="Y25" s="369">
        <v>46.499354331592833</v>
      </c>
      <c r="Z25" s="370">
        <v>5846</v>
      </c>
      <c r="AA25" s="371">
        <v>70.586814779038875</v>
      </c>
      <c r="AB25" s="370">
        <v>2436</v>
      </c>
      <c r="AC25" s="372">
        <f t="shared" si="0"/>
        <v>29.413185220961118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7641</v>
      </c>
      <c r="E26" s="380">
        <f t="shared" si="2"/>
        <v>4668</v>
      </c>
      <c r="F26" s="381">
        <f t="shared" si="3"/>
        <v>61.091480172752256</v>
      </c>
      <c r="G26" s="380">
        <f t="shared" si="4"/>
        <v>2973</v>
      </c>
      <c r="H26" s="367">
        <f t="shared" si="3"/>
        <v>38.908519827247744</v>
      </c>
      <c r="I26" s="350"/>
      <c r="J26" s="377">
        <f t="shared" si="5"/>
        <v>1769</v>
      </c>
      <c r="K26" s="378">
        <f t="shared" si="6"/>
        <v>23.151419971207957</v>
      </c>
      <c r="L26" s="375">
        <v>725</v>
      </c>
      <c r="M26" s="376">
        <v>40.983606557377051</v>
      </c>
      <c r="N26" s="375">
        <v>1044</v>
      </c>
      <c r="O26" s="372">
        <v>59.016393442622949</v>
      </c>
      <c r="P26" s="350"/>
      <c r="Q26" s="377">
        <v>1537</v>
      </c>
      <c r="R26" s="378">
        <v>20.115168171705275</v>
      </c>
      <c r="S26" s="375">
        <v>870</v>
      </c>
      <c r="T26" s="376">
        <v>56.60377358490566</v>
      </c>
      <c r="U26" s="375">
        <v>667</v>
      </c>
      <c r="V26" s="372">
        <v>43.39622641509434</v>
      </c>
      <c r="W26" s="350"/>
      <c r="X26" s="377">
        <v>4335</v>
      </c>
      <c r="Y26" s="378">
        <v>56.733411857086772</v>
      </c>
      <c r="Z26" s="375">
        <v>3073</v>
      </c>
      <c r="AA26" s="376">
        <v>70.888119953863907</v>
      </c>
      <c r="AB26" s="375">
        <v>1262</v>
      </c>
      <c r="AC26" s="372">
        <f t="shared" si="0"/>
        <v>29.1118800461361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39130</v>
      </c>
      <c r="E27" s="380">
        <f t="shared" si="2"/>
        <v>22760</v>
      </c>
      <c r="F27" s="381">
        <f t="shared" si="3"/>
        <v>58.165090723230264</v>
      </c>
      <c r="G27" s="380">
        <f t="shared" si="4"/>
        <v>16370</v>
      </c>
      <c r="H27" s="367">
        <f t="shared" si="3"/>
        <v>41.834909276769743</v>
      </c>
      <c r="I27" s="350"/>
      <c r="J27" s="377">
        <f t="shared" si="5"/>
        <v>11770</v>
      </c>
      <c r="K27" s="378">
        <f t="shared" si="6"/>
        <v>30.07922310247892</v>
      </c>
      <c r="L27" s="375">
        <v>4585</v>
      </c>
      <c r="M27" s="376">
        <v>38.954970263381476</v>
      </c>
      <c r="N27" s="375">
        <v>7185</v>
      </c>
      <c r="O27" s="372">
        <v>61.045029736618517</v>
      </c>
      <c r="P27" s="350"/>
      <c r="Q27" s="377">
        <v>8234</v>
      </c>
      <c r="R27" s="378">
        <v>21.042678251980579</v>
      </c>
      <c r="S27" s="375">
        <v>4627</v>
      </c>
      <c r="T27" s="376">
        <v>56.193830459072139</v>
      </c>
      <c r="U27" s="375">
        <v>3607</v>
      </c>
      <c r="V27" s="372">
        <v>43.806169540927861</v>
      </c>
      <c r="W27" s="350"/>
      <c r="X27" s="377">
        <v>19126</v>
      </c>
      <c r="Y27" s="378">
        <v>48.878098645540504</v>
      </c>
      <c r="Z27" s="375">
        <v>13548</v>
      </c>
      <c r="AA27" s="376">
        <v>70.835511868660461</v>
      </c>
      <c r="AB27" s="375">
        <v>5578</v>
      </c>
      <c r="AC27" s="372">
        <f t="shared" si="0"/>
        <v>29.164488131339539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3614</v>
      </c>
      <c r="E28" s="380">
        <f t="shared" si="2"/>
        <v>2369</v>
      </c>
      <c r="F28" s="381">
        <f t="shared" si="3"/>
        <v>65.550636413945767</v>
      </c>
      <c r="G28" s="380">
        <f t="shared" si="4"/>
        <v>1245</v>
      </c>
      <c r="H28" s="382">
        <f t="shared" si="3"/>
        <v>34.449363586054233</v>
      </c>
      <c r="I28" s="350"/>
      <c r="J28" s="377">
        <f t="shared" si="5"/>
        <v>457</v>
      </c>
      <c r="K28" s="378">
        <f t="shared" si="6"/>
        <v>12.645268400664083</v>
      </c>
      <c r="L28" s="375">
        <v>198</v>
      </c>
      <c r="M28" s="376">
        <v>43.326039387308533</v>
      </c>
      <c r="N28" s="375">
        <v>259</v>
      </c>
      <c r="O28" s="383">
        <v>56.673960612691467</v>
      </c>
      <c r="P28" s="350"/>
      <c r="Q28" s="377">
        <v>812</v>
      </c>
      <c r="R28" s="378">
        <v>22.468179302711675</v>
      </c>
      <c r="S28" s="375">
        <v>498</v>
      </c>
      <c r="T28" s="376">
        <v>61.330049261083744</v>
      </c>
      <c r="U28" s="375">
        <v>314</v>
      </c>
      <c r="V28" s="383">
        <v>38.669950738916256</v>
      </c>
      <c r="W28" s="350"/>
      <c r="X28" s="377">
        <v>2345</v>
      </c>
      <c r="Y28" s="378">
        <v>64.886552296624231</v>
      </c>
      <c r="Z28" s="375">
        <v>1673</v>
      </c>
      <c r="AA28" s="376">
        <v>71.343283582089555</v>
      </c>
      <c r="AB28" s="375">
        <v>672</v>
      </c>
      <c r="AC28" s="383">
        <f t="shared" si="0"/>
        <v>28.656716417910449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1342</v>
      </c>
      <c r="E29" s="386">
        <f t="shared" si="2"/>
        <v>736</v>
      </c>
      <c r="F29" s="387">
        <f t="shared" si="3"/>
        <v>54.843517138599104</v>
      </c>
      <c r="G29" s="386">
        <f t="shared" si="4"/>
        <v>606</v>
      </c>
      <c r="H29" s="388">
        <f t="shared" si="3"/>
        <v>45.156482861400896</v>
      </c>
      <c r="I29" s="350"/>
      <c r="J29" s="389">
        <f t="shared" si="5"/>
        <v>712</v>
      </c>
      <c r="K29" s="390">
        <f t="shared" si="6"/>
        <v>53.055141579731746</v>
      </c>
      <c r="L29" s="391">
        <v>260</v>
      </c>
      <c r="M29" s="392">
        <v>36.516853932584269</v>
      </c>
      <c r="N29" s="391">
        <v>452</v>
      </c>
      <c r="O29" s="393">
        <v>63.483146067415731</v>
      </c>
      <c r="P29" s="350"/>
      <c r="Q29" s="389">
        <v>254</v>
      </c>
      <c r="R29" s="390">
        <v>18.926974664679584</v>
      </c>
      <c r="S29" s="391">
        <v>182</v>
      </c>
      <c r="T29" s="392">
        <v>71.653543307086608</v>
      </c>
      <c r="U29" s="391">
        <v>72</v>
      </c>
      <c r="V29" s="393">
        <v>28.346456692913385</v>
      </c>
      <c r="W29" s="350"/>
      <c r="X29" s="389">
        <v>376</v>
      </c>
      <c r="Y29" s="390">
        <v>28.017883755588674</v>
      </c>
      <c r="Z29" s="391">
        <v>294</v>
      </c>
      <c r="AA29" s="392">
        <v>78.191489361702125</v>
      </c>
      <c r="AB29" s="391">
        <v>82</v>
      </c>
      <c r="AC29" s="393">
        <f t="shared" si="0"/>
        <v>21.808510638297875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619640</v>
      </c>
      <c r="E31" s="1230">
        <f>L31+S31+Z31</f>
        <v>387844</v>
      </c>
      <c r="F31" s="1231">
        <f>E31/$D31*100</f>
        <v>62.59182751274934</v>
      </c>
      <c r="G31" s="1230">
        <f>N31+U31+AB31</f>
        <v>231796</v>
      </c>
      <c r="H31" s="1232">
        <f>G31/$D31*100</f>
        <v>37.40817248725066</v>
      </c>
      <c r="I31" s="320"/>
      <c r="J31" s="1233">
        <f>SUM(J12:J29)</f>
        <v>159824</v>
      </c>
      <c r="K31" s="1234">
        <f>J31/$D31*100</f>
        <v>25.793041120650699</v>
      </c>
      <c r="L31" s="1230">
        <f>SUM(L12:L29)</f>
        <v>67783</v>
      </c>
      <c r="M31" s="1231">
        <f>L31/$J31*100</f>
        <v>42.411027129842829</v>
      </c>
      <c r="N31" s="1230">
        <f>SUM(N12:N29)</f>
        <v>92041</v>
      </c>
      <c r="O31" s="1235">
        <f>N31/$J31*100</f>
        <v>57.588972870157171</v>
      </c>
      <c r="P31" s="320"/>
      <c r="Q31" s="1233">
        <f>SUM(Q12:Q29)</f>
        <v>141118</v>
      </c>
      <c r="R31" s="1234">
        <f>Q31/$D31*100</f>
        <v>22.774191466012521</v>
      </c>
      <c r="S31" s="1230">
        <f>SUM(S12:S29)</f>
        <v>91652</v>
      </c>
      <c r="T31" s="1231">
        <f>S31/$Q31*100</f>
        <v>64.947065576326196</v>
      </c>
      <c r="U31" s="1230">
        <f>SUM(U12:U29)</f>
        <v>49466</v>
      </c>
      <c r="V31" s="1235">
        <f>U31/$Q31*100</f>
        <v>35.052934423673804</v>
      </c>
      <c r="W31" s="320"/>
      <c r="X31" s="1233">
        <f>SUM(X12:X29)</f>
        <v>318698</v>
      </c>
      <c r="Y31" s="1234">
        <f>X31/$D31*100</f>
        <v>51.432767413336776</v>
      </c>
      <c r="Z31" s="1230">
        <f>SUM(Z12:Z29)</f>
        <v>228409</v>
      </c>
      <c r="AA31" s="1231">
        <f>Z31/$X31*100</f>
        <v>71.66941744221802</v>
      </c>
      <c r="AB31" s="1230">
        <f>SUM(AB12:AB29)</f>
        <v>90289</v>
      </c>
      <c r="AC31" s="1235">
        <f>AB31/$X31*100</f>
        <v>28.330582557781973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3"/>
      <c r="C34" s="1443"/>
      <c r="D34" s="1443"/>
      <c r="E34" s="1443"/>
      <c r="F34" s="1443"/>
      <c r="G34" s="1443"/>
      <c r="H34" s="1443"/>
      <c r="I34" s="1443"/>
      <c r="J34" s="1443"/>
      <c r="K34" s="1443"/>
      <c r="L34" s="1443"/>
      <c r="M34" s="1443"/>
      <c r="N34" s="1443"/>
      <c r="O34" s="1443"/>
    </row>
    <row r="35" spans="2:15" s="329" customFormat="1" ht="29.25" customHeight="1" x14ac:dyDescent="0.2">
      <c r="B35" s="1444"/>
      <c r="C35" s="1444"/>
      <c r="D35" s="1444"/>
      <c r="E35" s="1444"/>
      <c r="F35" s="1444"/>
      <c r="G35" s="1444"/>
      <c r="H35" s="1444"/>
      <c r="I35" s="1444"/>
      <c r="J35" s="1444"/>
      <c r="K35" s="1444"/>
      <c r="L35" s="1444"/>
      <c r="M35" s="1444"/>
    </row>
    <row r="36" spans="2:15" s="329" customFormat="1" ht="4.5" customHeight="1" x14ac:dyDescent="0.2">
      <c r="B36" s="1434"/>
      <c r="C36" s="1434"/>
      <c r="D36" s="143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406</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t="str">
        <f>porsaad!$B$6</f>
        <v>Situación a 31 de mayo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236</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237</v>
      </c>
      <c r="K8" s="1459"/>
      <c r="L8" s="1459"/>
      <c r="M8" s="1459"/>
      <c r="N8" s="1459"/>
      <c r="O8" s="1460"/>
      <c r="P8" s="317"/>
      <c r="Q8" s="1458" t="s">
        <v>238</v>
      </c>
      <c r="R8" s="1459"/>
      <c r="S8" s="1459"/>
      <c r="T8" s="1459"/>
      <c r="U8" s="1459"/>
      <c r="V8" s="1460"/>
      <c r="W8" s="317"/>
      <c r="X8" s="1458" t="s">
        <v>239</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219</v>
      </c>
      <c r="L9" s="1437" t="s">
        <v>24</v>
      </c>
      <c r="M9" s="1438"/>
      <c r="N9" s="1439" t="s">
        <v>23</v>
      </c>
      <c r="O9" s="1440"/>
      <c r="P9" s="317"/>
      <c r="Q9" s="1441" t="s">
        <v>9</v>
      </c>
      <c r="R9" s="1435" t="s">
        <v>219</v>
      </c>
      <c r="S9" s="1437" t="s">
        <v>24</v>
      </c>
      <c r="T9" s="1438"/>
      <c r="U9" s="1439" t="s">
        <v>23</v>
      </c>
      <c r="V9" s="1440"/>
      <c r="W9" s="317"/>
      <c r="X9" s="1441" t="s">
        <v>9</v>
      </c>
      <c r="Y9" s="1435" t="s">
        <v>219</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219</v>
      </c>
      <c r="G10" s="406" t="s">
        <v>9</v>
      </c>
      <c r="H10" s="886" t="s">
        <v>219</v>
      </c>
      <c r="I10" s="346"/>
      <c r="J10" s="1442"/>
      <c r="K10" s="1436"/>
      <c r="L10" s="404" t="s">
        <v>9</v>
      </c>
      <c r="M10" s="403" t="s">
        <v>220</v>
      </c>
      <c r="N10" s="407" t="s">
        <v>9</v>
      </c>
      <c r="O10" s="402" t="s">
        <v>220</v>
      </c>
      <c r="P10" s="347"/>
      <c r="Q10" s="1442"/>
      <c r="R10" s="1436"/>
      <c r="S10" s="404" t="s">
        <v>9</v>
      </c>
      <c r="T10" s="403" t="s">
        <v>220</v>
      </c>
      <c r="U10" s="407" t="s">
        <v>9</v>
      </c>
      <c r="V10" s="402" t="s">
        <v>220</v>
      </c>
      <c r="W10" s="347"/>
      <c r="X10" s="1442"/>
      <c r="Y10" s="1436"/>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79252</v>
      </c>
      <c r="E12" s="352">
        <f>L12+S12+Z12</f>
        <v>48949</v>
      </c>
      <c r="F12" s="353">
        <f>E12/$D12*100</f>
        <v>61.763740978145663</v>
      </c>
      <c r="G12" s="352">
        <f>N12+U12+AB12</f>
        <v>30303</v>
      </c>
      <c r="H12" s="354">
        <f>G12/$D12*100</f>
        <v>38.236259021854337</v>
      </c>
      <c r="I12" s="350"/>
      <c r="J12" s="355">
        <f>L12+N12</f>
        <v>19241</v>
      </c>
      <c r="K12" s="356">
        <f>J12/$D12*100</f>
        <v>24.278251652955131</v>
      </c>
      <c r="L12" s="357">
        <v>9409</v>
      </c>
      <c r="M12" s="353">
        <v>48.900784782495712</v>
      </c>
      <c r="N12" s="357">
        <v>9832</v>
      </c>
      <c r="O12" s="358">
        <v>51.099215217504288</v>
      </c>
      <c r="P12" s="350"/>
      <c r="Q12" s="355">
        <v>25815</v>
      </c>
      <c r="R12" s="356">
        <v>32.573310452733054</v>
      </c>
      <c r="S12" s="357">
        <v>17629</v>
      </c>
      <c r="T12" s="353">
        <v>68.289754018981213</v>
      </c>
      <c r="U12" s="357">
        <v>8186</v>
      </c>
      <c r="V12" s="358">
        <v>31.710245981018787</v>
      </c>
      <c r="W12" s="350"/>
      <c r="X12" s="355">
        <v>34196</v>
      </c>
      <c r="Y12" s="356">
        <v>43.148437894311812</v>
      </c>
      <c r="Z12" s="357">
        <v>21911</v>
      </c>
      <c r="AA12" s="353">
        <v>64.074745584278858</v>
      </c>
      <c r="AB12" s="357">
        <v>12285</v>
      </c>
      <c r="AC12" s="358">
        <f t="shared" ref="AC12:AC29" si="0">AB12/$X12*100</f>
        <v>35.925254415721135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7859</v>
      </c>
      <c r="E13" s="365">
        <f t="shared" ref="E13:E29" si="2">L13+S13+Z13</f>
        <v>4905</v>
      </c>
      <c r="F13" s="366">
        <f t="shared" ref="F13:H29" si="3">E13/$D13*100</f>
        <v>62.412520676930903</v>
      </c>
      <c r="G13" s="365">
        <f t="shared" ref="G13:G29" si="4">N13+U13+AB13</f>
        <v>2954</v>
      </c>
      <c r="H13" s="367">
        <f t="shared" si="3"/>
        <v>37.587479323069097</v>
      </c>
      <c r="I13" s="350"/>
      <c r="J13" s="368">
        <f t="shared" ref="J13:J29" si="5">L13+N13</f>
        <v>1574</v>
      </c>
      <c r="K13" s="369">
        <f t="shared" ref="K13:K29" si="6">J13/$D13*100</f>
        <v>20.02799338338211</v>
      </c>
      <c r="L13" s="370">
        <v>734</v>
      </c>
      <c r="M13" s="371">
        <v>46.632782719186785</v>
      </c>
      <c r="N13" s="370">
        <v>840</v>
      </c>
      <c r="O13" s="372">
        <v>53.367217280813215</v>
      </c>
      <c r="P13" s="350"/>
      <c r="Q13" s="368">
        <v>1910</v>
      </c>
      <c r="R13" s="369">
        <v>24.303346481740679</v>
      </c>
      <c r="S13" s="370">
        <v>1230</v>
      </c>
      <c r="T13" s="371">
        <v>64.397905759162299</v>
      </c>
      <c r="U13" s="370">
        <v>680</v>
      </c>
      <c r="V13" s="372">
        <v>35.602094240837694</v>
      </c>
      <c r="W13" s="350"/>
      <c r="X13" s="368">
        <v>4375</v>
      </c>
      <c r="Y13" s="369">
        <v>55.668660134877214</v>
      </c>
      <c r="Z13" s="370">
        <v>2941</v>
      </c>
      <c r="AA13" s="371">
        <v>67.222857142857137</v>
      </c>
      <c r="AB13" s="370">
        <v>1434</v>
      </c>
      <c r="AC13" s="372">
        <f t="shared" si="0"/>
        <v>32.777142857142856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9056</v>
      </c>
      <c r="E14" s="365">
        <f t="shared" si="2"/>
        <v>5720</v>
      </c>
      <c r="F14" s="366">
        <f t="shared" si="3"/>
        <v>63.162544169611309</v>
      </c>
      <c r="G14" s="365">
        <f t="shared" si="4"/>
        <v>3336</v>
      </c>
      <c r="H14" s="367">
        <f t="shared" si="3"/>
        <v>36.837455830388691</v>
      </c>
      <c r="I14" s="350"/>
      <c r="J14" s="368">
        <f t="shared" si="5"/>
        <v>1796</v>
      </c>
      <c r="K14" s="369">
        <f t="shared" si="6"/>
        <v>19.832155477031801</v>
      </c>
      <c r="L14" s="370">
        <v>821</v>
      </c>
      <c r="M14" s="371">
        <v>45.712694877505569</v>
      </c>
      <c r="N14" s="370">
        <v>975</v>
      </c>
      <c r="O14" s="372">
        <v>54.287305122494431</v>
      </c>
      <c r="P14" s="350"/>
      <c r="Q14" s="368">
        <v>2403</v>
      </c>
      <c r="R14" s="369">
        <v>26.534893992932862</v>
      </c>
      <c r="S14" s="370">
        <v>1550</v>
      </c>
      <c r="T14" s="371">
        <v>64.502704952143148</v>
      </c>
      <c r="U14" s="370">
        <v>853</v>
      </c>
      <c r="V14" s="372">
        <v>35.497295047856845</v>
      </c>
      <c r="W14" s="350"/>
      <c r="X14" s="368">
        <v>4857</v>
      </c>
      <c r="Y14" s="369">
        <v>53.632950530035338</v>
      </c>
      <c r="Z14" s="370">
        <v>3349</v>
      </c>
      <c r="AA14" s="371">
        <v>68.952028000823546</v>
      </c>
      <c r="AB14" s="370">
        <v>1508</v>
      </c>
      <c r="AC14" s="372">
        <f t="shared" si="0"/>
        <v>31.04797199917645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8561</v>
      </c>
      <c r="E15" s="365">
        <f t="shared" si="2"/>
        <v>5101</v>
      </c>
      <c r="F15" s="366">
        <f t="shared" si="3"/>
        <v>59.584160728886815</v>
      </c>
      <c r="G15" s="365">
        <f t="shared" si="4"/>
        <v>3460</v>
      </c>
      <c r="H15" s="367">
        <f t="shared" si="3"/>
        <v>40.415839271113185</v>
      </c>
      <c r="I15" s="350"/>
      <c r="J15" s="368">
        <f t="shared" si="5"/>
        <v>2945</v>
      </c>
      <c r="K15" s="369">
        <f t="shared" si="6"/>
        <v>34.400186894054436</v>
      </c>
      <c r="L15" s="370">
        <v>1413</v>
      </c>
      <c r="M15" s="371">
        <v>47.979626485568758</v>
      </c>
      <c r="N15" s="370">
        <v>1532</v>
      </c>
      <c r="O15" s="372">
        <v>52.020373514431242</v>
      </c>
      <c r="P15" s="350"/>
      <c r="Q15" s="368">
        <v>2333</v>
      </c>
      <c r="R15" s="369">
        <v>27.251489311996263</v>
      </c>
      <c r="S15" s="370">
        <v>1489</v>
      </c>
      <c r="T15" s="371">
        <v>63.823403343334761</v>
      </c>
      <c r="U15" s="370">
        <v>844</v>
      </c>
      <c r="V15" s="372">
        <v>36.176596656665239</v>
      </c>
      <c r="W15" s="350"/>
      <c r="X15" s="368">
        <v>3283</v>
      </c>
      <c r="Y15" s="369">
        <v>38.348323793949305</v>
      </c>
      <c r="Z15" s="370">
        <v>2199</v>
      </c>
      <c r="AA15" s="371">
        <v>66.981419433445026</v>
      </c>
      <c r="AB15" s="370">
        <v>1084</v>
      </c>
      <c r="AC15" s="372">
        <f t="shared" si="0"/>
        <v>33.018580566554981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7593</v>
      </c>
      <c r="E16" s="365">
        <f t="shared" si="2"/>
        <v>4242</v>
      </c>
      <c r="F16" s="366">
        <f t="shared" si="3"/>
        <v>55.86724614776768</v>
      </c>
      <c r="G16" s="365">
        <f t="shared" si="4"/>
        <v>3351</v>
      </c>
      <c r="H16" s="367">
        <f t="shared" si="3"/>
        <v>44.13275385223232</v>
      </c>
      <c r="I16" s="350"/>
      <c r="J16" s="368">
        <f t="shared" si="5"/>
        <v>2420</v>
      </c>
      <c r="K16" s="369">
        <f t="shared" si="6"/>
        <v>31.871460555775055</v>
      </c>
      <c r="L16" s="370">
        <v>1023</v>
      </c>
      <c r="M16" s="371">
        <v>42.272727272727273</v>
      </c>
      <c r="N16" s="370">
        <v>1397</v>
      </c>
      <c r="O16" s="372">
        <v>57.727272727272727</v>
      </c>
      <c r="P16" s="350"/>
      <c r="Q16" s="368">
        <v>2266</v>
      </c>
      <c r="R16" s="369">
        <v>29.843276702225737</v>
      </c>
      <c r="S16" s="370">
        <v>1364</v>
      </c>
      <c r="T16" s="371">
        <v>60.194174757281552</v>
      </c>
      <c r="U16" s="370">
        <v>902</v>
      </c>
      <c r="V16" s="372">
        <v>39.805825242718448</v>
      </c>
      <c r="W16" s="350"/>
      <c r="X16" s="368">
        <v>2907</v>
      </c>
      <c r="Y16" s="369">
        <v>38.285262741999212</v>
      </c>
      <c r="Z16" s="370">
        <v>1855</v>
      </c>
      <c r="AA16" s="371">
        <v>63.811489508083937</v>
      </c>
      <c r="AB16" s="370">
        <v>1052</v>
      </c>
      <c r="AC16" s="372">
        <f t="shared" si="0"/>
        <v>36.188510491916063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4639</v>
      </c>
      <c r="E17" s="375">
        <f t="shared" si="2"/>
        <v>2690</v>
      </c>
      <c r="F17" s="376">
        <f t="shared" si="3"/>
        <v>57.986635050657462</v>
      </c>
      <c r="G17" s="375">
        <f t="shared" si="4"/>
        <v>1949</v>
      </c>
      <c r="H17" s="367">
        <f t="shared" si="3"/>
        <v>42.013364949342531</v>
      </c>
      <c r="I17" s="350"/>
      <c r="J17" s="377">
        <f t="shared" si="5"/>
        <v>1741</v>
      </c>
      <c r="K17" s="378">
        <f t="shared" si="6"/>
        <v>37.52964000862255</v>
      </c>
      <c r="L17" s="375">
        <v>779</v>
      </c>
      <c r="M17" s="376">
        <v>44.744399770246986</v>
      </c>
      <c r="N17" s="375">
        <v>962</v>
      </c>
      <c r="O17" s="372">
        <v>55.255600229753007</v>
      </c>
      <c r="P17" s="350"/>
      <c r="Q17" s="377">
        <v>954</v>
      </c>
      <c r="R17" s="378">
        <v>20.564776891571459</v>
      </c>
      <c r="S17" s="375">
        <v>574</v>
      </c>
      <c r="T17" s="376">
        <v>60.167714884696025</v>
      </c>
      <c r="U17" s="375">
        <v>380</v>
      </c>
      <c r="V17" s="372">
        <v>39.832285115303982</v>
      </c>
      <c r="W17" s="350"/>
      <c r="X17" s="377">
        <v>1944</v>
      </c>
      <c r="Y17" s="378">
        <v>41.905583099805995</v>
      </c>
      <c r="Z17" s="375">
        <v>1337</v>
      </c>
      <c r="AA17" s="376">
        <v>68.775720164609055</v>
      </c>
      <c r="AB17" s="375">
        <v>607</v>
      </c>
      <c r="AC17" s="372">
        <f t="shared" si="0"/>
        <v>31.224279835390945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31318</v>
      </c>
      <c r="E18" s="365">
        <f t="shared" si="2"/>
        <v>18262</v>
      </c>
      <c r="F18" s="366">
        <f t="shared" si="3"/>
        <v>58.311514145220002</v>
      </c>
      <c r="G18" s="365">
        <f t="shared" si="4"/>
        <v>13056</v>
      </c>
      <c r="H18" s="367">
        <f t="shared" si="3"/>
        <v>41.688485854779998</v>
      </c>
      <c r="I18" s="350"/>
      <c r="J18" s="368">
        <f t="shared" si="5"/>
        <v>5949</v>
      </c>
      <c r="K18" s="369">
        <f t="shared" si="6"/>
        <v>18.995465866274984</v>
      </c>
      <c r="L18" s="370">
        <v>2653</v>
      </c>
      <c r="M18" s="371">
        <v>44.595730374852913</v>
      </c>
      <c r="N18" s="370">
        <v>3296</v>
      </c>
      <c r="O18" s="372">
        <v>55.404269625147087</v>
      </c>
      <c r="P18" s="350"/>
      <c r="Q18" s="368">
        <v>6665</v>
      </c>
      <c r="R18" s="369">
        <v>21.281691040296316</v>
      </c>
      <c r="S18" s="370">
        <v>3947</v>
      </c>
      <c r="T18" s="371">
        <v>59.219804951237812</v>
      </c>
      <c r="U18" s="370">
        <v>2718</v>
      </c>
      <c r="V18" s="372">
        <v>40.780195048762188</v>
      </c>
      <c r="W18" s="350"/>
      <c r="X18" s="368">
        <v>18704</v>
      </c>
      <c r="Y18" s="369">
        <v>59.7228430934287</v>
      </c>
      <c r="Z18" s="370">
        <v>11662</v>
      </c>
      <c r="AA18" s="371">
        <v>62.350299401197603</v>
      </c>
      <c r="AB18" s="370">
        <v>7042</v>
      </c>
      <c r="AC18" s="372">
        <f t="shared" si="0"/>
        <v>37.649700598802397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17208</v>
      </c>
      <c r="E19" s="365">
        <f t="shared" si="2"/>
        <v>10229</v>
      </c>
      <c r="F19" s="366">
        <f t="shared" si="3"/>
        <v>59.443282194328219</v>
      </c>
      <c r="G19" s="365">
        <f t="shared" si="4"/>
        <v>6979</v>
      </c>
      <c r="H19" s="367">
        <f t="shared" si="3"/>
        <v>40.556717805671781</v>
      </c>
      <c r="I19" s="350"/>
      <c r="J19" s="368">
        <f t="shared" si="5"/>
        <v>4601</v>
      </c>
      <c r="K19" s="369">
        <f t="shared" si="6"/>
        <v>26.73756392375639</v>
      </c>
      <c r="L19" s="370">
        <v>2183</v>
      </c>
      <c r="M19" s="371">
        <v>47.44620734622908</v>
      </c>
      <c r="N19" s="370">
        <v>2418</v>
      </c>
      <c r="O19" s="372">
        <v>52.553792653770913</v>
      </c>
      <c r="P19" s="350"/>
      <c r="Q19" s="368">
        <v>4627</v>
      </c>
      <c r="R19" s="369">
        <v>26.888656438865645</v>
      </c>
      <c r="S19" s="370">
        <v>3009</v>
      </c>
      <c r="T19" s="371">
        <v>65.031337799870329</v>
      </c>
      <c r="U19" s="370">
        <v>1618</v>
      </c>
      <c r="V19" s="372">
        <v>34.968662200129671</v>
      </c>
      <c r="W19" s="350"/>
      <c r="X19" s="368">
        <v>7980</v>
      </c>
      <c r="Y19" s="369">
        <v>46.373779637377964</v>
      </c>
      <c r="Z19" s="370">
        <v>5037</v>
      </c>
      <c r="AA19" s="371">
        <v>63.120300751879697</v>
      </c>
      <c r="AB19" s="370">
        <v>2943</v>
      </c>
      <c r="AC19" s="372">
        <f t="shared" si="0"/>
        <v>36.879699248120303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85646</v>
      </c>
      <c r="E20" s="365">
        <f t="shared" si="2"/>
        <v>53272</v>
      </c>
      <c r="F20" s="366">
        <f t="shared" si="3"/>
        <v>62.200219508208207</v>
      </c>
      <c r="G20" s="365">
        <f t="shared" si="4"/>
        <v>32374</v>
      </c>
      <c r="H20" s="367">
        <f t="shared" si="3"/>
        <v>37.799780491791793</v>
      </c>
      <c r="I20" s="350"/>
      <c r="J20" s="368">
        <f t="shared" si="5"/>
        <v>22927</v>
      </c>
      <c r="K20" s="369">
        <f t="shared" si="6"/>
        <v>26.769493029446796</v>
      </c>
      <c r="L20" s="370">
        <v>11117</v>
      </c>
      <c r="M20" s="371">
        <v>48.488681467265671</v>
      </c>
      <c r="N20" s="370">
        <v>11810</v>
      </c>
      <c r="O20" s="372">
        <v>51.511318532734329</v>
      </c>
      <c r="P20" s="350"/>
      <c r="Q20" s="368">
        <v>24627</v>
      </c>
      <c r="R20" s="369">
        <v>28.754407678116898</v>
      </c>
      <c r="S20" s="370">
        <v>16563</v>
      </c>
      <c r="T20" s="371">
        <v>67.255451333901817</v>
      </c>
      <c r="U20" s="370">
        <v>8064</v>
      </c>
      <c r="V20" s="372">
        <v>32.744548666098183</v>
      </c>
      <c r="W20" s="350"/>
      <c r="X20" s="368">
        <v>38092</v>
      </c>
      <c r="Y20" s="369">
        <v>44.476099292436302</v>
      </c>
      <c r="Z20" s="370">
        <v>25592</v>
      </c>
      <c r="AA20" s="371">
        <v>67.184710700409539</v>
      </c>
      <c r="AB20" s="370">
        <v>12500</v>
      </c>
      <c r="AC20" s="372">
        <f t="shared" si="0"/>
        <v>32.815289299590468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29560</v>
      </c>
      <c r="E21" s="365">
        <f t="shared" si="2"/>
        <v>17283</v>
      </c>
      <c r="F21" s="366">
        <f t="shared" si="3"/>
        <v>58.467523680649528</v>
      </c>
      <c r="G21" s="365">
        <f t="shared" si="4"/>
        <v>12277</v>
      </c>
      <c r="H21" s="367">
        <f t="shared" si="3"/>
        <v>41.532476319350472</v>
      </c>
      <c r="I21" s="350"/>
      <c r="J21" s="368">
        <f t="shared" si="5"/>
        <v>9373</v>
      </c>
      <c r="K21" s="369">
        <f t="shared" si="6"/>
        <v>31.708389715832208</v>
      </c>
      <c r="L21" s="370">
        <v>4050</v>
      </c>
      <c r="M21" s="371">
        <v>43.209217966499516</v>
      </c>
      <c r="N21" s="370">
        <v>5323</v>
      </c>
      <c r="O21" s="372">
        <v>56.790782033500477</v>
      </c>
      <c r="P21" s="350"/>
      <c r="Q21" s="368">
        <v>8020</v>
      </c>
      <c r="R21" s="369">
        <v>27.13125845737483</v>
      </c>
      <c r="S21" s="370">
        <v>5228</v>
      </c>
      <c r="T21" s="371">
        <v>65.187032418952612</v>
      </c>
      <c r="U21" s="370">
        <v>2792</v>
      </c>
      <c r="V21" s="372">
        <v>34.812967581047381</v>
      </c>
      <c r="W21" s="350"/>
      <c r="X21" s="368">
        <v>12167</v>
      </c>
      <c r="Y21" s="369">
        <v>41.160351826792962</v>
      </c>
      <c r="Z21" s="370">
        <v>8005</v>
      </c>
      <c r="AA21" s="371">
        <v>65.79271800772581</v>
      </c>
      <c r="AB21" s="370">
        <v>4162</v>
      </c>
      <c r="AC21" s="372">
        <f t="shared" si="0"/>
        <v>34.207281992274183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15793</v>
      </c>
      <c r="E22" s="365">
        <f t="shared" si="2"/>
        <v>9661</v>
      </c>
      <c r="F22" s="366">
        <f t="shared" si="3"/>
        <v>61.17267143671247</v>
      </c>
      <c r="G22" s="365">
        <f t="shared" si="4"/>
        <v>6132</v>
      </c>
      <c r="H22" s="367">
        <f t="shared" si="3"/>
        <v>38.82732856328753</v>
      </c>
      <c r="I22" s="350"/>
      <c r="J22" s="368">
        <f t="shared" si="5"/>
        <v>3641</v>
      </c>
      <c r="K22" s="369">
        <f t="shared" si="6"/>
        <v>23.054517824352562</v>
      </c>
      <c r="L22" s="370">
        <v>1758</v>
      </c>
      <c r="M22" s="371">
        <v>48.283438615764901</v>
      </c>
      <c r="N22" s="370">
        <v>1883</v>
      </c>
      <c r="O22" s="372">
        <v>51.716561384235106</v>
      </c>
      <c r="P22" s="350"/>
      <c r="Q22" s="368">
        <v>4354</v>
      </c>
      <c r="R22" s="369">
        <v>27.569176217311469</v>
      </c>
      <c r="S22" s="370">
        <v>2848</v>
      </c>
      <c r="T22" s="371">
        <v>65.41111621497474</v>
      </c>
      <c r="U22" s="370">
        <v>1506</v>
      </c>
      <c r="V22" s="372">
        <v>34.588883785025267</v>
      </c>
      <c r="W22" s="350"/>
      <c r="X22" s="368">
        <v>7798</v>
      </c>
      <c r="Y22" s="369">
        <v>49.376305958335969</v>
      </c>
      <c r="Z22" s="370">
        <v>5055</v>
      </c>
      <c r="AA22" s="371">
        <v>64.824313926647861</v>
      </c>
      <c r="AB22" s="370">
        <v>2743</v>
      </c>
      <c r="AC22" s="372">
        <f t="shared" si="0"/>
        <v>35.175686073352139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6630</v>
      </c>
      <c r="E23" s="365">
        <f t="shared" si="2"/>
        <v>3955</v>
      </c>
      <c r="F23" s="366">
        <f t="shared" si="3"/>
        <v>59.653092006033184</v>
      </c>
      <c r="G23" s="365">
        <f t="shared" si="4"/>
        <v>2675</v>
      </c>
      <c r="H23" s="367">
        <f t="shared" si="3"/>
        <v>40.346907993966816</v>
      </c>
      <c r="I23" s="350"/>
      <c r="J23" s="368">
        <f t="shared" si="5"/>
        <v>2570</v>
      </c>
      <c r="K23" s="369">
        <f t="shared" si="6"/>
        <v>38.763197586727003</v>
      </c>
      <c r="L23" s="370">
        <v>1141</v>
      </c>
      <c r="M23" s="371">
        <v>44.396887159533073</v>
      </c>
      <c r="N23" s="370">
        <v>1429</v>
      </c>
      <c r="O23" s="372">
        <v>55.603112840466927</v>
      </c>
      <c r="P23" s="350"/>
      <c r="Q23" s="368">
        <v>1135</v>
      </c>
      <c r="R23" s="369">
        <v>17.119155354449472</v>
      </c>
      <c r="S23" s="370">
        <v>663</v>
      </c>
      <c r="T23" s="371">
        <v>58.414096916299563</v>
      </c>
      <c r="U23" s="370">
        <v>472</v>
      </c>
      <c r="V23" s="372">
        <v>41.585903083700444</v>
      </c>
      <c r="W23" s="350"/>
      <c r="X23" s="368">
        <v>2925</v>
      </c>
      <c r="Y23" s="369">
        <v>44.117647058823529</v>
      </c>
      <c r="Z23" s="370">
        <v>2151</v>
      </c>
      <c r="AA23" s="371">
        <v>73.538461538461547</v>
      </c>
      <c r="AB23" s="370">
        <v>774</v>
      </c>
      <c r="AC23" s="372">
        <f t="shared" si="0"/>
        <v>26.461538461538463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56135</v>
      </c>
      <c r="E24" s="365">
        <f t="shared" si="2"/>
        <v>37582</v>
      </c>
      <c r="F24" s="366">
        <f t="shared" si="3"/>
        <v>66.949318606929722</v>
      </c>
      <c r="G24" s="365">
        <f t="shared" si="4"/>
        <v>18553</v>
      </c>
      <c r="H24" s="367">
        <f t="shared" si="3"/>
        <v>33.050681393070278</v>
      </c>
      <c r="I24" s="350"/>
      <c r="J24" s="368">
        <f t="shared" si="5"/>
        <v>8465</v>
      </c>
      <c r="K24" s="369">
        <f t="shared" si="6"/>
        <v>15.079718535672932</v>
      </c>
      <c r="L24" s="370">
        <v>4273</v>
      </c>
      <c r="M24" s="371">
        <v>50.478440637920855</v>
      </c>
      <c r="N24" s="370">
        <v>4192</v>
      </c>
      <c r="O24" s="372">
        <v>49.521559362079145</v>
      </c>
      <c r="P24" s="350"/>
      <c r="Q24" s="368">
        <v>13990</v>
      </c>
      <c r="R24" s="369">
        <v>24.922062884118642</v>
      </c>
      <c r="S24" s="370">
        <v>9880</v>
      </c>
      <c r="T24" s="371">
        <v>70.621872766261617</v>
      </c>
      <c r="U24" s="370">
        <v>4110</v>
      </c>
      <c r="V24" s="372">
        <v>29.378127233738383</v>
      </c>
      <c r="W24" s="350"/>
      <c r="X24" s="368">
        <v>33680</v>
      </c>
      <c r="Y24" s="369">
        <v>59.99821858020843</v>
      </c>
      <c r="Z24" s="370">
        <v>23429</v>
      </c>
      <c r="AA24" s="371">
        <v>69.563539192399048</v>
      </c>
      <c r="AB24" s="370">
        <v>10251</v>
      </c>
      <c r="AC24" s="372">
        <f t="shared" si="0"/>
        <v>30.436460807600952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8597</v>
      </c>
      <c r="E25" s="365">
        <f t="shared" si="2"/>
        <v>5170</v>
      </c>
      <c r="F25" s="366">
        <f t="shared" si="3"/>
        <v>60.137257182738168</v>
      </c>
      <c r="G25" s="365">
        <f t="shared" si="4"/>
        <v>3427</v>
      </c>
      <c r="H25" s="367">
        <f t="shared" si="3"/>
        <v>39.862742817261839</v>
      </c>
      <c r="I25" s="350"/>
      <c r="J25" s="368">
        <f t="shared" si="5"/>
        <v>3002</v>
      </c>
      <c r="K25" s="369">
        <f t="shared" si="6"/>
        <v>34.919157845760154</v>
      </c>
      <c r="L25" s="370">
        <v>1402</v>
      </c>
      <c r="M25" s="371">
        <v>46.702198534310455</v>
      </c>
      <c r="N25" s="370">
        <v>1600</v>
      </c>
      <c r="O25" s="372">
        <v>53.297801465689545</v>
      </c>
      <c r="P25" s="350"/>
      <c r="Q25" s="368">
        <v>3092</v>
      </c>
      <c r="R25" s="369">
        <v>35.966034663254625</v>
      </c>
      <c r="S25" s="370">
        <v>2125</v>
      </c>
      <c r="T25" s="371">
        <v>68.725743855109968</v>
      </c>
      <c r="U25" s="370">
        <v>967</v>
      </c>
      <c r="V25" s="372">
        <v>31.274256144890039</v>
      </c>
      <c r="W25" s="350"/>
      <c r="X25" s="368">
        <v>2503</v>
      </c>
      <c r="Y25" s="369">
        <v>29.114807490985228</v>
      </c>
      <c r="Z25" s="370">
        <v>1643</v>
      </c>
      <c r="AA25" s="371">
        <v>65.641230523371945</v>
      </c>
      <c r="AB25" s="370">
        <v>860</v>
      </c>
      <c r="AC25" s="372">
        <f t="shared" si="0"/>
        <v>34.358769476628048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5849</v>
      </c>
      <c r="E26" s="380">
        <f t="shared" si="2"/>
        <v>3459</v>
      </c>
      <c r="F26" s="381">
        <f t="shared" si="3"/>
        <v>59.13831424175072</v>
      </c>
      <c r="G26" s="380">
        <f t="shared" si="4"/>
        <v>2390</v>
      </c>
      <c r="H26" s="367">
        <f t="shared" si="3"/>
        <v>40.861685758249273</v>
      </c>
      <c r="I26" s="350"/>
      <c r="J26" s="377">
        <f t="shared" si="5"/>
        <v>1858</v>
      </c>
      <c r="K26" s="378">
        <f t="shared" si="6"/>
        <v>31.766113865618056</v>
      </c>
      <c r="L26" s="375">
        <v>913</v>
      </c>
      <c r="M26" s="376">
        <v>49.138858988159313</v>
      </c>
      <c r="N26" s="375">
        <v>945</v>
      </c>
      <c r="O26" s="372">
        <v>50.861141011840694</v>
      </c>
      <c r="P26" s="350"/>
      <c r="Q26" s="377">
        <v>1519</v>
      </c>
      <c r="R26" s="378">
        <v>25.970251325012821</v>
      </c>
      <c r="S26" s="375">
        <v>851</v>
      </c>
      <c r="T26" s="376">
        <v>56.023699802501646</v>
      </c>
      <c r="U26" s="375">
        <v>668</v>
      </c>
      <c r="V26" s="372">
        <v>43.976300197498354</v>
      </c>
      <c r="W26" s="350"/>
      <c r="X26" s="377">
        <v>2472</v>
      </c>
      <c r="Y26" s="378">
        <v>42.263634809369123</v>
      </c>
      <c r="Z26" s="375">
        <v>1695</v>
      </c>
      <c r="AA26" s="376">
        <v>68.567961165048544</v>
      </c>
      <c r="AB26" s="375">
        <v>777</v>
      </c>
      <c r="AC26" s="372">
        <f t="shared" si="0"/>
        <v>31.432038834951459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32758</v>
      </c>
      <c r="E27" s="380">
        <f t="shared" si="2"/>
        <v>19330</v>
      </c>
      <c r="F27" s="381">
        <f t="shared" si="3"/>
        <v>59.008486476585873</v>
      </c>
      <c r="G27" s="380">
        <f t="shared" si="4"/>
        <v>13428</v>
      </c>
      <c r="H27" s="367">
        <f t="shared" si="3"/>
        <v>40.991513523414127</v>
      </c>
      <c r="I27" s="350"/>
      <c r="J27" s="377">
        <f t="shared" si="5"/>
        <v>9321</v>
      </c>
      <c r="K27" s="378">
        <f t="shared" si="6"/>
        <v>28.454118078026742</v>
      </c>
      <c r="L27" s="375">
        <v>4179</v>
      </c>
      <c r="M27" s="376">
        <v>44.8342452526553</v>
      </c>
      <c r="N27" s="375">
        <v>5142</v>
      </c>
      <c r="O27" s="372">
        <v>55.165754747344707</v>
      </c>
      <c r="P27" s="350"/>
      <c r="Q27" s="377">
        <v>7584</v>
      </c>
      <c r="R27" s="378">
        <v>23.151596556566332</v>
      </c>
      <c r="S27" s="375">
        <v>4490</v>
      </c>
      <c r="T27" s="376">
        <v>59.203586497890292</v>
      </c>
      <c r="U27" s="375">
        <v>3094</v>
      </c>
      <c r="V27" s="372">
        <v>40.796413502109708</v>
      </c>
      <c r="W27" s="350"/>
      <c r="X27" s="377">
        <v>15853</v>
      </c>
      <c r="Y27" s="378">
        <v>48.394285365406922</v>
      </c>
      <c r="Z27" s="375">
        <v>10661</v>
      </c>
      <c r="AA27" s="376">
        <v>67.249101116507916</v>
      </c>
      <c r="AB27" s="375">
        <v>5192</v>
      </c>
      <c r="AC27" s="372">
        <f t="shared" si="0"/>
        <v>32.750898883492084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4349</v>
      </c>
      <c r="E28" s="380">
        <f t="shared" si="2"/>
        <v>2427</v>
      </c>
      <c r="F28" s="381">
        <f t="shared" si="3"/>
        <v>55.805932398252466</v>
      </c>
      <c r="G28" s="380">
        <f t="shared" si="4"/>
        <v>1922</v>
      </c>
      <c r="H28" s="382">
        <f t="shared" si="3"/>
        <v>44.194067601747527</v>
      </c>
      <c r="I28" s="350"/>
      <c r="J28" s="377">
        <f t="shared" si="5"/>
        <v>1704</v>
      </c>
      <c r="K28" s="378">
        <f t="shared" si="6"/>
        <v>39.181421016325594</v>
      </c>
      <c r="L28" s="375">
        <v>695</v>
      </c>
      <c r="M28" s="376">
        <v>40.786384976525817</v>
      </c>
      <c r="N28" s="375">
        <v>1009</v>
      </c>
      <c r="O28" s="383">
        <v>59.213615023474176</v>
      </c>
      <c r="P28" s="350"/>
      <c r="Q28" s="377">
        <v>828</v>
      </c>
      <c r="R28" s="378">
        <v>19.038859507932859</v>
      </c>
      <c r="S28" s="375">
        <v>509</v>
      </c>
      <c r="T28" s="376">
        <v>61.473429951690818</v>
      </c>
      <c r="U28" s="375">
        <v>319</v>
      </c>
      <c r="V28" s="383">
        <v>38.526570048309175</v>
      </c>
      <c r="W28" s="350"/>
      <c r="X28" s="377">
        <v>1817</v>
      </c>
      <c r="Y28" s="378">
        <v>41.779719475741551</v>
      </c>
      <c r="Z28" s="375">
        <v>1223</v>
      </c>
      <c r="AA28" s="376">
        <v>67.308750687947168</v>
      </c>
      <c r="AB28" s="375">
        <v>594</v>
      </c>
      <c r="AC28" s="383">
        <f t="shared" si="0"/>
        <v>32.691249312052832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1452</v>
      </c>
      <c r="E29" s="386">
        <f t="shared" si="2"/>
        <v>855</v>
      </c>
      <c r="F29" s="387">
        <f t="shared" si="3"/>
        <v>58.884297520661157</v>
      </c>
      <c r="G29" s="386">
        <f t="shared" si="4"/>
        <v>597</v>
      </c>
      <c r="H29" s="388">
        <f t="shared" si="3"/>
        <v>41.115702479338843</v>
      </c>
      <c r="I29" s="350"/>
      <c r="J29" s="389">
        <f t="shared" si="5"/>
        <v>752</v>
      </c>
      <c r="K29" s="390">
        <f t="shared" si="6"/>
        <v>51.790633608815426</v>
      </c>
      <c r="L29" s="391">
        <v>340</v>
      </c>
      <c r="M29" s="392">
        <v>45.212765957446813</v>
      </c>
      <c r="N29" s="391">
        <v>412</v>
      </c>
      <c r="O29" s="393">
        <v>54.787234042553187</v>
      </c>
      <c r="P29" s="350"/>
      <c r="Q29" s="389">
        <v>329</v>
      </c>
      <c r="R29" s="390">
        <v>22.658402203856749</v>
      </c>
      <c r="S29" s="391">
        <v>237</v>
      </c>
      <c r="T29" s="392">
        <v>72.036474164133736</v>
      </c>
      <c r="U29" s="391">
        <v>92</v>
      </c>
      <c r="V29" s="393">
        <v>27.96352583586626</v>
      </c>
      <c r="W29" s="350"/>
      <c r="X29" s="389">
        <v>371</v>
      </c>
      <c r="Y29" s="390">
        <v>25.550964187327825</v>
      </c>
      <c r="Z29" s="391">
        <v>278</v>
      </c>
      <c r="AA29" s="392">
        <v>74.932614555256066</v>
      </c>
      <c r="AB29" s="391">
        <v>93</v>
      </c>
      <c r="AC29" s="393">
        <f t="shared" si="0"/>
        <v>25.067385444743934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412255</v>
      </c>
      <c r="E31" s="1230">
        <f>L31+S31+Z31</f>
        <v>253092</v>
      </c>
      <c r="F31" s="1231">
        <f>E31/$D31*100</f>
        <v>61.39209955003578</v>
      </c>
      <c r="G31" s="1230">
        <f>N31+U31+AB31</f>
        <v>159163</v>
      </c>
      <c r="H31" s="1232">
        <f>G31/$D31*100</f>
        <v>38.60790044996422</v>
      </c>
      <c r="I31" s="320"/>
      <c r="J31" s="1233">
        <f>SUM(J12:J29)</f>
        <v>103880</v>
      </c>
      <c r="K31" s="1234">
        <f>J31/$D31*100</f>
        <v>25.197996385732129</v>
      </c>
      <c r="L31" s="1230">
        <f>SUM(L12:L29)</f>
        <v>48883</v>
      </c>
      <c r="M31" s="1231">
        <f>L31/$J31*100</f>
        <v>47.057181363111283</v>
      </c>
      <c r="N31" s="1230">
        <f>SUM(N12:N29)</f>
        <v>54997</v>
      </c>
      <c r="O31" s="1235">
        <f>N31/$J31*100</f>
        <v>52.942818636888724</v>
      </c>
      <c r="P31" s="320"/>
      <c r="Q31" s="1233">
        <f>SUM(Q12:Q29)</f>
        <v>112451</v>
      </c>
      <c r="R31" s="1234">
        <f>Q31/$D31*100</f>
        <v>27.277049399037001</v>
      </c>
      <c r="S31" s="1230">
        <f>SUM(S12:S29)</f>
        <v>74186</v>
      </c>
      <c r="T31" s="1231">
        <f>S31/$Q31*100</f>
        <v>65.971845514935396</v>
      </c>
      <c r="U31" s="1230">
        <f>SUM(U12:U29)</f>
        <v>38265</v>
      </c>
      <c r="V31" s="1235">
        <f>U31/$Q31*100</f>
        <v>34.028154485064604</v>
      </c>
      <c r="W31" s="320"/>
      <c r="X31" s="1233">
        <f>SUM(X12:X29)</f>
        <v>195924</v>
      </c>
      <c r="Y31" s="1234">
        <f>X31/$D31*100</f>
        <v>47.524954215230863</v>
      </c>
      <c r="Z31" s="1230">
        <f>SUM(Z12:Z29)</f>
        <v>130023</v>
      </c>
      <c r="AA31" s="1231">
        <f>Z31/$X31*100</f>
        <v>66.363998285049306</v>
      </c>
      <c r="AB31" s="1230">
        <f>SUM(AB12:AB29)</f>
        <v>65901</v>
      </c>
      <c r="AC31" s="1235">
        <f>AB31/$X31*100</f>
        <v>33.636001714950694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3"/>
      <c r="C34" s="1443"/>
      <c r="D34" s="1443"/>
      <c r="E34" s="1443"/>
      <c r="F34" s="1443"/>
      <c r="G34" s="1443"/>
      <c r="H34" s="1443"/>
      <c r="I34" s="1443"/>
      <c r="J34" s="1443"/>
      <c r="K34" s="1443"/>
      <c r="L34" s="1443"/>
      <c r="M34" s="1443"/>
      <c r="N34" s="1443"/>
      <c r="O34" s="1443"/>
    </row>
    <row r="35" spans="2:15" s="329" customFormat="1" ht="29.25" customHeight="1" x14ac:dyDescent="0.2">
      <c r="B35" s="1444"/>
      <c r="C35" s="1444"/>
      <c r="D35" s="1444"/>
      <c r="E35" s="1444"/>
      <c r="F35" s="1444"/>
      <c r="G35" s="1444"/>
      <c r="H35" s="1444"/>
      <c r="I35" s="1444"/>
      <c r="J35" s="1444"/>
      <c r="K35" s="1444"/>
      <c r="L35" s="1444"/>
      <c r="M35" s="1444"/>
    </row>
    <row r="36" spans="2:15" s="329" customFormat="1" ht="4.5" customHeight="1" x14ac:dyDescent="0.2">
      <c r="B36" s="1434"/>
      <c r="C36" s="1434"/>
      <c r="D36" s="143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5"/>
      <c r="C2" s="1445"/>
    </row>
    <row r="3" spans="1:38" s="345" customFormat="1" ht="4.5" customHeight="1" x14ac:dyDescent="0.2">
      <c r="B3" s="1446"/>
      <c r="C3" s="1446"/>
    </row>
    <row r="4" spans="1:38" s="492" customFormat="1" ht="17.25" customHeight="1" x14ac:dyDescent="0.2">
      <c r="A4" s="1472" t="s">
        <v>407</v>
      </c>
      <c r="B4" s="1472"/>
      <c r="C4" s="1472"/>
      <c r="D4" s="1472"/>
      <c r="E4" s="1472"/>
      <c r="F4" s="1472"/>
      <c r="G4" s="1472"/>
      <c r="H4" s="1472"/>
      <c r="I4" s="1472"/>
      <c r="J4" s="1472"/>
      <c r="K4" s="1472"/>
      <c r="L4" s="1472"/>
      <c r="M4" s="1472"/>
      <c r="N4" s="1472"/>
    </row>
    <row r="5" spans="1:38" s="492" customFormat="1" ht="17.25" customHeight="1" x14ac:dyDescent="0.2">
      <c r="B5" s="1473" t="str">
        <f>porsaad!$B$6</f>
        <v>Situación a 31 de mayo de 2025</v>
      </c>
      <c r="C5" s="1473"/>
      <c r="D5" s="1473"/>
      <c r="E5" s="1473"/>
      <c r="F5" s="1473"/>
      <c r="G5" s="1473"/>
      <c r="H5" s="1473"/>
      <c r="I5" s="1473"/>
      <c r="J5" s="1473"/>
      <c r="K5" s="1473"/>
      <c r="L5" s="1473"/>
      <c r="M5" s="1473"/>
      <c r="N5" s="1473"/>
    </row>
    <row r="6" spans="1:38" s="492" customFormat="1" ht="6" customHeight="1" x14ac:dyDescent="0.2"/>
    <row r="7" spans="1:38" s="437" customFormat="1" ht="12.75" customHeight="1" x14ac:dyDescent="0.2">
      <c r="A7" s="488"/>
      <c r="B7" s="1449" t="s">
        <v>12</v>
      </c>
      <c r="D7" s="1452" t="s">
        <v>243</v>
      </c>
      <c r="E7" s="1453"/>
      <c r="F7" s="489"/>
      <c r="G7" s="1483"/>
      <c r="H7" s="1483"/>
      <c r="I7" s="489"/>
      <c r="J7" s="1483"/>
      <c r="K7" s="1483"/>
      <c r="L7" s="489"/>
      <c r="M7" s="1483"/>
      <c r="N7" s="1484"/>
      <c r="O7" s="488"/>
      <c r="P7" s="488"/>
      <c r="W7" s="490"/>
    </row>
    <row r="8" spans="1:38" s="437" customFormat="1" ht="33.75" customHeight="1" x14ac:dyDescent="0.2">
      <c r="A8" s="488"/>
      <c r="B8" s="1450"/>
      <c r="D8" s="1481"/>
      <c r="E8" s="1482"/>
      <c r="F8" s="491"/>
      <c r="G8" s="1458" t="s">
        <v>221</v>
      </c>
      <c r="H8" s="1460"/>
      <c r="J8" s="1458" t="s">
        <v>176</v>
      </c>
      <c r="K8" s="1460"/>
      <c r="M8" s="1458" t="s">
        <v>177</v>
      </c>
      <c r="N8" s="1460"/>
      <c r="O8" s="488"/>
      <c r="P8" s="488"/>
      <c r="W8" s="490"/>
    </row>
    <row r="9" spans="1:38" s="437" customFormat="1" ht="6" customHeight="1" x14ac:dyDescent="0.2">
      <c r="A9" s="488"/>
      <c r="B9" s="1450"/>
      <c r="D9" s="1485" t="s">
        <v>9</v>
      </c>
      <c r="E9" s="1492" t="s">
        <v>217</v>
      </c>
      <c r="G9" s="1487" t="s">
        <v>9</v>
      </c>
      <c r="H9" s="1489" t="s">
        <v>217</v>
      </c>
      <c r="J9" s="1487" t="s">
        <v>9</v>
      </c>
      <c r="K9" s="1489" t="s">
        <v>217</v>
      </c>
      <c r="M9" s="1487" t="s">
        <v>9</v>
      </c>
      <c r="N9" s="1489" t="s">
        <v>217</v>
      </c>
      <c r="O9" s="488"/>
      <c r="P9" s="488"/>
      <c r="W9" s="490"/>
    </row>
    <row r="10" spans="1:38" s="437" customFormat="1" ht="27.75" customHeight="1" x14ac:dyDescent="0.2">
      <c r="A10" s="488"/>
      <c r="B10" s="1451"/>
      <c r="D10" s="1486"/>
      <c r="E10" s="1493"/>
      <c r="F10" s="493"/>
      <c r="G10" s="1488"/>
      <c r="H10" s="1490"/>
      <c r="I10" s="494"/>
      <c r="J10" s="1488"/>
      <c r="K10" s="1490"/>
      <c r="L10" s="494"/>
      <c r="M10" s="1488"/>
      <c r="N10" s="1490"/>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396650</v>
      </c>
      <c r="E12" s="498">
        <f>D12/'20pobl'!D12*100</f>
        <v>4.5951846774195415</v>
      </c>
      <c r="F12" s="350"/>
      <c r="G12" s="355">
        <v>114923</v>
      </c>
      <c r="H12" s="498">
        <v>1.6373948889593994</v>
      </c>
      <c r="I12" s="350"/>
      <c r="J12" s="355">
        <v>92852</v>
      </c>
      <c r="K12" s="498">
        <v>7.8929807962855758</v>
      </c>
      <c r="L12" s="350"/>
      <c r="M12" s="355">
        <v>188875</v>
      </c>
      <c r="N12" s="498">
        <f>M12/'20pobl'!X12*100</f>
        <v>43.238039860264728</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54496</v>
      </c>
      <c r="E13" s="500">
        <f>D13/'20pobl'!D13*100</f>
        <v>4.0319889670765789</v>
      </c>
      <c r="F13" s="350"/>
      <c r="G13" s="368">
        <v>10711</v>
      </c>
      <c r="H13" s="501">
        <v>1.0211105136917087</v>
      </c>
      <c r="I13" s="350"/>
      <c r="J13" s="368">
        <v>10507</v>
      </c>
      <c r="K13" s="501">
        <v>5.1165304790751573</v>
      </c>
      <c r="L13" s="350"/>
      <c r="M13" s="368">
        <v>33278</v>
      </c>
      <c r="N13" s="501">
        <f>M13/'20pobl'!X13*100</f>
        <v>34.208118748779306</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44374</v>
      </c>
      <c r="E14" s="500">
        <f>D14/'20pobl'!D14*100</f>
        <v>4.395210375604572</v>
      </c>
      <c r="F14" s="350"/>
      <c r="G14" s="368">
        <v>10028</v>
      </c>
      <c r="H14" s="501">
        <v>1.3791889356809437</v>
      </c>
      <c r="I14" s="350"/>
      <c r="J14" s="368">
        <v>9833</v>
      </c>
      <c r="K14" s="501">
        <v>4.9810292337228796</v>
      </c>
      <c r="L14" s="350"/>
      <c r="M14" s="368">
        <v>24513</v>
      </c>
      <c r="N14" s="501">
        <f>M14/'20pobl'!X14*100</f>
        <v>28.806289367302814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43305</v>
      </c>
      <c r="E15" s="500">
        <f>D15/'20pobl'!D15*100</f>
        <v>3.5156782770781514</v>
      </c>
      <c r="F15" s="350"/>
      <c r="G15" s="368">
        <v>12618</v>
      </c>
      <c r="H15" s="501">
        <v>1.2292542641035933</v>
      </c>
      <c r="I15" s="350"/>
      <c r="J15" s="368">
        <v>9967</v>
      </c>
      <c r="K15" s="501">
        <v>6.6087590756887584</v>
      </c>
      <c r="L15" s="350"/>
      <c r="M15" s="368">
        <v>20720</v>
      </c>
      <c r="N15" s="501">
        <f>M15/'20pobl'!X15*100</f>
        <v>38.034399838463941</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68265</v>
      </c>
      <c r="E16" s="500">
        <f>D16/'20pobl'!D16*100</f>
        <v>3.0492407830427104</v>
      </c>
      <c r="F16" s="350"/>
      <c r="G16" s="368">
        <v>24002</v>
      </c>
      <c r="H16" s="501">
        <v>1.3042311165787652</v>
      </c>
      <c r="I16" s="350"/>
      <c r="J16" s="368">
        <v>15588</v>
      </c>
      <c r="K16" s="501">
        <v>5.2505709339064</v>
      </c>
      <c r="L16" s="350"/>
      <c r="M16" s="368">
        <v>28675</v>
      </c>
      <c r="N16" s="501">
        <f>M16/'20pobl'!X16*100</f>
        <v>28.23620930736357</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23067</v>
      </c>
      <c r="E17" s="502">
        <f>D17/'20pobl'!D17*100</f>
        <v>3.9040299500212408</v>
      </c>
      <c r="F17" s="350"/>
      <c r="G17" s="377">
        <v>6453</v>
      </c>
      <c r="H17" s="502">
        <v>1.4374178602454726</v>
      </c>
      <c r="I17" s="350"/>
      <c r="J17" s="377">
        <v>4916</v>
      </c>
      <c r="K17" s="502">
        <v>4.8862427814609033</v>
      </c>
      <c r="L17" s="350"/>
      <c r="M17" s="377">
        <v>11698</v>
      </c>
      <c r="N17" s="502">
        <f>M17/'20pobl'!X17*100</f>
        <v>28.316227730441518</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158443</v>
      </c>
      <c r="E18" s="500">
        <f>D18/'20pobl'!D18*100</f>
        <v>6.6247519528097794</v>
      </c>
      <c r="F18" s="350"/>
      <c r="G18" s="368">
        <v>32428</v>
      </c>
      <c r="H18" s="501">
        <v>1.8542788851911574</v>
      </c>
      <c r="I18" s="350"/>
      <c r="J18" s="368">
        <v>28515</v>
      </c>
      <c r="K18" s="501">
        <v>6.7580378345839005</v>
      </c>
      <c r="L18" s="350"/>
      <c r="M18" s="368">
        <v>97500</v>
      </c>
      <c r="N18" s="501">
        <f>M18/'20pobl'!X18*100</f>
        <v>44.133623030961431</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99233</v>
      </c>
      <c r="E19" s="500">
        <f>D19/'20pobl'!D19*100</f>
        <v>4.7154269107165687</v>
      </c>
      <c r="F19" s="350"/>
      <c r="G19" s="368">
        <v>23286</v>
      </c>
      <c r="H19" s="501">
        <v>1.3785770569872235</v>
      </c>
      <c r="I19" s="350"/>
      <c r="J19" s="368">
        <v>19681</v>
      </c>
      <c r="K19" s="501">
        <v>6.9733163733510963</v>
      </c>
      <c r="L19" s="350"/>
      <c r="M19" s="368">
        <v>56266</v>
      </c>
      <c r="N19" s="501">
        <f>M19/'20pobl'!X19*100</f>
        <v>42.283962214523513</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362024</v>
      </c>
      <c r="E20" s="500">
        <f>D20/'20pobl'!D20*100</f>
        <v>4.5183919435173543</v>
      </c>
      <c r="F20" s="350"/>
      <c r="G20" s="368">
        <v>92066</v>
      </c>
      <c r="H20" s="501">
        <v>1.4281031958357824</v>
      </c>
      <c r="I20" s="350"/>
      <c r="J20" s="368">
        <v>81303</v>
      </c>
      <c r="K20" s="501">
        <v>7.3905435439666576</v>
      </c>
      <c r="L20" s="350"/>
      <c r="M20" s="368">
        <v>188655</v>
      </c>
      <c r="N20" s="501">
        <f>M20/'20pobl'!X20*100</f>
        <v>40.535836683476475</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203821</v>
      </c>
      <c r="E21" s="500">
        <f>D21/'20pobl'!D21*100</f>
        <v>3.8317367841730605</v>
      </c>
      <c r="F21" s="350"/>
      <c r="G21" s="368">
        <v>55423</v>
      </c>
      <c r="H21" s="501">
        <v>1.3055309397853505</v>
      </c>
      <c r="I21" s="350"/>
      <c r="J21" s="368">
        <v>43597</v>
      </c>
      <c r="K21" s="501">
        <v>5.6386027719002367</v>
      </c>
      <c r="L21" s="350"/>
      <c r="M21" s="368">
        <v>104801</v>
      </c>
      <c r="N21" s="501">
        <f>M21/'20pobl'!X21*100</f>
        <v>34.834851803716788</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57318</v>
      </c>
      <c r="E22" s="500">
        <f>D22/'20pobl'!D22*100</f>
        <v>5.4346290489731022</v>
      </c>
      <c r="F22" s="350"/>
      <c r="G22" s="368">
        <v>13547</v>
      </c>
      <c r="H22" s="501">
        <v>1.6546398803998397</v>
      </c>
      <c r="I22" s="350"/>
      <c r="J22" s="368">
        <v>12148</v>
      </c>
      <c r="K22" s="501">
        <v>7.532055256566057</v>
      </c>
      <c r="L22" s="350"/>
      <c r="M22" s="368">
        <v>31623</v>
      </c>
      <c r="N22" s="501">
        <f>M22/'20pobl'!X22*100</f>
        <v>42.350908676960984</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89509</v>
      </c>
      <c r="E23" s="500">
        <f>D23/'20pobl'!D23*100</f>
        <v>3.3080016394212062</v>
      </c>
      <c r="F23" s="350"/>
      <c r="G23" s="368">
        <v>25925</v>
      </c>
      <c r="H23" s="501">
        <v>1.3054258382168262</v>
      </c>
      <c r="I23" s="350"/>
      <c r="J23" s="368">
        <v>15583</v>
      </c>
      <c r="K23" s="501">
        <v>3.2555399332721904</v>
      </c>
      <c r="L23" s="350"/>
      <c r="M23" s="368">
        <v>48001</v>
      </c>
      <c r="N23" s="501">
        <f>M23/'20pobl'!X23*100</f>
        <v>19.898437176138955</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267257</v>
      </c>
      <c r="E24" s="500">
        <f>D24/'20pobl'!D24*100</f>
        <v>3.8129088515377068</v>
      </c>
      <c r="F24" s="350"/>
      <c r="G24" s="368">
        <v>62872</v>
      </c>
      <c r="H24" s="501">
        <v>1.1021920600168049</v>
      </c>
      <c r="I24" s="350"/>
      <c r="J24" s="368">
        <v>52366</v>
      </c>
      <c r="K24" s="501">
        <v>5.7370547609030993</v>
      </c>
      <c r="L24" s="350"/>
      <c r="M24" s="368">
        <v>152019</v>
      </c>
      <c r="N24" s="501">
        <f>M24/'20pobl'!X24*100</f>
        <v>38.757517891242657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61147</v>
      </c>
      <c r="E25" s="500">
        <f>D25/'20pobl'!D25*100</f>
        <v>3.8984578818380964</v>
      </c>
      <c r="F25" s="350"/>
      <c r="G25" s="368">
        <v>21481</v>
      </c>
      <c r="H25" s="501">
        <v>1.6435297826173447</v>
      </c>
      <c r="I25" s="350"/>
      <c r="J25" s="368">
        <v>13729</v>
      </c>
      <c r="K25" s="501">
        <v>7.2611781630472727</v>
      </c>
      <c r="L25" s="350"/>
      <c r="M25" s="368">
        <v>25937</v>
      </c>
      <c r="N25" s="501">
        <f>M25/'20pobl'!X25*100</f>
        <v>35.817659568591708</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23481</v>
      </c>
      <c r="E26" s="504">
        <f>D26/'20pobl'!D26*100</f>
        <v>3.4615741825917361</v>
      </c>
      <c r="F26" s="350"/>
      <c r="G26" s="377">
        <v>5493</v>
      </c>
      <c r="H26" s="502">
        <v>1.0214821812447465</v>
      </c>
      <c r="I26" s="350"/>
      <c r="J26" s="377">
        <v>4507</v>
      </c>
      <c r="K26" s="502">
        <v>4.612770835252336</v>
      </c>
      <c r="L26" s="350"/>
      <c r="M26" s="377">
        <v>13481</v>
      </c>
      <c r="N26" s="502">
        <f>M26/'20pobl'!X26*100</f>
        <v>31.440365688698169</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118937</v>
      </c>
      <c r="E27" s="504">
        <f>D27/'20pobl'!D27*100</f>
        <v>5.3390427008498511</v>
      </c>
      <c r="F27" s="350"/>
      <c r="G27" s="377">
        <v>31258</v>
      </c>
      <c r="H27" s="502">
        <v>1.8418109589460818</v>
      </c>
      <c r="I27" s="350"/>
      <c r="J27" s="377">
        <v>23818</v>
      </c>
      <c r="K27" s="502">
        <v>6.4766120830772742</v>
      </c>
      <c r="L27" s="350"/>
      <c r="M27" s="377">
        <v>63861</v>
      </c>
      <c r="N27" s="502">
        <f>M27/'20pobl'!X27*100</f>
        <v>39.227622300302215</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14769</v>
      </c>
      <c r="E28" s="504">
        <f>D28/'20pobl'!D28*100</f>
        <v>4.555746119487698</v>
      </c>
      <c r="F28" s="350"/>
      <c r="G28" s="377">
        <v>3418</v>
      </c>
      <c r="H28" s="502">
        <v>1.3537277019105858</v>
      </c>
      <c r="I28" s="350"/>
      <c r="J28" s="377">
        <v>2761</v>
      </c>
      <c r="K28" s="502">
        <v>5.6142990768229701</v>
      </c>
      <c r="L28" s="350"/>
      <c r="M28" s="377">
        <v>8590</v>
      </c>
      <c r="N28" s="502">
        <f>M28/'20pobl'!X28*100</f>
        <v>38.147259969801937</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5577</v>
      </c>
      <c r="E29" s="506">
        <f>D29/'20pobl'!D29*100</f>
        <v>3.2968007377456199</v>
      </c>
      <c r="F29" s="350"/>
      <c r="G29" s="389">
        <v>2995</v>
      </c>
      <c r="H29" s="507">
        <v>2.0283220122037942</v>
      </c>
      <c r="I29" s="350"/>
      <c r="J29" s="389">
        <v>1010</v>
      </c>
      <c r="K29" s="507">
        <v>6.086537302639508</v>
      </c>
      <c r="L29" s="350"/>
      <c r="M29" s="389">
        <v>1572</v>
      </c>
      <c r="N29" s="507">
        <f>M29/'20pobl'!X29*100</f>
        <v>32.009773976786803</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6" t="s">
        <v>0</v>
      </c>
      <c r="C31" s="320"/>
      <c r="D31" s="1242">
        <f>G31+J31+M31</f>
        <v>2091673</v>
      </c>
      <c r="E31" s="1243">
        <f>D31/'20pobl'!D31*100</f>
        <v>4.3021104924660669</v>
      </c>
      <c r="F31" s="320"/>
      <c r="G31" s="1242">
        <f>SUM(G12:G29)</f>
        <v>548927</v>
      </c>
      <c r="H31" s="1243">
        <f>G31/'20pobl'!J31*100</f>
        <v>1.4187339710524791</v>
      </c>
      <c r="I31" s="320"/>
      <c r="J31" s="1242">
        <f>SUM(J12:J29)</f>
        <v>442681</v>
      </c>
      <c r="K31" s="1243">
        <f>J31/'20pobl'!Q31*100</f>
        <v>6.344012425454296</v>
      </c>
      <c r="L31" s="320"/>
      <c r="M31" s="1242">
        <f>SUM(M12:M29)</f>
        <v>1100065</v>
      </c>
      <c r="N31" s="1243">
        <f>M31/'20pobl'!X31*100</f>
        <v>37.284853685932305</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77" t="str">
        <f>'24solcasaad_pobl'!B34:N34</f>
        <v xml:space="preserve">(1) Cifras INE de población referidas al 01/01/2024. Publicado Censo de Población Anual el 19/12/2024 </v>
      </c>
      <c r="C34" s="1494"/>
      <c r="D34" s="1494"/>
      <c r="E34" s="1494"/>
      <c r="F34" s="1494"/>
      <c r="G34" s="1494"/>
      <c r="H34" s="1494"/>
      <c r="I34" s="1494"/>
      <c r="J34" s="1494"/>
      <c r="K34" s="1494"/>
      <c r="L34" s="1494"/>
      <c r="M34" s="1494"/>
      <c r="N34" s="1494"/>
    </row>
    <row r="35" spans="2:14" ht="29.25" customHeight="1" x14ac:dyDescent="0.2">
      <c r="B35" s="1491"/>
      <c r="C35" s="1491"/>
      <c r="D35" s="1491"/>
      <c r="E35" s="510"/>
    </row>
    <row r="36" spans="2:14" ht="4.5" customHeight="1" x14ac:dyDescent="0.2">
      <c r="B36" s="1471"/>
      <c r="C36" s="1471"/>
      <c r="D36" s="1471"/>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408"/>
      <c r="C2" s="1408"/>
      <c r="D2" s="1408"/>
      <c r="E2" s="1408"/>
      <c r="F2" s="1408"/>
      <c r="G2" s="1408"/>
      <c r="H2" s="1408"/>
      <c r="I2" s="1408"/>
      <c r="J2" s="1408"/>
      <c r="K2" s="1408"/>
      <c r="L2" s="1408"/>
      <c r="M2" s="1408"/>
      <c r="N2" s="1408"/>
      <c r="O2" s="1408"/>
      <c r="P2" s="1408"/>
      <c r="Q2" s="1408"/>
      <c r="R2" s="1408"/>
      <c r="S2" s="210"/>
      <c r="T2" s="210"/>
    </row>
    <row r="3" spans="1:20" x14ac:dyDescent="0.2">
      <c r="C3" s="1409" t="s">
        <v>314</v>
      </c>
      <c r="D3" s="1409"/>
      <c r="E3" s="1409"/>
    </row>
    <row r="5" spans="1:20" ht="23.25" customHeight="1" x14ac:dyDescent="0.2">
      <c r="B5" s="1410" t="s">
        <v>290</v>
      </c>
      <c r="C5" s="1411"/>
      <c r="D5" s="1411"/>
      <c r="E5" s="1411"/>
      <c r="F5" s="1411"/>
      <c r="G5" s="1411"/>
      <c r="H5" s="1411"/>
      <c r="I5" s="1411"/>
      <c r="J5" s="1411"/>
      <c r="K5" s="1411"/>
      <c r="L5" s="1411"/>
      <c r="M5" s="1411"/>
      <c r="N5" s="1411"/>
      <c r="O5" s="1411"/>
      <c r="P5" s="1411"/>
      <c r="Q5" s="1412">
        <v>45808</v>
      </c>
      <c r="R5" s="1413"/>
      <c r="S5" s="1413"/>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414" t="s">
        <v>315</v>
      </c>
      <c r="C7" s="1414"/>
      <c r="D7" s="1414"/>
      <c r="E7" s="1414"/>
      <c r="F7" s="1414"/>
      <c r="G7" s="1414"/>
      <c r="H7" s="1414"/>
      <c r="I7" s="1414"/>
      <c r="J7" s="1414"/>
      <c r="K7" s="1414"/>
      <c r="L7" s="1414"/>
      <c r="M7" s="1414"/>
      <c r="N7" s="1414"/>
      <c r="O7" s="1414"/>
      <c r="P7" s="1414"/>
      <c r="Q7" s="1414"/>
      <c r="R7" s="1414"/>
      <c r="S7" s="1414"/>
    </row>
    <row r="8" spans="1:20" ht="18.75" customHeight="1" x14ac:dyDescent="0.2">
      <c r="B8" s="1407" t="s">
        <v>316</v>
      </c>
      <c r="C8" s="1407"/>
      <c r="D8" s="1407"/>
      <c r="E8" s="1407"/>
      <c r="F8" s="1407"/>
      <c r="G8" s="1407"/>
      <c r="H8" s="1407"/>
      <c r="I8" s="1407"/>
      <c r="J8" s="1407"/>
      <c r="K8" s="1407"/>
      <c r="L8" s="1407"/>
      <c r="M8" s="1407"/>
      <c r="N8" s="1407"/>
      <c r="O8" s="1407"/>
      <c r="P8" s="1407"/>
      <c r="Q8" s="1407"/>
      <c r="R8" s="1407"/>
      <c r="S8" s="1407"/>
      <c r="T8" s="1407"/>
    </row>
    <row r="9" spans="1:20" ht="18.75" customHeight="1" x14ac:dyDescent="0.2">
      <c r="B9" s="1407" t="s">
        <v>317</v>
      </c>
      <c r="C9" s="1407"/>
      <c r="D9" s="1407"/>
      <c r="E9" s="1407"/>
      <c r="F9" s="1407"/>
      <c r="G9" s="1407"/>
      <c r="H9" s="1407"/>
      <c r="I9" s="1407"/>
      <c r="J9" s="1407"/>
      <c r="K9" s="1407"/>
      <c r="L9" s="1407"/>
      <c r="M9" s="1407"/>
      <c r="N9" s="1407"/>
      <c r="O9" s="1407"/>
      <c r="P9" s="1407"/>
      <c r="Q9" s="1407"/>
      <c r="R9" s="1407"/>
      <c r="S9" s="1407"/>
      <c r="T9" s="1407"/>
    </row>
    <row r="10" spans="1:20" ht="18.75" customHeight="1" x14ac:dyDescent="0.2">
      <c r="B10" s="1407" t="s">
        <v>318</v>
      </c>
      <c r="C10" s="1407"/>
      <c r="D10" s="1407"/>
      <c r="E10" s="1407"/>
      <c r="F10" s="1407"/>
      <c r="G10" s="1407"/>
      <c r="H10" s="1407"/>
      <c r="I10" s="1407"/>
      <c r="J10" s="1407"/>
      <c r="K10" s="1407"/>
      <c r="L10" s="1407"/>
      <c r="M10" s="1407"/>
      <c r="N10" s="1407"/>
      <c r="O10" s="1407"/>
      <c r="P10" s="1407"/>
      <c r="Q10" s="1407"/>
      <c r="R10" s="1407"/>
      <c r="S10" s="1407"/>
      <c r="T10" s="1407"/>
    </row>
    <row r="11" spans="1:20" ht="18.75" customHeight="1" x14ac:dyDescent="0.2">
      <c r="B11" s="1407" t="s">
        <v>319</v>
      </c>
      <c r="C11" s="1407"/>
      <c r="D11" s="1407"/>
      <c r="E11" s="1407"/>
      <c r="F11" s="1407"/>
      <c r="G11" s="1407"/>
      <c r="H11" s="1407"/>
      <c r="I11" s="1407"/>
      <c r="J11" s="1407"/>
      <c r="K11" s="1407"/>
      <c r="L11" s="1407"/>
      <c r="M11" s="1407"/>
      <c r="N11" s="1407"/>
      <c r="O11" s="1407"/>
      <c r="P11" s="1407"/>
      <c r="Q11" s="1407"/>
      <c r="R11" s="1407"/>
      <c r="S11" s="1407"/>
      <c r="T11" s="1407"/>
    </row>
    <row r="12" spans="1:20" ht="18.75" customHeight="1" x14ac:dyDescent="0.2">
      <c r="B12" s="1407" t="s">
        <v>320</v>
      </c>
      <c r="C12" s="1407"/>
      <c r="D12" s="1407"/>
      <c r="E12" s="1407"/>
      <c r="F12" s="1407"/>
      <c r="G12" s="1407"/>
      <c r="H12" s="1407"/>
      <c r="I12" s="1407"/>
      <c r="J12" s="1407"/>
      <c r="K12" s="1407"/>
      <c r="L12" s="1407"/>
      <c r="M12" s="1407"/>
      <c r="N12" s="1407"/>
      <c r="O12" s="1407"/>
      <c r="P12" s="1407"/>
      <c r="Q12" s="1407"/>
      <c r="R12" s="1407"/>
      <c r="S12" s="1407"/>
      <c r="T12" s="1407"/>
    </row>
    <row r="13" spans="1:20" ht="18.75" customHeight="1" x14ac:dyDescent="0.2">
      <c r="B13" s="1407" t="s">
        <v>321</v>
      </c>
      <c r="C13" s="1407"/>
      <c r="D13" s="1407"/>
      <c r="E13" s="1407"/>
      <c r="F13" s="1407"/>
      <c r="G13" s="1407"/>
      <c r="H13" s="1407"/>
      <c r="I13" s="1407"/>
      <c r="J13" s="1407"/>
      <c r="K13" s="1407"/>
      <c r="L13" s="1407"/>
      <c r="M13" s="1407"/>
      <c r="N13" s="1407"/>
      <c r="O13" s="1407"/>
      <c r="P13" s="1407"/>
      <c r="Q13" s="1407"/>
      <c r="R13" s="1407"/>
      <c r="S13" s="1407"/>
      <c r="T13" s="1407"/>
    </row>
    <row r="14" spans="1:20" ht="18.75" customHeight="1" x14ac:dyDescent="0.2">
      <c r="B14" s="214"/>
      <c r="C14" s="214"/>
      <c r="D14" s="214"/>
      <c r="E14" s="214"/>
      <c r="F14" s="214"/>
      <c r="G14" s="214"/>
      <c r="H14" s="214"/>
      <c r="I14" s="214"/>
      <c r="J14" s="214"/>
      <c r="K14" s="214"/>
      <c r="L14" s="214"/>
      <c r="M14" s="214"/>
      <c r="N14" s="214"/>
      <c r="O14" s="214"/>
      <c r="P14" s="214"/>
      <c r="Q14" s="214"/>
      <c r="R14" s="214"/>
      <c r="S14" s="214"/>
    </row>
    <row r="15" spans="1:20" ht="18.75" customHeight="1" x14ac:dyDescent="0.2">
      <c r="B15" s="1414" t="s">
        <v>322</v>
      </c>
      <c r="C15" s="1414"/>
      <c r="D15" s="1414"/>
      <c r="E15" s="1414"/>
      <c r="F15" s="1414"/>
      <c r="G15" s="1414"/>
      <c r="H15" s="1414"/>
      <c r="I15" s="1414"/>
      <c r="J15" s="1414"/>
      <c r="K15" s="1414"/>
      <c r="L15" s="1414"/>
      <c r="M15" s="1414"/>
      <c r="N15" s="1414"/>
      <c r="O15" s="1414"/>
      <c r="P15" s="1414"/>
      <c r="Q15" s="1414"/>
      <c r="R15" s="1414"/>
      <c r="S15" s="1414"/>
    </row>
    <row r="16" spans="1:20" ht="18.75" customHeight="1" x14ac:dyDescent="0.2">
      <c r="B16" s="1407" t="s">
        <v>323</v>
      </c>
      <c r="C16" s="1407"/>
      <c r="D16" s="1407"/>
      <c r="E16" s="1407"/>
      <c r="F16" s="1407"/>
      <c r="G16" s="1407"/>
      <c r="H16" s="1407"/>
      <c r="I16" s="1407"/>
      <c r="J16" s="1407"/>
      <c r="K16" s="1407"/>
      <c r="L16" s="1407"/>
      <c r="M16" s="1407"/>
      <c r="N16" s="1407"/>
      <c r="O16" s="1407"/>
      <c r="P16" s="1407"/>
      <c r="Q16" s="1407"/>
      <c r="R16" s="1407"/>
      <c r="S16" s="1407"/>
    </row>
    <row r="17" spans="2:20" ht="18.75" customHeight="1" x14ac:dyDescent="0.2">
      <c r="B17" s="1407" t="s">
        <v>324</v>
      </c>
      <c r="C17" s="1407"/>
      <c r="D17" s="1407"/>
      <c r="E17" s="1407"/>
      <c r="F17" s="1407"/>
      <c r="G17" s="1407"/>
      <c r="H17" s="1407"/>
      <c r="I17" s="1407"/>
      <c r="J17" s="1407"/>
      <c r="K17" s="1407"/>
      <c r="L17" s="1407"/>
      <c r="M17" s="1407"/>
      <c r="N17" s="1407"/>
      <c r="O17" s="1407"/>
      <c r="P17" s="1407"/>
      <c r="Q17" s="1407"/>
      <c r="R17" s="1407"/>
      <c r="S17" s="1407"/>
      <c r="T17" s="214"/>
    </row>
    <row r="18" spans="2:20" ht="18.75" customHeight="1" x14ac:dyDescent="0.2">
      <c r="B18" s="1407" t="s">
        <v>325</v>
      </c>
      <c r="C18" s="1407"/>
      <c r="D18" s="1407"/>
      <c r="E18" s="1407"/>
      <c r="F18" s="1407"/>
      <c r="G18" s="1407"/>
      <c r="H18" s="1407"/>
      <c r="I18" s="1407"/>
      <c r="J18" s="1407"/>
      <c r="K18" s="1407"/>
      <c r="L18" s="1407"/>
      <c r="M18" s="1407"/>
      <c r="N18" s="1407"/>
      <c r="O18" s="1407"/>
      <c r="P18" s="1407"/>
      <c r="Q18" s="1407"/>
      <c r="R18" s="1407"/>
      <c r="S18" s="1407"/>
      <c r="T18" s="214"/>
    </row>
    <row r="19" spans="2:20" ht="18.75" customHeight="1" x14ac:dyDescent="0.2">
      <c r="B19" s="214"/>
      <c r="C19" s="214"/>
      <c r="D19" s="214"/>
      <c r="E19" s="214"/>
      <c r="F19" s="214"/>
      <c r="G19" s="214"/>
      <c r="H19" s="214"/>
      <c r="I19" s="214"/>
      <c r="J19" s="214"/>
      <c r="K19" s="214"/>
      <c r="L19" s="214"/>
      <c r="M19" s="214"/>
      <c r="N19" s="214"/>
      <c r="O19" s="214"/>
      <c r="P19" s="214"/>
      <c r="Q19" s="214"/>
      <c r="R19" s="214"/>
      <c r="S19" s="214"/>
    </row>
    <row r="20" spans="2:20" ht="18.75" customHeight="1" x14ac:dyDescent="0.2">
      <c r="B20" s="1414" t="s">
        <v>326</v>
      </c>
      <c r="C20" s="1414"/>
      <c r="D20" s="1414"/>
      <c r="E20" s="1414"/>
      <c r="F20" s="1414"/>
      <c r="G20" s="1414"/>
      <c r="H20" s="1414"/>
      <c r="I20" s="1414"/>
      <c r="J20" s="1414"/>
      <c r="K20" s="1414"/>
      <c r="L20" s="1414"/>
      <c r="M20" s="1414"/>
      <c r="N20" s="1414"/>
      <c r="O20" s="1414"/>
      <c r="P20" s="1414"/>
      <c r="Q20" s="1414"/>
      <c r="R20" s="1414"/>
      <c r="S20" s="1414"/>
    </row>
    <row r="21" spans="2:20" ht="18.75" customHeight="1" x14ac:dyDescent="0.2">
      <c r="B21" s="1407" t="s">
        <v>327</v>
      </c>
      <c r="C21" s="1407"/>
      <c r="D21" s="1407"/>
      <c r="E21" s="1407"/>
      <c r="F21" s="1407"/>
      <c r="G21" s="1407"/>
      <c r="H21" s="1407"/>
      <c r="I21" s="1407"/>
      <c r="J21" s="1407"/>
      <c r="K21" s="1407"/>
      <c r="L21" s="1407"/>
      <c r="M21" s="1407"/>
      <c r="N21" s="1407"/>
      <c r="O21" s="1407"/>
      <c r="P21" s="1407"/>
      <c r="Q21" s="1407"/>
      <c r="R21" s="1407"/>
      <c r="S21" s="1407"/>
    </row>
    <row r="22" spans="2:20" ht="18.75" customHeight="1" x14ac:dyDescent="0.2">
      <c r="B22" s="214"/>
      <c r="C22" s="214"/>
      <c r="D22" s="214"/>
      <c r="E22" s="214"/>
      <c r="F22" s="214"/>
      <c r="G22" s="214"/>
      <c r="H22" s="214"/>
      <c r="I22" s="214"/>
      <c r="J22" s="214"/>
      <c r="K22" s="214"/>
      <c r="L22" s="214"/>
      <c r="M22" s="214"/>
      <c r="N22" s="214"/>
      <c r="O22" s="214"/>
      <c r="P22" s="214"/>
      <c r="Q22" s="214"/>
      <c r="R22" s="214"/>
      <c r="S22" s="214"/>
    </row>
    <row r="23" spans="2:20" ht="18.75" customHeight="1" x14ac:dyDescent="0.2">
      <c r="B23" s="1414" t="s">
        <v>328</v>
      </c>
      <c r="C23" s="1414"/>
      <c r="D23" s="1414"/>
      <c r="E23" s="1414"/>
      <c r="F23" s="1414"/>
      <c r="G23" s="1414"/>
      <c r="H23" s="1414"/>
      <c r="I23" s="1414"/>
      <c r="J23" s="1414"/>
      <c r="K23" s="1414"/>
      <c r="L23" s="1414"/>
      <c r="M23" s="1414"/>
      <c r="N23" s="1414"/>
      <c r="O23" s="1414"/>
      <c r="P23" s="1414"/>
      <c r="Q23" s="1414"/>
      <c r="R23" s="1414"/>
      <c r="S23" s="1414"/>
    </row>
    <row r="24" spans="2:20" ht="18.75" customHeight="1" x14ac:dyDescent="0.2">
      <c r="B24" s="1407" t="s">
        <v>328</v>
      </c>
      <c r="C24" s="1407"/>
      <c r="D24" s="1407"/>
      <c r="E24" s="1407"/>
      <c r="F24" s="1407"/>
      <c r="G24" s="1407"/>
      <c r="H24" s="1407"/>
      <c r="I24" s="1407"/>
      <c r="J24" s="1407"/>
      <c r="K24" s="1407"/>
      <c r="L24" s="1407"/>
      <c r="M24" s="1407"/>
      <c r="N24" s="1407"/>
      <c r="O24" s="1407"/>
      <c r="P24" s="1407"/>
      <c r="Q24" s="1407"/>
      <c r="R24" s="1407"/>
      <c r="S24" s="1407"/>
    </row>
    <row r="25" spans="2:20" ht="18.75" customHeight="1" x14ac:dyDescent="0.2">
      <c r="B25" s="1407" t="s">
        <v>329</v>
      </c>
      <c r="C25" s="1407"/>
      <c r="D25" s="1407"/>
      <c r="E25" s="1407"/>
      <c r="F25" s="1407"/>
      <c r="G25" s="1407"/>
      <c r="H25" s="1407"/>
      <c r="I25" s="1407"/>
      <c r="J25" s="1407"/>
      <c r="K25" s="1407"/>
      <c r="L25" s="1407"/>
      <c r="M25" s="1407"/>
      <c r="N25" s="1407"/>
      <c r="O25" s="1407"/>
      <c r="P25" s="1407"/>
      <c r="Q25" s="1407"/>
      <c r="R25" s="1407"/>
      <c r="S25" s="1407"/>
    </row>
    <row r="26" spans="2:20" ht="18.75" customHeight="1" x14ac:dyDescent="0.2">
      <c r="B26" s="214"/>
      <c r="C26" s="214"/>
      <c r="D26" s="214"/>
      <c r="E26" s="214"/>
      <c r="F26" s="214"/>
      <c r="G26" s="214"/>
      <c r="H26" s="214"/>
      <c r="I26" s="214"/>
      <c r="J26" s="214"/>
      <c r="K26" s="214"/>
      <c r="L26" s="214"/>
      <c r="M26" s="214"/>
      <c r="N26" s="214"/>
      <c r="O26" s="214"/>
      <c r="P26" s="214"/>
      <c r="Q26" s="214"/>
      <c r="R26" s="214"/>
      <c r="S26" s="214"/>
    </row>
    <row r="27" spans="2:20" ht="18.75" customHeight="1" x14ac:dyDescent="0.2">
      <c r="B27" s="1414" t="s">
        <v>330</v>
      </c>
      <c r="C27" s="1414"/>
      <c r="D27" s="1414"/>
      <c r="E27" s="1414"/>
      <c r="F27" s="1414"/>
      <c r="G27" s="1414"/>
      <c r="H27" s="1414"/>
      <c r="I27" s="1414"/>
      <c r="J27" s="1414"/>
      <c r="K27" s="1414"/>
      <c r="L27" s="1414"/>
      <c r="M27" s="1414"/>
      <c r="N27" s="1414"/>
      <c r="O27" s="1414"/>
      <c r="P27" s="1414"/>
      <c r="Q27" s="1414"/>
      <c r="R27" s="1414"/>
      <c r="S27" s="1414"/>
    </row>
    <row r="28" spans="2:20" ht="18.75" customHeight="1" x14ac:dyDescent="0.2">
      <c r="B28" s="1407" t="s">
        <v>330</v>
      </c>
      <c r="C28" s="1407"/>
      <c r="D28" s="1407"/>
      <c r="E28" s="1407"/>
      <c r="F28" s="1407"/>
      <c r="G28" s="1407"/>
      <c r="H28" s="1407"/>
      <c r="I28" s="1407"/>
      <c r="J28" s="1407"/>
      <c r="K28" s="1407"/>
      <c r="L28" s="1407"/>
      <c r="M28" s="1407"/>
      <c r="N28" s="1407"/>
      <c r="O28" s="1407"/>
      <c r="P28" s="1407"/>
      <c r="Q28" s="1407"/>
      <c r="R28" s="1407"/>
      <c r="S28" s="1407"/>
    </row>
    <row r="29" spans="2:20" ht="18.75" customHeight="1" x14ac:dyDescent="0.2">
      <c r="B29" s="1407" t="s">
        <v>331</v>
      </c>
      <c r="C29" s="1407"/>
      <c r="D29" s="1407"/>
      <c r="E29" s="1407"/>
      <c r="F29" s="1407"/>
      <c r="G29" s="1407"/>
      <c r="H29" s="1407"/>
      <c r="I29" s="1407"/>
      <c r="J29" s="1407"/>
      <c r="K29" s="1407"/>
      <c r="L29" s="1407"/>
      <c r="M29" s="1407"/>
      <c r="N29" s="1407"/>
      <c r="O29" s="1407"/>
      <c r="P29" s="1407"/>
      <c r="Q29" s="1407"/>
      <c r="R29" s="1407"/>
      <c r="S29" s="1407"/>
    </row>
    <row r="30" spans="2:20" ht="18.75" customHeight="1" x14ac:dyDescent="0.2">
      <c r="B30" s="214"/>
      <c r="C30" s="214"/>
      <c r="D30" s="214"/>
      <c r="E30" s="214"/>
      <c r="F30" s="214"/>
      <c r="G30" s="214"/>
      <c r="H30" s="214"/>
      <c r="I30" s="214"/>
      <c r="J30" s="214"/>
      <c r="K30" s="214"/>
      <c r="L30" s="214"/>
      <c r="M30" s="214"/>
      <c r="N30" s="214"/>
      <c r="O30" s="214"/>
      <c r="P30" s="214"/>
      <c r="Q30" s="214"/>
      <c r="R30" s="214"/>
      <c r="S30" s="214"/>
    </row>
    <row r="31" spans="2:20" ht="18.75" customHeight="1" x14ac:dyDescent="0.2">
      <c r="B31" s="1414" t="s">
        <v>332</v>
      </c>
      <c r="C31" s="1414"/>
      <c r="D31" s="1414"/>
      <c r="E31" s="1414"/>
      <c r="F31" s="1414"/>
      <c r="G31" s="1414"/>
      <c r="H31" s="1414"/>
      <c r="I31" s="1414"/>
      <c r="J31" s="1414"/>
      <c r="K31" s="1414"/>
      <c r="L31" s="1414"/>
      <c r="M31" s="1414"/>
      <c r="N31" s="1414"/>
      <c r="O31" s="1414"/>
      <c r="P31" s="1414"/>
      <c r="Q31" s="1414"/>
      <c r="R31" s="1414"/>
      <c r="S31" s="1414"/>
    </row>
    <row r="32" spans="2:20" ht="18.75" customHeight="1" x14ac:dyDescent="0.2">
      <c r="B32" s="1407" t="s">
        <v>333</v>
      </c>
      <c r="C32" s="1407"/>
      <c r="D32" s="1407"/>
      <c r="E32" s="1407"/>
      <c r="F32" s="1407"/>
      <c r="G32" s="1407"/>
      <c r="H32" s="1407"/>
      <c r="I32" s="1407"/>
      <c r="J32" s="1407"/>
      <c r="K32" s="1407"/>
      <c r="L32" s="1407"/>
      <c r="M32" s="1407"/>
      <c r="N32" s="1407"/>
      <c r="O32" s="1407"/>
      <c r="P32" s="1407"/>
      <c r="Q32" s="1407"/>
      <c r="R32" s="1407"/>
      <c r="S32" s="1407"/>
    </row>
    <row r="33" spans="2:20" ht="18.75" customHeight="1" x14ac:dyDescent="0.2">
      <c r="B33" s="1407" t="s">
        <v>334</v>
      </c>
      <c r="C33" s="1407"/>
      <c r="D33" s="1407"/>
      <c r="E33" s="1407"/>
      <c r="F33" s="1407"/>
      <c r="G33" s="1407"/>
      <c r="H33" s="1407"/>
      <c r="I33" s="1407"/>
      <c r="J33" s="1407"/>
      <c r="K33" s="1407"/>
      <c r="L33" s="1407"/>
      <c r="M33" s="1407"/>
      <c r="N33" s="1407"/>
      <c r="O33" s="1407"/>
      <c r="P33" s="1407"/>
      <c r="Q33" s="1407"/>
      <c r="R33" s="1407"/>
      <c r="S33" s="1407"/>
      <c r="T33" s="214"/>
    </row>
    <row r="34" spans="2:20" ht="18.75" customHeight="1" x14ac:dyDescent="0.2">
      <c r="B34" s="1407" t="s">
        <v>335</v>
      </c>
      <c r="C34" s="1407"/>
      <c r="D34" s="1407"/>
      <c r="E34" s="1407"/>
      <c r="F34" s="1407"/>
      <c r="G34" s="1407"/>
      <c r="H34" s="1407"/>
      <c r="I34" s="1407"/>
      <c r="J34" s="1407"/>
      <c r="K34" s="1407"/>
      <c r="L34" s="1407"/>
      <c r="M34" s="1407"/>
      <c r="N34" s="1407"/>
      <c r="O34" s="1407"/>
      <c r="P34" s="1407"/>
      <c r="Q34" s="1407"/>
      <c r="R34" s="1407"/>
      <c r="S34" s="1407"/>
      <c r="T34" s="214"/>
    </row>
    <row r="35" spans="2:20" ht="15" customHeight="1" x14ac:dyDescent="0.2">
      <c r="B35" s="1407" t="s">
        <v>497</v>
      </c>
      <c r="C35" s="1407"/>
      <c r="D35" s="1407"/>
      <c r="E35" s="1407"/>
      <c r="F35" s="1407"/>
      <c r="G35" s="1407"/>
      <c r="H35" s="1407"/>
      <c r="I35" s="1407"/>
      <c r="J35" s="1407"/>
      <c r="K35" s="1407"/>
      <c r="L35" s="1407"/>
      <c r="M35" s="1407"/>
      <c r="N35" s="1407"/>
      <c r="O35" s="1407"/>
      <c r="P35" s="1407"/>
      <c r="Q35" s="1407"/>
      <c r="R35" s="1407"/>
      <c r="S35" s="1407"/>
      <c r="T35" s="214"/>
    </row>
    <row r="36" spans="2:20" ht="15.95" customHeight="1" x14ac:dyDescent="0.2"/>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8" customHeight="1" x14ac:dyDescent="0.2"/>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32" t="s">
        <v>135</v>
      </c>
      <c r="V1" s="32" t="s">
        <v>16</v>
      </c>
      <c r="Y1" s="32" t="s">
        <v>15</v>
      </c>
    </row>
    <row r="2" spans="1:50" s="36" customFormat="1" ht="52.5" customHeight="1" x14ac:dyDescent="0.2">
      <c r="B2" s="1500"/>
      <c r="C2" s="1500"/>
      <c r="D2" s="1500"/>
      <c r="E2" s="1500"/>
      <c r="F2" s="1500"/>
      <c r="G2" s="1500"/>
      <c r="H2" s="1500"/>
      <c r="I2" s="1500"/>
      <c r="O2" s="37"/>
    </row>
    <row r="3" spans="1:50" s="38" customFormat="1" ht="4.5" customHeight="1" x14ac:dyDescent="0.2">
      <c r="B3" s="1501"/>
      <c r="C3" s="1501"/>
      <c r="D3" s="1501"/>
      <c r="E3" s="1501"/>
      <c r="F3" s="1501"/>
      <c r="G3" s="1501"/>
      <c r="H3" s="1501"/>
      <c r="I3" s="1501"/>
      <c r="O3" s="37"/>
    </row>
    <row r="4" spans="1:50" s="38" customFormat="1" ht="17.25" customHeight="1" x14ac:dyDescent="0.2">
      <c r="A4" s="1501" t="s">
        <v>192</v>
      </c>
      <c r="B4" s="1501"/>
      <c r="C4" s="1501"/>
      <c r="D4" s="1501"/>
      <c r="E4" s="1501"/>
      <c r="F4" s="1501"/>
      <c r="G4" s="1501"/>
      <c r="H4" s="1501"/>
      <c r="I4" s="1501"/>
      <c r="J4" s="1501"/>
      <c r="K4" s="1501"/>
      <c r="L4" s="1501"/>
      <c r="M4" s="1501"/>
      <c r="N4" s="1501"/>
      <c r="O4" s="1501"/>
      <c r="P4" s="1501"/>
      <c r="Q4" s="1501"/>
      <c r="R4" s="1501"/>
      <c r="S4" s="1501"/>
      <c r="T4" s="1501"/>
      <c r="U4" s="1501"/>
      <c r="V4" s="1501"/>
      <c r="W4" s="1501"/>
      <c r="X4" s="1501"/>
      <c r="Y4" s="1501"/>
      <c r="Z4" s="1501"/>
    </row>
    <row r="5" spans="1:50" s="38" customFormat="1" ht="17.25" customHeight="1" x14ac:dyDescent="0.2">
      <c r="B5" s="1509" t="e">
        <f>#REF!</f>
        <v>#REF!</v>
      </c>
      <c r="C5" s="1509"/>
      <c r="D5" s="1509"/>
      <c r="E5" s="1509"/>
      <c r="F5" s="1509"/>
      <c r="G5" s="1509"/>
      <c r="H5" s="1509"/>
      <c r="I5" s="1509"/>
      <c r="J5" s="1509"/>
      <c r="K5" s="1509"/>
      <c r="L5" s="1509"/>
      <c r="M5" s="1509"/>
      <c r="N5" s="1509"/>
      <c r="O5" s="1509"/>
      <c r="P5" s="1509"/>
      <c r="Q5" s="1509"/>
      <c r="R5" s="1509"/>
      <c r="S5" s="1509"/>
      <c r="T5" s="1509"/>
      <c r="U5" s="1509"/>
      <c r="V5" s="1509"/>
      <c r="W5" s="1509"/>
      <c r="X5" s="1509"/>
      <c r="Y5" s="1509"/>
      <c r="Z5" s="1509"/>
    </row>
    <row r="6" spans="1:50" s="38" customFormat="1" ht="6" customHeight="1" x14ac:dyDescent="0.2">
      <c r="O6" s="37"/>
    </row>
    <row r="7" spans="1:50" s="41" customFormat="1" ht="12.75" customHeight="1" x14ac:dyDescent="0.2">
      <c r="A7" s="39"/>
      <c r="B7" s="1502" t="s">
        <v>12</v>
      </c>
      <c r="C7" s="40"/>
      <c r="D7" s="1497" t="s">
        <v>109</v>
      </c>
      <c r="E7" s="1495"/>
      <c r="F7" s="181"/>
      <c r="G7" s="1495"/>
      <c r="H7" s="1495"/>
      <c r="I7" s="181"/>
      <c r="J7" s="1495"/>
      <c r="K7" s="1495"/>
      <c r="L7" s="181"/>
      <c r="M7" s="1495"/>
      <c r="N7" s="1496"/>
      <c r="O7" s="40"/>
      <c r="P7" s="1497" t="s">
        <v>30</v>
      </c>
      <c r="Q7" s="1495"/>
      <c r="R7" s="181"/>
      <c r="S7" s="1495"/>
      <c r="T7" s="1495"/>
      <c r="U7" s="181"/>
      <c r="V7" s="1495"/>
      <c r="W7" s="1495"/>
      <c r="X7" s="181"/>
      <c r="Y7" s="1495"/>
      <c r="Z7" s="1496"/>
      <c r="AA7" s="116"/>
      <c r="AB7" s="116"/>
      <c r="AC7" s="117"/>
      <c r="AD7" s="117"/>
      <c r="AE7" s="117"/>
      <c r="AF7" s="117"/>
      <c r="AG7" s="117"/>
      <c r="AH7" s="117"/>
      <c r="AI7" s="118"/>
    </row>
    <row r="8" spans="1:50" s="41" customFormat="1" ht="33.75" customHeight="1" x14ac:dyDescent="0.2">
      <c r="A8" s="39"/>
      <c r="B8" s="1503"/>
      <c r="C8" s="40"/>
      <c r="D8" s="1506"/>
      <c r="E8" s="1507"/>
      <c r="F8" s="40"/>
      <c r="G8" s="1497" t="s">
        <v>168</v>
      </c>
      <c r="H8" s="1496"/>
      <c r="I8" s="40"/>
      <c r="J8" s="1497" t="s">
        <v>174</v>
      </c>
      <c r="K8" s="1496"/>
      <c r="L8" s="40"/>
      <c r="M8" s="1497" t="s">
        <v>169</v>
      </c>
      <c r="N8" s="1496"/>
      <c r="O8" s="40"/>
      <c r="P8" s="1506"/>
      <c r="Q8" s="1508"/>
      <c r="R8" s="130"/>
      <c r="S8" s="1497" t="s">
        <v>175</v>
      </c>
      <c r="T8" s="1496"/>
      <c r="U8" s="40"/>
      <c r="V8" s="1497" t="s">
        <v>176</v>
      </c>
      <c r="W8" s="1496"/>
      <c r="X8" s="40"/>
      <c r="Y8" s="1497" t="s">
        <v>177</v>
      </c>
      <c r="Z8" s="1496"/>
      <c r="AA8" s="116"/>
      <c r="AB8" s="116"/>
      <c r="AC8" s="117"/>
      <c r="AD8" s="117"/>
      <c r="AE8" s="117"/>
      <c r="AF8" s="117"/>
      <c r="AG8" s="117"/>
      <c r="AH8" s="117"/>
      <c r="AI8" s="118"/>
    </row>
    <row r="9" spans="1:50" s="46" customFormat="1" ht="36.75" customHeight="1" x14ac:dyDescent="0.2">
      <c r="A9" s="42"/>
      <c r="B9" s="1504"/>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05" t="s">
        <v>216</v>
      </c>
      <c r="C33" s="1505"/>
      <c r="D33" s="1505"/>
      <c r="E33" s="1505"/>
      <c r="F33" s="1505"/>
      <c r="G33" s="1505"/>
      <c r="H33" s="1505"/>
      <c r="I33" s="1505"/>
      <c r="J33" s="1505"/>
      <c r="K33" s="1505"/>
      <c r="L33" s="1505"/>
      <c r="M33" s="1505"/>
      <c r="O33" s="86"/>
    </row>
    <row r="34" spans="2:19" ht="29.25" customHeight="1" x14ac:dyDescent="0.2">
      <c r="B34" s="1499"/>
      <c r="C34" s="1499"/>
      <c r="D34" s="1499"/>
      <c r="E34" s="1499"/>
      <c r="F34" s="1499"/>
      <c r="G34" s="1499"/>
      <c r="H34" s="1499"/>
      <c r="I34" s="1499"/>
      <c r="J34" s="1499"/>
      <c r="K34" s="1499"/>
      <c r="L34" s="1499"/>
      <c r="M34" s="1499"/>
      <c r="N34" s="1499"/>
      <c r="O34" s="1499"/>
      <c r="P34" s="1499"/>
      <c r="Q34" s="89"/>
      <c r="R34" s="89"/>
      <c r="S34" s="89"/>
    </row>
    <row r="35" spans="2:19" ht="4.5" customHeight="1" x14ac:dyDescent="0.2">
      <c r="B35" s="1498"/>
      <c r="C35" s="1498"/>
      <c r="D35" s="1498"/>
      <c r="E35" s="1498"/>
      <c r="F35" s="1498"/>
      <c r="G35" s="1498"/>
      <c r="H35" s="1498"/>
      <c r="I35" s="1498"/>
      <c r="J35" s="1498"/>
      <c r="K35" s="1498"/>
      <c r="L35" s="1498"/>
      <c r="M35" s="1498"/>
      <c r="N35" s="1498"/>
      <c r="O35" s="1498"/>
      <c r="P35" s="1498"/>
      <c r="Q35" s="89"/>
      <c r="R35" s="89"/>
      <c r="S35" s="89"/>
    </row>
    <row r="38" spans="2:19" x14ac:dyDescent="0.2">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17" zoomScaleNormal="100" workbookViewId="0">
      <selection activeCell="AC34" sqref="AC34"/>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445"/>
      <c r="C2" s="1445"/>
      <c r="D2" s="1445"/>
      <c r="E2" s="1445"/>
      <c r="F2" s="1445"/>
      <c r="G2" s="1445"/>
      <c r="H2" s="1445"/>
      <c r="I2" s="1445"/>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446"/>
      <c r="C3" s="1446"/>
      <c r="D3" s="1446"/>
      <c r="E3" s="1446"/>
      <c r="F3" s="1446"/>
      <c r="G3" s="1446"/>
      <c r="H3" s="1446"/>
      <c r="I3" s="1446"/>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72" t="s">
        <v>408</v>
      </c>
      <c r="B4" s="1472"/>
      <c r="C4" s="1472"/>
      <c r="D4" s="1472"/>
      <c r="E4" s="1472"/>
      <c r="F4" s="1472"/>
      <c r="G4" s="1472"/>
      <c r="H4" s="1472"/>
      <c r="I4" s="1472"/>
      <c r="J4" s="1472"/>
      <c r="K4" s="1472"/>
      <c r="L4" s="1472"/>
      <c r="M4" s="1472"/>
      <c r="N4" s="1472"/>
      <c r="O4" s="1472"/>
      <c r="P4" s="1472"/>
      <c r="Q4" s="1472"/>
      <c r="R4" s="1472"/>
      <c r="S4" s="1472"/>
      <c r="T4" s="1472"/>
      <c r="U4" s="1472"/>
      <c r="V4" s="1472"/>
      <c r="W4" s="1472"/>
      <c r="X4" s="1472"/>
      <c r="Y4" s="1472"/>
      <c r="Z4" s="1472"/>
    </row>
    <row r="5" spans="1:50" s="492" customFormat="1" ht="17.2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510" t="s">
        <v>12</v>
      </c>
      <c r="D7" s="1510" t="s">
        <v>208</v>
      </c>
      <c r="E7" s="1510"/>
      <c r="G7" s="1510"/>
      <c r="H7" s="1510"/>
      <c r="J7" s="1510"/>
      <c r="K7" s="1510"/>
      <c r="M7" s="1510"/>
      <c r="N7" s="1510"/>
      <c r="P7" s="1510" t="s">
        <v>30</v>
      </c>
      <c r="Q7" s="1510"/>
      <c r="S7" s="1510"/>
      <c r="T7" s="1510"/>
      <c r="V7" s="1510"/>
      <c r="W7" s="1510"/>
      <c r="Y7" s="1510"/>
      <c r="Z7" s="1510"/>
      <c r="AA7" s="512"/>
      <c r="AB7" s="512"/>
      <c r="AI7" s="514"/>
    </row>
    <row r="8" spans="1:50" s="513" customFormat="1" ht="33.75" customHeight="1" x14ac:dyDescent="0.2">
      <c r="A8" s="512"/>
      <c r="B8" s="1510"/>
      <c r="D8" s="1510"/>
      <c r="E8" s="1510"/>
      <c r="G8" s="1510" t="s">
        <v>168</v>
      </c>
      <c r="H8" s="1510"/>
      <c r="J8" s="1510" t="s">
        <v>174</v>
      </c>
      <c r="K8" s="1510"/>
      <c r="M8" s="1510" t="s">
        <v>169</v>
      </c>
      <c r="N8" s="1510"/>
      <c r="P8" s="1510"/>
      <c r="Q8" s="1510"/>
      <c r="S8" s="1510" t="s">
        <v>175</v>
      </c>
      <c r="T8" s="1510"/>
      <c r="V8" s="1510" t="s">
        <v>176</v>
      </c>
      <c r="W8" s="1510"/>
      <c r="Y8" s="1510" t="s">
        <v>177</v>
      </c>
      <c r="Z8" s="1510"/>
      <c r="AA8" s="512"/>
      <c r="AB8" s="512"/>
      <c r="AI8" s="514"/>
    </row>
    <row r="9" spans="1:50" s="513" customFormat="1" ht="36.75" customHeight="1" x14ac:dyDescent="0.2">
      <c r="A9" s="512"/>
      <c r="B9" s="1510"/>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 t="shared" ref="P11:P28" si="2">S11+V11+Y11</f>
        <v>396650</v>
      </c>
      <c r="Q11" s="564">
        <f>P11*100/D11</f>
        <v>4.5951846774195415</v>
      </c>
      <c r="R11" s="558"/>
      <c r="S11" s="561">
        <f>'34adictcasaad'!G12</f>
        <v>114923</v>
      </c>
      <c r="T11" s="565">
        <f>S11*100/G11</f>
        <v>1.6373948889593994</v>
      </c>
      <c r="U11" s="558"/>
      <c r="V11" s="561">
        <f>'34adictcasaad'!J12</f>
        <v>92852</v>
      </c>
      <c r="W11" s="565">
        <f>V11*100/J11</f>
        <v>7.8929807962855758</v>
      </c>
      <c r="X11" s="558"/>
      <c r="Y11" s="561">
        <f>'34adictcasaad'!M12</f>
        <v>188875</v>
      </c>
      <c r="Z11" s="565">
        <f>Y11*100/M11</f>
        <v>43.238039860264728</v>
      </c>
      <c r="AA11" s="566"/>
      <c r="AB11" s="567">
        <f t="shared" ref="AB11:AB28" si="3">_xlfn.RANK.EQ(Q11,Q$11:Q$30,0)</f>
        <v>5</v>
      </c>
      <c r="AC11" s="567">
        <v>1</v>
      </c>
      <c r="AD11" s="567">
        <f>MATCH(AC11,AB$11:AB$30,0)</f>
        <v>7</v>
      </c>
      <c r="AE11" s="568" t="str">
        <f t="shared" ref="AE11:AE29" si="4">INDEX(B$11:B$30,AD11,1)</f>
        <v>Castilla y León</v>
      </c>
      <c r="AF11" s="569">
        <f t="shared" ref="AF11:AF29" si="5">INDEX(Q$11:Q$30,AD11,1)</f>
        <v>6.6247519528097802</v>
      </c>
      <c r="AH11" s="567">
        <f>_xlfn.RANK.EQ(T11,T$11:T$30,0)</f>
        <v>6</v>
      </c>
      <c r="AI11" s="567">
        <v>1</v>
      </c>
      <c r="AJ11" s="567">
        <f>MATCH(AI11,AH$11:AH$30,0)</f>
        <v>18</v>
      </c>
      <c r="AK11" s="568" t="str">
        <f>INDEX(B$11:B$30,AJ11,1)</f>
        <v>Ceuta y Melilla</v>
      </c>
      <c r="AL11" s="569">
        <f>INDEX(T$11:T$30,AJ11,1)</f>
        <v>2.0283220122037937</v>
      </c>
      <c r="AN11" s="567">
        <f>_xlfn.RANK.EQ(W11,W$11:W$30,0)</f>
        <v>1</v>
      </c>
      <c r="AO11" s="567">
        <v>1</v>
      </c>
      <c r="AP11" s="567">
        <f>MATCH(AO11,AN$11:AN$30,0)</f>
        <v>1</v>
      </c>
      <c r="AQ11" s="568" t="str">
        <f>INDEX(B$11:B$30,AP11,1)</f>
        <v>Andalucía</v>
      </c>
      <c r="AR11" s="569">
        <f>INDEX(W$11:W$30,AP11,1)</f>
        <v>7.8929807962855758</v>
      </c>
      <c r="AT11" s="567">
        <f>_xlfn.RANK.EQ(Z11,Z$11:Z$30,0)</f>
        <v>2</v>
      </c>
      <c r="AU11" s="567">
        <v>1</v>
      </c>
      <c r="AV11" s="567">
        <f>MATCH(AU11,AT$11:AT$30,0)</f>
        <v>7</v>
      </c>
      <c r="AW11" s="568" t="str">
        <f>INDEX(B$11:B$30,AV11,1)</f>
        <v>Castilla y León</v>
      </c>
      <c r="AX11" s="569">
        <f>INDEX(Z$11:Z$30,AV11,1)</f>
        <v>44.133623030961431</v>
      </c>
    </row>
    <row r="12" spans="1:50" s="396" customFormat="1" ht="18" customHeight="1" x14ac:dyDescent="0.25">
      <c r="A12" s="519"/>
      <c r="B12" s="557" t="s">
        <v>7</v>
      </c>
      <c r="C12" s="558"/>
      <c r="D12" s="559">
        <f t="shared" ref="D12:D28" si="6">G12+J12+M12</f>
        <v>1351591</v>
      </c>
      <c r="E12" s="560">
        <f t="shared" si="0"/>
        <v>2.7799248843498505</v>
      </c>
      <c r="F12" s="558"/>
      <c r="G12" s="561">
        <f>'20pobl'!J13</f>
        <v>1048956</v>
      </c>
      <c r="H12" s="562">
        <f t="shared" ref="H12:H28" si="7">G12*100/$G$30</f>
        <v>2.7110881981380479</v>
      </c>
      <c r="I12" s="558"/>
      <c r="J12" s="561">
        <f>'20pobl'!Q13</f>
        <v>205354</v>
      </c>
      <c r="K12" s="562">
        <f t="shared" ref="K12:K28" si="8">J12*100/$J$30</f>
        <v>2.9429054502378498</v>
      </c>
      <c r="L12" s="558"/>
      <c r="M12" s="561">
        <f>'20pobl'!X13</f>
        <v>97281</v>
      </c>
      <c r="N12" s="562">
        <f t="shared" si="1"/>
        <v>3.2971759408954751</v>
      </c>
      <c r="O12" s="558"/>
      <c r="P12" s="563">
        <f t="shared" si="2"/>
        <v>54496</v>
      </c>
      <c r="Q12" s="564">
        <f t="shared" ref="Q12:Q28" si="9">P12*100/D12</f>
        <v>4.0319889670765789</v>
      </c>
      <c r="R12" s="558"/>
      <c r="S12" s="561">
        <f>'34adictcasaad'!G13</f>
        <v>10711</v>
      </c>
      <c r="T12" s="565">
        <f t="shared" ref="T12:T28" si="10">S12*100/G12</f>
        <v>1.0211105136917087</v>
      </c>
      <c r="U12" s="558"/>
      <c r="V12" s="561">
        <f>'34adictcasaad'!J13</f>
        <v>10507</v>
      </c>
      <c r="W12" s="565">
        <f t="shared" ref="W12:W28" si="11">V12*100/J12</f>
        <v>5.1165304790751582</v>
      </c>
      <c r="X12" s="558"/>
      <c r="Y12" s="561">
        <f>'34adictcasaad'!M13</f>
        <v>33278</v>
      </c>
      <c r="Z12" s="565">
        <f t="shared" ref="Z12:Z28" si="12">Y12*100/M12</f>
        <v>34.208118748779306</v>
      </c>
      <c r="AA12" s="566"/>
      <c r="AB12" s="567">
        <f t="shared" si="3"/>
        <v>10</v>
      </c>
      <c r="AC12" s="567">
        <v>2</v>
      </c>
      <c r="AD12" s="567">
        <f t="shared" ref="AD12:AD28" si="13">MATCH(AC12,AB$11:AB$30,0)</f>
        <v>11</v>
      </c>
      <c r="AE12" s="568" t="str">
        <f t="shared" si="4"/>
        <v>Extremadura</v>
      </c>
      <c r="AF12" s="569">
        <f t="shared" si="5"/>
        <v>5.4346290489731022</v>
      </c>
      <c r="AH12" s="567">
        <f t="shared" ref="AH12:AH30" si="14">_xlfn.RANK.EQ(T12,T$11:T$30,0)</f>
        <v>19</v>
      </c>
      <c r="AI12" s="567">
        <v>2</v>
      </c>
      <c r="AJ12" s="567">
        <f t="shared" ref="AJ12:AJ28" si="15">MATCH(AI12,AH$11:AH$30,0)</f>
        <v>7</v>
      </c>
      <c r="AK12" s="568" t="str">
        <f t="shared" ref="AK12:AK29" si="16">INDEX(B$11:B$30,AJ12,1)</f>
        <v>Castilla y León</v>
      </c>
      <c r="AL12" s="569">
        <f t="shared" ref="AL12:AL29" si="17">INDEX(T$11:T$30,AJ12,1)</f>
        <v>1.8542788851911574</v>
      </c>
      <c r="AN12" s="567">
        <f t="shared" ref="AN12:AN30" si="18">_xlfn.RANK.EQ(W12,W$11:W$30,0)</f>
        <v>15</v>
      </c>
      <c r="AO12" s="567">
        <v>2</v>
      </c>
      <c r="AP12" s="567">
        <f t="shared" ref="AP12:AP28" si="19">MATCH(AO12,AN$11:AN$30,0)</f>
        <v>11</v>
      </c>
      <c r="AQ12" s="568" t="str">
        <f t="shared" ref="AQ12:AQ29" si="20">INDEX(B$11:B$30,AP12,1)</f>
        <v>Extremadura</v>
      </c>
      <c r="AR12" s="569">
        <f t="shared" ref="AR12:AR28" si="21">INDEX(W$11:W$30,AP12,1)</f>
        <v>7.532055256566057</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43.238039860264728</v>
      </c>
    </row>
    <row r="13" spans="1:50" s="396" customFormat="1" ht="18" customHeight="1" x14ac:dyDescent="0.25">
      <c r="A13" s="519"/>
      <c r="B13" s="557" t="s">
        <v>37</v>
      </c>
      <c r="C13" s="558"/>
      <c r="D13" s="559">
        <f t="shared" si="6"/>
        <v>1009599</v>
      </c>
      <c r="E13" s="560">
        <f t="shared" si="0"/>
        <v>2.0765226931184988</v>
      </c>
      <c r="F13" s="558"/>
      <c r="G13" s="561">
        <f>'20pobl'!J14</f>
        <v>727094</v>
      </c>
      <c r="H13" s="562">
        <f t="shared" si="7"/>
        <v>1.8792170141902862</v>
      </c>
      <c r="I13" s="558"/>
      <c r="J13" s="561">
        <f>'20pobl'!Q14</f>
        <v>197409</v>
      </c>
      <c r="K13" s="562">
        <f t="shared" si="8"/>
        <v>2.8290465344040228</v>
      </c>
      <c r="L13" s="558"/>
      <c r="M13" s="561">
        <f>'20pobl'!X14</f>
        <v>85096</v>
      </c>
      <c r="N13" s="562">
        <f t="shared" si="1"/>
        <v>2.8841858519797428</v>
      </c>
      <c r="O13" s="558"/>
      <c r="P13" s="563">
        <f t="shared" si="2"/>
        <v>44374</v>
      </c>
      <c r="Q13" s="564">
        <f t="shared" si="9"/>
        <v>4.395210375604572</v>
      </c>
      <c r="R13" s="558"/>
      <c r="S13" s="561">
        <f>'34adictcasaad'!G14</f>
        <v>10028</v>
      </c>
      <c r="T13" s="565">
        <f t="shared" si="10"/>
        <v>1.3791889356809437</v>
      </c>
      <c r="U13" s="558"/>
      <c r="V13" s="561">
        <f>'34adictcasaad'!J14</f>
        <v>9833</v>
      </c>
      <c r="W13" s="565">
        <f t="shared" si="11"/>
        <v>4.9810292337228796</v>
      </c>
      <c r="X13" s="558"/>
      <c r="Y13" s="561">
        <f>'34adictcasaad'!M14</f>
        <v>24513</v>
      </c>
      <c r="Z13" s="565">
        <f t="shared" si="12"/>
        <v>28.80628936730281</v>
      </c>
      <c r="AA13" s="566"/>
      <c r="AB13" s="567">
        <f t="shared" si="3"/>
        <v>8</v>
      </c>
      <c r="AC13" s="567">
        <v>3</v>
      </c>
      <c r="AD13" s="567">
        <f t="shared" si="13"/>
        <v>16</v>
      </c>
      <c r="AE13" s="568" t="str">
        <f t="shared" si="4"/>
        <v>País Vasco</v>
      </c>
      <c r="AF13" s="570">
        <f t="shared" si="5"/>
        <v>5.3390427008498511</v>
      </c>
      <c r="AH13" s="567">
        <f t="shared" si="14"/>
        <v>10</v>
      </c>
      <c r="AI13" s="567">
        <v>3</v>
      </c>
      <c r="AJ13" s="567">
        <f t="shared" si="15"/>
        <v>16</v>
      </c>
      <c r="AK13" s="568" t="str">
        <f t="shared" si="16"/>
        <v>País Vasco</v>
      </c>
      <c r="AL13" s="569">
        <f t="shared" si="17"/>
        <v>1.841810958946082</v>
      </c>
      <c r="AN13" s="567">
        <f t="shared" si="18"/>
        <v>16</v>
      </c>
      <c r="AO13" s="567">
        <v>3</v>
      </c>
      <c r="AP13" s="567">
        <f t="shared" si="19"/>
        <v>9</v>
      </c>
      <c r="AQ13" s="568" t="str">
        <f t="shared" si="20"/>
        <v>Cataluña</v>
      </c>
      <c r="AR13" s="569">
        <f t="shared" si="21"/>
        <v>7.3905435439666576</v>
      </c>
      <c r="AT13" s="567">
        <f t="shared" si="22"/>
        <v>16</v>
      </c>
      <c r="AU13" s="567">
        <v>3</v>
      </c>
      <c r="AV13" s="567">
        <f t="shared" si="23"/>
        <v>11</v>
      </c>
      <c r="AW13" s="568" t="str">
        <f t="shared" si="24"/>
        <v>Extremadura</v>
      </c>
      <c r="AX13" s="569">
        <f t="shared" si="25"/>
        <v>42.350908676960991</v>
      </c>
    </row>
    <row r="14" spans="1:50" s="396" customFormat="1" ht="18" customHeight="1" x14ac:dyDescent="0.25">
      <c r="A14" s="519"/>
      <c r="B14" s="557" t="s">
        <v>38</v>
      </c>
      <c r="C14" s="558"/>
      <c r="D14" s="559">
        <f t="shared" si="6"/>
        <v>1231768</v>
      </c>
      <c r="E14" s="560">
        <f t="shared" si="0"/>
        <v>2.533475374537006</v>
      </c>
      <c r="F14" s="558"/>
      <c r="G14" s="561">
        <f>'20pobl'!J15</f>
        <v>1026476</v>
      </c>
      <c r="H14" s="562">
        <f t="shared" si="7"/>
        <v>2.6529873219391003</v>
      </c>
      <c r="I14" s="558"/>
      <c r="J14" s="561">
        <f>'20pobl'!Q15</f>
        <v>150815</v>
      </c>
      <c r="K14" s="562">
        <f t="shared" si="8"/>
        <v>2.1613130763346287</v>
      </c>
      <c r="L14" s="558"/>
      <c r="M14" s="561">
        <f>'20pobl'!X15</f>
        <v>54477</v>
      </c>
      <c r="N14" s="562">
        <f t="shared" si="1"/>
        <v>1.8464063253067176</v>
      </c>
      <c r="O14" s="558"/>
      <c r="P14" s="563">
        <f t="shared" si="2"/>
        <v>43305</v>
      </c>
      <c r="Q14" s="564">
        <f t="shared" si="9"/>
        <v>3.5156782770781509</v>
      </c>
      <c r="R14" s="558"/>
      <c r="S14" s="561">
        <f>'34adictcasaad'!G15</f>
        <v>12618</v>
      </c>
      <c r="T14" s="565">
        <f t="shared" si="10"/>
        <v>1.2292542641035933</v>
      </c>
      <c r="U14" s="558"/>
      <c r="V14" s="561">
        <f>'34adictcasaad'!J15</f>
        <v>9967</v>
      </c>
      <c r="W14" s="565">
        <f t="shared" si="11"/>
        <v>6.6087590756887575</v>
      </c>
      <c r="X14" s="558"/>
      <c r="Y14" s="561">
        <f>'34adictcasaad'!M15</f>
        <v>20720</v>
      </c>
      <c r="Z14" s="565">
        <f t="shared" si="12"/>
        <v>38.034399838463941</v>
      </c>
      <c r="AA14" s="566"/>
      <c r="AB14" s="567">
        <f t="shared" si="3"/>
        <v>15</v>
      </c>
      <c r="AC14" s="567">
        <v>4</v>
      </c>
      <c r="AD14" s="567">
        <f t="shared" si="13"/>
        <v>8</v>
      </c>
      <c r="AE14" s="568" t="str">
        <f t="shared" si="4"/>
        <v>Castilla - La Mancha</v>
      </c>
      <c r="AF14" s="569">
        <f t="shared" si="5"/>
        <v>4.7154269107165687</v>
      </c>
      <c r="AH14" s="567">
        <f t="shared" si="14"/>
        <v>16</v>
      </c>
      <c r="AI14" s="567">
        <v>4</v>
      </c>
      <c r="AJ14" s="567">
        <f t="shared" si="15"/>
        <v>11</v>
      </c>
      <c r="AK14" s="568" t="str">
        <f t="shared" si="16"/>
        <v>Extremadura</v>
      </c>
      <c r="AL14" s="569">
        <f t="shared" si="17"/>
        <v>1.6546398803998397</v>
      </c>
      <c r="AN14" s="567">
        <f t="shared" si="18"/>
        <v>7</v>
      </c>
      <c r="AO14" s="567">
        <v>4</v>
      </c>
      <c r="AP14" s="567">
        <f t="shared" si="19"/>
        <v>14</v>
      </c>
      <c r="AQ14" s="568" t="str">
        <f t="shared" si="20"/>
        <v>Murcia, Región de</v>
      </c>
      <c r="AR14" s="569">
        <f t="shared" si="21"/>
        <v>7.2611781630472727</v>
      </c>
      <c r="AT14" s="567">
        <f t="shared" si="22"/>
        <v>9</v>
      </c>
      <c r="AU14" s="567">
        <v>4</v>
      </c>
      <c r="AV14" s="567">
        <f t="shared" si="23"/>
        <v>8</v>
      </c>
      <c r="AW14" s="568" t="str">
        <f t="shared" si="24"/>
        <v>Castilla - La Mancha</v>
      </c>
      <c r="AX14" s="569">
        <f t="shared" si="25"/>
        <v>42.283962214523513</v>
      </c>
    </row>
    <row r="15" spans="1:50" s="396" customFormat="1" ht="18" customHeight="1" x14ac:dyDescent="0.25">
      <c r="A15" s="519"/>
      <c r="B15" s="557" t="s">
        <v>6</v>
      </c>
      <c r="C15" s="558"/>
      <c r="D15" s="559">
        <f t="shared" si="6"/>
        <v>2238754</v>
      </c>
      <c r="E15" s="560">
        <f t="shared" si="0"/>
        <v>4.6046237023905645</v>
      </c>
      <c r="F15" s="558"/>
      <c r="G15" s="561">
        <f>'20pobl'!J16</f>
        <v>1840318</v>
      </c>
      <c r="H15" s="562">
        <f t="shared" si="7"/>
        <v>4.7564096212052895</v>
      </c>
      <c r="I15" s="558"/>
      <c r="J15" s="561">
        <f>'20pobl'!Q16</f>
        <v>296882</v>
      </c>
      <c r="K15" s="562">
        <f t="shared" si="8"/>
        <v>4.2545830900664869</v>
      </c>
      <c r="L15" s="558"/>
      <c r="M15" s="561">
        <f>'20pobl'!X16</f>
        <v>101554</v>
      </c>
      <c r="N15" s="562">
        <f t="shared" si="1"/>
        <v>3.4420020918956329</v>
      </c>
      <c r="O15" s="558"/>
      <c r="P15" s="563">
        <f t="shared" si="2"/>
        <v>68265</v>
      </c>
      <c r="Q15" s="564">
        <f t="shared" si="9"/>
        <v>3.0492407830427104</v>
      </c>
      <c r="R15" s="558"/>
      <c r="S15" s="561">
        <f>'34adictcasaad'!G16</f>
        <v>24002</v>
      </c>
      <c r="T15" s="565">
        <f t="shared" si="10"/>
        <v>1.3042311165787652</v>
      </c>
      <c r="U15" s="558"/>
      <c r="V15" s="561">
        <f>'34adictcasaad'!J16</f>
        <v>15588</v>
      </c>
      <c r="W15" s="565">
        <f t="shared" si="11"/>
        <v>5.2505709339064008</v>
      </c>
      <c r="X15" s="558"/>
      <c r="Y15" s="561">
        <f>'34adictcasaad'!M16</f>
        <v>28675</v>
      </c>
      <c r="Z15" s="565">
        <f t="shared" si="12"/>
        <v>28.23620930736357</v>
      </c>
      <c r="AA15" s="566"/>
      <c r="AB15" s="567">
        <f t="shared" si="3"/>
        <v>19</v>
      </c>
      <c r="AC15" s="567">
        <v>5</v>
      </c>
      <c r="AD15" s="567">
        <f t="shared" si="13"/>
        <v>1</v>
      </c>
      <c r="AE15" s="568" t="str">
        <f t="shared" si="4"/>
        <v>Andalucía</v>
      </c>
      <c r="AF15" s="569">
        <f t="shared" si="5"/>
        <v>4.5951846774195415</v>
      </c>
      <c r="AH15" s="567">
        <f t="shared" si="14"/>
        <v>15</v>
      </c>
      <c r="AI15" s="567">
        <v>5</v>
      </c>
      <c r="AJ15" s="567">
        <f t="shared" si="15"/>
        <v>14</v>
      </c>
      <c r="AK15" s="568" t="str">
        <f t="shared" si="16"/>
        <v>Murcia, Región de</v>
      </c>
      <c r="AL15" s="569">
        <f t="shared" si="17"/>
        <v>1.6435297826173447</v>
      </c>
      <c r="AN15" s="567">
        <f t="shared" si="18"/>
        <v>14</v>
      </c>
      <c r="AO15" s="567">
        <v>5</v>
      </c>
      <c r="AP15" s="567">
        <f t="shared" si="19"/>
        <v>8</v>
      </c>
      <c r="AQ15" s="568" t="str">
        <f t="shared" si="20"/>
        <v>Castilla - La Mancha</v>
      </c>
      <c r="AR15" s="569">
        <f t="shared" si="21"/>
        <v>6.9733163733510963</v>
      </c>
      <c r="AT15" s="567">
        <f t="shared" si="22"/>
        <v>18</v>
      </c>
      <c r="AU15" s="567">
        <v>5</v>
      </c>
      <c r="AV15" s="567">
        <f t="shared" si="23"/>
        <v>9</v>
      </c>
      <c r="AW15" s="568" t="str">
        <f t="shared" si="24"/>
        <v>Cataluña</v>
      </c>
      <c r="AX15" s="569">
        <f t="shared" si="25"/>
        <v>40.535836683476468</v>
      </c>
    </row>
    <row r="16" spans="1:50" s="396" customFormat="1" ht="18" customHeight="1" x14ac:dyDescent="0.25">
      <c r="A16" s="519"/>
      <c r="B16" s="557" t="s">
        <v>5</v>
      </c>
      <c r="C16" s="558"/>
      <c r="D16" s="571">
        <f t="shared" si="6"/>
        <v>590851</v>
      </c>
      <c r="E16" s="560">
        <f t="shared" si="0"/>
        <v>1.2152503219117274</v>
      </c>
      <c r="F16" s="558"/>
      <c r="G16" s="572">
        <f>'20pobl'!J17</f>
        <v>448930</v>
      </c>
      <c r="H16" s="562">
        <f t="shared" si="7"/>
        <v>1.1602858697506033</v>
      </c>
      <c r="I16" s="558"/>
      <c r="J16" s="572">
        <f>'20pobl'!Q17</f>
        <v>100609</v>
      </c>
      <c r="K16" s="562">
        <f t="shared" si="8"/>
        <v>1.4418164459566398</v>
      </c>
      <c r="L16" s="558"/>
      <c r="M16" s="572">
        <f>'20pobl'!X17</f>
        <v>41312</v>
      </c>
      <c r="N16" s="562">
        <f t="shared" si="1"/>
        <v>1.4002007840202493</v>
      </c>
      <c r="O16" s="558"/>
      <c r="P16" s="572">
        <f t="shared" si="2"/>
        <v>23067</v>
      </c>
      <c r="Q16" s="564">
        <f t="shared" si="9"/>
        <v>3.9040299500212408</v>
      </c>
      <c r="R16" s="558"/>
      <c r="S16" s="572">
        <f>'34adictcasaad'!G17</f>
        <v>6453</v>
      </c>
      <c r="T16" s="565">
        <f t="shared" si="10"/>
        <v>1.4374178602454726</v>
      </c>
      <c r="U16" s="558"/>
      <c r="V16" s="572">
        <f>'34adictcasaad'!J17</f>
        <v>4916</v>
      </c>
      <c r="W16" s="565">
        <f t="shared" si="11"/>
        <v>4.8862427814609033</v>
      </c>
      <c r="X16" s="558"/>
      <c r="Y16" s="572">
        <f>'34adictcasaad'!M17</f>
        <v>11698</v>
      </c>
      <c r="Z16" s="565">
        <f t="shared" si="12"/>
        <v>28.316227730441518</v>
      </c>
      <c r="AA16" s="566"/>
      <c r="AB16" s="567">
        <f t="shared" si="3"/>
        <v>11</v>
      </c>
      <c r="AC16" s="567">
        <v>6</v>
      </c>
      <c r="AD16" s="567">
        <f t="shared" si="13"/>
        <v>17</v>
      </c>
      <c r="AE16" s="568" t="str">
        <f t="shared" si="4"/>
        <v>Rioja, La</v>
      </c>
      <c r="AF16" s="569">
        <f t="shared" si="5"/>
        <v>4.555746119487698</v>
      </c>
      <c r="AH16" s="567">
        <f t="shared" si="14"/>
        <v>7</v>
      </c>
      <c r="AI16" s="567">
        <v>6</v>
      </c>
      <c r="AJ16" s="567">
        <f t="shared" si="15"/>
        <v>1</v>
      </c>
      <c r="AK16" s="568" t="str">
        <f t="shared" si="16"/>
        <v>Andalucía</v>
      </c>
      <c r="AL16" s="569">
        <f t="shared" si="17"/>
        <v>1.6373948889593994</v>
      </c>
      <c r="AN16" s="567">
        <f t="shared" si="18"/>
        <v>17</v>
      </c>
      <c r="AO16" s="567">
        <v>6</v>
      </c>
      <c r="AP16" s="567">
        <f t="shared" si="19"/>
        <v>7</v>
      </c>
      <c r="AQ16" s="568" t="str">
        <f t="shared" si="20"/>
        <v>Castilla y León</v>
      </c>
      <c r="AR16" s="569">
        <f t="shared" si="21"/>
        <v>6.7580378345839005</v>
      </c>
      <c r="AT16" s="567">
        <f t="shared" si="22"/>
        <v>17</v>
      </c>
      <c r="AU16" s="567">
        <v>6</v>
      </c>
      <c r="AV16" s="567">
        <f t="shared" si="23"/>
        <v>16</v>
      </c>
      <c r="AW16" s="568" t="str">
        <f t="shared" si="24"/>
        <v>País Vasco</v>
      </c>
      <c r="AX16" s="569">
        <f t="shared" si="25"/>
        <v>39.227622300302215</v>
      </c>
    </row>
    <row r="17" spans="1:50" s="396" customFormat="1" ht="18" customHeight="1" x14ac:dyDescent="0.25">
      <c r="A17" s="519"/>
      <c r="B17" s="557" t="s">
        <v>4</v>
      </c>
      <c r="C17" s="558"/>
      <c r="D17" s="559">
        <f t="shared" si="6"/>
        <v>2391682</v>
      </c>
      <c r="E17" s="560">
        <f t="shared" si="0"/>
        <v>4.9191629030169768</v>
      </c>
      <c r="F17" s="558"/>
      <c r="G17" s="561">
        <f>'20pobl'!J18</f>
        <v>1748820</v>
      </c>
      <c r="H17" s="562">
        <f t="shared" si="7"/>
        <v>4.5199276830179542</v>
      </c>
      <c r="I17" s="558"/>
      <c r="J17" s="561">
        <f>'20pobl'!Q18</f>
        <v>421942</v>
      </c>
      <c r="K17" s="562">
        <f t="shared" si="8"/>
        <v>6.0468041113601823</v>
      </c>
      <c r="L17" s="558"/>
      <c r="M17" s="561">
        <f>'20pobl'!X18</f>
        <v>220920</v>
      </c>
      <c r="N17" s="562">
        <f t="shared" si="1"/>
        <v>7.4877119772887646</v>
      </c>
      <c r="O17" s="558"/>
      <c r="P17" s="563">
        <f t="shared" si="2"/>
        <v>158443</v>
      </c>
      <c r="Q17" s="564">
        <f>P17*100/D17</f>
        <v>6.6247519528097802</v>
      </c>
      <c r="R17" s="558"/>
      <c r="S17" s="561">
        <f>'34adictcasaad'!G18</f>
        <v>32428</v>
      </c>
      <c r="T17" s="565">
        <f>S17*100/G17</f>
        <v>1.8542788851911574</v>
      </c>
      <c r="U17" s="558"/>
      <c r="V17" s="561">
        <f>'34adictcasaad'!J18</f>
        <v>28515</v>
      </c>
      <c r="W17" s="565">
        <f>V17*100/J17</f>
        <v>6.7580378345839005</v>
      </c>
      <c r="X17" s="558"/>
      <c r="Y17" s="561">
        <f>'34adictcasaad'!M18</f>
        <v>97500</v>
      </c>
      <c r="Z17" s="565">
        <f>Y17*100/M17</f>
        <v>44.133623030961431</v>
      </c>
      <c r="AA17" s="566"/>
      <c r="AB17" s="567">
        <f t="shared" si="3"/>
        <v>1</v>
      </c>
      <c r="AC17" s="567">
        <v>7</v>
      </c>
      <c r="AD17" s="567">
        <f t="shared" si="13"/>
        <v>9</v>
      </c>
      <c r="AE17" s="568" t="str">
        <f t="shared" si="4"/>
        <v>Cataluña</v>
      </c>
      <c r="AF17" s="569">
        <f t="shared" si="5"/>
        <v>4.5183919435173552</v>
      </c>
      <c r="AH17" s="567">
        <f t="shared" si="14"/>
        <v>2</v>
      </c>
      <c r="AI17" s="567">
        <v>7</v>
      </c>
      <c r="AJ17" s="567">
        <f t="shared" si="15"/>
        <v>6</v>
      </c>
      <c r="AK17" s="568" t="str">
        <f t="shared" si="16"/>
        <v>Cantabria</v>
      </c>
      <c r="AL17" s="569">
        <f t="shared" si="17"/>
        <v>1.4374178602454726</v>
      </c>
      <c r="AN17" s="567">
        <f t="shared" si="18"/>
        <v>6</v>
      </c>
      <c r="AO17" s="567">
        <v>7</v>
      </c>
      <c r="AP17" s="567">
        <f t="shared" si="19"/>
        <v>4</v>
      </c>
      <c r="AQ17" s="568" t="str">
        <f t="shared" si="20"/>
        <v>Balears, Illes</v>
      </c>
      <c r="AR17" s="569">
        <f t="shared" si="21"/>
        <v>6.6087590756887575</v>
      </c>
      <c r="AT17" s="567">
        <f t="shared" si="22"/>
        <v>1</v>
      </c>
      <c r="AU17" s="567">
        <v>7</v>
      </c>
      <c r="AV17" s="567">
        <f t="shared" si="23"/>
        <v>13</v>
      </c>
      <c r="AW17" s="568" t="str">
        <f t="shared" si="24"/>
        <v>Madrid, Comunidad de</v>
      </c>
      <c r="AX17" s="569">
        <f t="shared" si="25"/>
        <v>38.757517891242664</v>
      </c>
    </row>
    <row r="18" spans="1:50" s="396" customFormat="1" ht="18" customHeight="1" x14ac:dyDescent="0.25">
      <c r="A18" s="519"/>
      <c r="B18" s="557" t="s">
        <v>40</v>
      </c>
      <c r="C18" s="558"/>
      <c r="D18" s="559">
        <f t="shared" si="6"/>
        <v>2104433</v>
      </c>
      <c r="E18" s="560">
        <f t="shared" si="0"/>
        <v>4.3283550009929108</v>
      </c>
      <c r="F18" s="558"/>
      <c r="G18" s="561">
        <f>'20pobl'!J19</f>
        <v>1689133</v>
      </c>
      <c r="H18" s="562">
        <f t="shared" si="7"/>
        <v>4.3656631368575187</v>
      </c>
      <c r="I18" s="558"/>
      <c r="J18" s="561">
        <f>'20pobl'!Q19</f>
        <v>282233</v>
      </c>
      <c r="K18" s="562">
        <f t="shared" si="8"/>
        <v>4.0446498920740721</v>
      </c>
      <c r="L18" s="558"/>
      <c r="M18" s="561">
        <f>'20pobl'!X19</f>
        <v>133067</v>
      </c>
      <c r="N18" s="562">
        <f t="shared" si="1"/>
        <v>4.5100822455272684</v>
      </c>
      <c r="O18" s="558"/>
      <c r="P18" s="563">
        <f t="shared" si="2"/>
        <v>99233</v>
      </c>
      <c r="Q18" s="564">
        <f t="shared" si="9"/>
        <v>4.7154269107165687</v>
      </c>
      <c r="R18" s="558"/>
      <c r="S18" s="561">
        <f>'34adictcasaad'!G19</f>
        <v>23286</v>
      </c>
      <c r="T18" s="565">
        <f t="shared" si="10"/>
        <v>1.3785770569872235</v>
      </c>
      <c r="U18" s="558"/>
      <c r="V18" s="561">
        <f>'34adictcasaad'!J19</f>
        <v>19681</v>
      </c>
      <c r="W18" s="565">
        <f t="shared" si="11"/>
        <v>6.9733163733510963</v>
      </c>
      <c r="X18" s="558"/>
      <c r="Y18" s="561">
        <f>'34adictcasaad'!M19</f>
        <v>56266</v>
      </c>
      <c r="Z18" s="565">
        <f t="shared" si="12"/>
        <v>42.283962214523513</v>
      </c>
      <c r="AA18" s="566"/>
      <c r="AB18" s="567">
        <f t="shared" si="3"/>
        <v>4</v>
      </c>
      <c r="AC18" s="567">
        <v>8</v>
      </c>
      <c r="AD18" s="567">
        <f t="shared" si="13"/>
        <v>3</v>
      </c>
      <c r="AE18" s="568" t="str">
        <f t="shared" si="4"/>
        <v>Asturias, Principado de</v>
      </c>
      <c r="AF18" s="569">
        <f t="shared" si="5"/>
        <v>4.395210375604572</v>
      </c>
      <c r="AH18" s="567">
        <f t="shared" si="14"/>
        <v>11</v>
      </c>
      <c r="AI18" s="567">
        <v>8</v>
      </c>
      <c r="AJ18" s="567">
        <f t="shared" si="15"/>
        <v>9</v>
      </c>
      <c r="AK18" s="568" t="str">
        <f t="shared" si="16"/>
        <v>Cataluña</v>
      </c>
      <c r="AL18" s="569">
        <f t="shared" si="17"/>
        <v>1.4281031958357822</v>
      </c>
      <c r="AN18" s="567">
        <f t="shared" si="18"/>
        <v>5</v>
      </c>
      <c r="AO18" s="567">
        <v>8</v>
      </c>
      <c r="AP18" s="567">
        <f t="shared" si="19"/>
        <v>16</v>
      </c>
      <c r="AQ18" s="568" t="str">
        <f t="shared" si="20"/>
        <v>País Vasco</v>
      </c>
      <c r="AR18" s="569">
        <f t="shared" si="21"/>
        <v>6.4766120830772742</v>
      </c>
      <c r="AT18" s="567">
        <f t="shared" si="22"/>
        <v>4</v>
      </c>
      <c r="AU18" s="567">
        <v>8</v>
      </c>
      <c r="AV18" s="567">
        <f t="shared" si="23"/>
        <v>17</v>
      </c>
      <c r="AW18" s="568" t="str">
        <f t="shared" si="24"/>
        <v>Rioja, La</v>
      </c>
      <c r="AX18" s="569">
        <f t="shared" si="25"/>
        <v>38.147259969801937</v>
      </c>
    </row>
    <row r="19" spans="1:50" s="396" customFormat="1" ht="18" customHeight="1" x14ac:dyDescent="0.25">
      <c r="A19" s="519"/>
      <c r="B19" s="557" t="s">
        <v>41</v>
      </c>
      <c r="C19" s="558"/>
      <c r="D19" s="559">
        <f t="shared" si="6"/>
        <v>8012231</v>
      </c>
      <c r="E19" s="560">
        <f t="shared" si="0"/>
        <v>16.479393792988624</v>
      </c>
      <c r="F19" s="558"/>
      <c r="G19" s="561">
        <f>'20pobl'!J20</f>
        <v>6446733</v>
      </c>
      <c r="H19" s="562">
        <f t="shared" si="7"/>
        <v>16.661958893268253</v>
      </c>
      <c r="I19" s="558"/>
      <c r="J19" s="561">
        <f>'20pobl'!Q20</f>
        <v>1100095</v>
      </c>
      <c r="K19" s="562">
        <f t="shared" si="8"/>
        <v>15.765339712298799</v>
      </c>
      <c r="L19" s="558"/>
      <c r="M19" s="561">
        <f>'20pobl'!X20</f>
        <v>465403</v>
      </c>
      <c r="N19" s="562">
        <f t="shared" si="1"/>
        <v>15.774052224181256</v>
      </c>
      <c r="O19" s="558"/>
      <c r="P19" s="563">
        <f t="shared" si="2"/>
        <v>362024</v>
      </c>
      <c r="Q19" s="564">
        <f t="shared" si="9"/>
        <v>4.5183919435173552</v>
      </c>
      <c r="R19" s="558"/>
      <c r="S19" s="561">
        <f>'34adictcasaad'!G20</f>
        <v>92066</v>
      </c>
      <c r="T19" s="565">
        <f t="shared" si="10"/>
        <v>1.4281031958357822</v>
      </c>
      <c r="U19" s="558"/>
      <c r="V19" s="561">
        <f>'34adictcasaad'!J20</f>
        <v>81303</v>
      </c>
      <c r="W19" s="565">
        <f t="shared" si="11"/>
        <v>7.3905435439666576</v>
      </c>
      <c r="X19" s="558"/>
      <c r="Y19" s="561">
        <f>'34adictcasaad'!M20</f>
        <v>188655</v>
      </c>
      <c r="Z19" s="565">
        <f t="shared" si="12"/>
        <v>40.535836683476468</v>
      </c>
      <c r="AA19" s="566"/>
      <c r="AB19" s="567">
        <f t="shared" si="3"/>
        <v>7</v>
      </c>
      <c r="AC19" s="567">
        <v>9</v>
      </c>
      <c r="AD19" s="567">
        <f t="shared" si="13"/>
        <v>20</v>
      </c>
      <c r="AE19" s="568" t="str">
        <f t="shared" si="4"/>
        <v>TOTAL</v>
      </c>
      <c r="AF19" s="569">
        <f t="shared" si="5"/>
        <v>4.3021104924660678</v>
      </c>
      <c r="AH19" s="567">
        <f t="shared" si="14"/>
        <v>8</v>
      </c>
      <c r="AI19" s="567">
        <v>9</v>
      </c>
      <c r="AJ19" s="567">
        <f t="shared" si="15"/>
        <v>20</v>
      </c>
      <c r="AK19" s="568" t="str">
        <f t="shared" si="16"/>
        <v>TOTAL</v>
      </c>
      <c r="AL19" s="569">
        <f t="shared" si="17"/>
        <v>1.4187339710524791</v>
      </c>
      <c r="AN19" s="567">
        <f t="shared" si="18"/>
        <v>3</v>
      </c>
      <c r="AO19" s="567">
        <v>9</v>
      </c>
      <c r="AP19" s="567">
        <f t="shared" si="19"/>
        <v>20</v>
      </c>
      <c r="AQ19" s="568" t="str">
        <f t="shared" si="20"/>
        <v>TOTAL</v>
      </c>
      <c r="AR19" s="569">
        <f t="shared" si="21"/>
        <v>6.344012425454296</v>
      </c>
      <c r="AT19" s="567">
        <f t="shared" si="22"/>
        <v>5</v>
      </c>
      <c r="AU19" s="567">
        <v>9</v>
      </c>
      <c r="AV19" s="567">
        <f t="shared" si="23"/>
        <v>4</v>
      </c>
      <c r="AW19" s="568" t="str">
        <f t="shared" si="24"/>
        <v>Balears, Illes</v>
      </c>
      <c r="AX19" s="569">
        <f t="shared" si="25"/>
        <v>38.034399838463941</v>
      </c>
    </row>
    <row r="20" spans="1:50" s="396" customFormat="1" ht="18" customHeight="1" x14ac:dyDescent="0.25">
      <c r="A20" s="519"/>
      <c r="B20" s="557" t="s">
        <v>3</v>
      </c>
      <c r="C20" s="558"/>
      <c r="D20" s="559">
        <f t="shared" si="6"/>
        <v>5319285</v>
      </c>
      <c r="E20" s="560">
        <f t="shared" si="0"/>
        <v>10.94059722094102</v>
      </c>
      <c r="F20" s="558"/>
      <c r="G20" s="561">
        <f>'20pobl'!J21</f>
        <v>4245246</v>
      </c>
      <c r="H20" s="562">
        <f t="shared" si="7"/>
        <v>10.972086845199184</v>
      </c>
      <c r="I20" s="558"/>
      <c r="J20" s="561">
        <f>'20pobl'!Q21</f>
        <v>773188</v>
      </c>
      <c r="K20" s="562">
        <f t="shared" si="8"/>
        <v>11.080471669694784</v>
      </c>
      <c r="L20" s="558"/>
      <c r="M20" s="561">
        <f>'20pobl'!X21</f>
        <v>300851</v>
      </c>
      <c r="N20" s="562">
        <f t="shared" si="1"/>
        <v>10.196838837947231</v>
      </c>
      <c r="O20" s="558"/>
      <c r="P20" s="563">
        <f t="shared" si="2"/>
        <v>203821</v>
      </c>
      <c r="Q20" s="564">
        <f t="shared" si="9"/>
        <v>3.831736784173061</v>
      </c>
      <c r="R20" s="558"/>
      <c r="S20" s="561">
        <f>'34adictcasaad'!G21</f>
        <v>55423</v>
      </c>
      <c r="T20" s="565">
        <f t="shared" si="10"/>
        <v>1.3055309397853505</v>
      </c>
      <c r="U20" s="558"/>
      <c r="V20" s="561">
        <f>'34adictcasaad'!J21</f>
        <v>43597</v>
      </c>
      <c r="W20" s="565">
        <f t="shared" si="11"/>
        <v>5.6386027719002367</v>
      </c>
      <c r="X20" s="558"/>
      <c r="Y20" s="561">
        <f>'34adictcasaad'!M21</f>
        <v>104801</v>
      </c>
      <c r="Z20" s="565">
        <f t="shared" si="12"/>
        <v>34.834851803716788</v>
      </c>
      <c r="AA20" s="566"/>
      <c r="AB20" s="567">
        <f t="shared" si="3"/>
        <v>13</v>
      </c>
      <c r="AC20" s="567">
        <v>10</v>
      </c>
      <c r="AD20" s="567">
        <f t="shared" si="13"/>
        <v>2</v>
      </c>
      <c r="AE20" s="568" t="str">
        <f t="shared" si="4"/>
        <v>Aragón</v>
      </c>
      <c r="AF20" s="570">
        <f t="shared" si="5"/>
        <v>4.0319889670765789</v>
      </c>
      <c r="AH20" s="567">
        <f t="shared" si="14"/>
        <v>13</v>
      </c>
      <c r="AI20" s="567">
        <v>10</v>
      </c>
      <c r="AJ20" s="567">
        <f t="shared" si="15"/>
        <v>3</v>
      </c>
      <c r="AK20" s="568" t="str">
        <f t="shared" si="16"/>
        <v>Asturias, Principado de</v>
      </c>
      <c r="AL20" s="569">
        <f t="shared" si="17"/>
        <v>1.3791889356809437</v>
      </c>
      <c r="AN20" s="567">
        <f t="shared" si="18"/>
        <v>12</v>
      </c>
      <c r="AO20" s="567">
        <v>10</v>
      </c>
      <c r="AP20" s="567">
        <f t="shared" si="19"/>
        <v>18</v>
      </c>
      <c r="AQ20" s="568" t="str">
        <f t="shared" si="20"/>
        <v>Ceuta y Melilla</v>
      </c>
      <c r="AR20" s="569">
        <f t="shared" si="21"/>
        <v>6.086537302639508</v>
      </c>
      <c r="AT20" s="567">
        <f t="shared" si="22"/>
        <v>12</v>
      </c>
      <c r="AU20" s="567">
        <v>10</v>
      </c>
      <c r="AV20" s="567">
        <f t="shared" si="23"/>
        <v>20</v>
      </c>
      <c r="AW20" s="568" t="str">
        <f t="shared" si="24"/>
        <v>TOTAL</v>
      </c>
      <c r="AX20" s="569">
        <f t="shared" si="25"/>
        <v>37.284853685932305</v>
      </c>
    </row>
    <row r="21" spans="1:50" s="329" customFormat="1" ht="18" customHeight="1" x14ac:dyDescent="0.25">
      <c r="A21" s="348"/>
      <c r="B21" s="548" t="s">
        <v>2</v>
      </c>
      <c r="C21" s="573"/>
      <c r="D21" s="574">
        <f t="shared" si="6"/>
        <v>1054681</v>
      </c>
      <c r="E21" s="575">
        <f t="shared" si="0"/>
        <v>2.1692464339811264</v>
      </c>
      <c r="F21" s="573"/>
      <c r="G21" s="576">
        <f>'20pobl'!J22</f>
        <v>818728</v>
      </c>
      <c r="H21" s="577">
        <f t="shared" si="7"/>
        <v>2.1160504523403914</v>
      </c>
      <c r="I21" s="573"/>
      <c r="J21" s="576">
        <f>'20pobl'!Q22</f>
        <v>161284</v>
      </c>
      <c r="K21" s="577">
        <f t="shared" si="8"/>
        <v>2.3113431568713603</v>
      </c>
      <c r="L21" s="573"/>
      <c r="M21" s="576">
        <f>'20pobl'!X22</f>
        <v>74669</v>
      </c>
      <c r="N21" s="577">
        <f t="shared" si="1"/>
        <v>2.5307802174188612</v>
      </c>
      <c r="O21" s="573"/>
      <c r="P21" s="578">
        <f t="shared" si="2"/>
        <v>57318</v>
      </c>
      <c r="Q21" s="579">
        <f t="shared" si="9"/>
        <v>5.4346290489731022</v>
      </c>
      <c r="R21" s="573"/>
      <c r="S21" s="576">
        <f>'34adictcasaad'!G22</f>
        <v>13547</v>
      </c>
      <c r="T21" s="580">
        <f t="shared" si="10"/>
        <v>1.6546398803998397</v>
      </c>
      <c r="U21" s="573"/>
      <c r="V21" s="576">
        <f>'34adictcasaad'!J22</f>
        <v>12148</v>
      </c>
      <c r="W21" s="580">
        <f t="shared" si="11"/>
        <v>7.532055256566057</v>
      </c>
      <c r="X21" s="573"/>
      <c r="Y21" s="576">
        <f>'34adictcasaad'!M22</f>
        <v>31623</v>
      </c>
      <c r="Z21" s="565">
        <f t="shared" si="12"/>
        <v>42.350908676960991</v>
      </c>
      <c r="AA21" s="566"/>
      <c r="AB21" s="567">
        <f t="shared" si="3"/>
        <v>2</v>
      </c>
      <c r="AC21" s="567">
        <v>11</v>
      </c>
      <c r="AD21" s="567">
        <f t="shared" si="13"/>
        <v>6</v>
      </c>
      <c r="AE21" s="568" t="str">
        <f t="shared" si="4"/>
        <v>Cantabria</v>
      </c>
      <c r="AF21" s="569">
        <f t="shared" si="5"/>
        <v>3.9040299500212408</v>
      </c>
      <c r="AG21" s="396"/>
      <c r="AH21" s="567">
        <f t="shared" si="14"/>
        <v>4</v>
      </c>
      <c r="AI21" s="567">
        <v>11</v>
      </c>
      <c r="AJ21" s="567">
        <f t="shared" si="15"/>
        <v>8</v>
      </c>
      <c r="AK21" s="568" t="str">
        <f t="shared" si="16"/>
        <v>Castilla - La Mancha</v>
      </c>
      <c r="AL21" s="569">
        <f t="shared" si="17"/>
        <v>1.3785770569872235</v>
      </c>
      <c r="AM21" s="396"/>
      <c r="AN21" s="567">
        <f t="shared" si="18"/>
        <v>2</v>
      </c>
      <c r="AO21" s="567">
        <v>11</v>
      </c>
      <c r="AP21" s="567">
        <f t="shared" si="19"/>
        <v>13</v>
      </c>
      <c r="AQ21" s="568" t="str">
        <f t="shared" si="20"/>
        <v>Madrid, Comunidad de</v>
      </c>
      <c r="AR21" s="569">
        <f t="shared" si="21"/>
        <v>5.7370547609030993</v>
      </c>
      <c r="AS21" s="396"/>
      <c r="AT21" s="567">
        <f t="shared" si="22"/>
        <v>3</v>
      </c>
      <c r="AU21" s="567">
        <v>11</v>
      </c>
      <c r="AV21" s="567">
        <f t="shared" si="23"/>
        <v>14</v>
      </c>
      <c r="AW21" s="568" t="str">
        <f t="shared" si="24"/>
        <v>Murcia, Región de</v>
      </c>
      <c r="AX21" s="569">
        <f t="shared" si="25"/>
        <v>35.817659568591708</v>
      </c>
    </row>
    <row r="22" spans="1:50" s="329" customFormat="1" ht="18" customHeight="1" x14ac:dyDescent="0.25">
      <c r="A22" s="348"/>
      <c r="B22" s="548" t="s">
        <v>35</v>
      </c>
      <c r="C22" s="573"/>
      <c r="D22" s="574">
        <f t="shared" si="6"/>
        <v>2705833</v>
      </c>
      <c r="E22" s="575">
        <f t="shared" si="0"/>
        <v>5.5653022915919159</v>
      </c>
      <c r="F22" s="573"/>
      <c r="G22" s="576">
        <f>'20pobl'!J23</f>
        <v>1985942</v>
      </c>
      <c r="H22" s="577">
        <f t="shared" si="7"/>
        <v>5.1327833754577608</v>
      </c>
      <c r="I22" s="573"/>
      <c r="J22" s="576">
        <f>'20pobl'!Q23</f>
        <v>478661</v>
      </c>
      <c r="K22" s="577">
        <f t="shared" si="8"/>
        <v>6.8596378240321565</v>
      </c>
      <c r="L22" s="573"/>
      <c r="M22" s="576">
        <f>'20pobl'!X23</f>
        <v>241230</v>
      </c>
      <c r="N22" s="577">
        <f t="shared" si="1"/>
        <v>8.1760852810128952</v>
      </c>
      <c r="O22" s="573"/>
      <c r="P22" s="578">
        <f t="shared" si="2"/>
        <v>89509</v>
      </c>
      <c r="Q22" s="579">
        <f t="shared" si="9"/>
        <v>3.3080016394212062</v>
      </c>
      <c r="R22" s="573"/>
      <c r="S22" s="576">
        <f>'34adictcasaad'!G23</f>
        <v>25925</v>
      </c>
      <c r="T22" s="580">
        <f t="shared" si="10"/>
        <v>1.305425838216826</v>
      </c>
      <c r="U22" s="573"/>
      <c r="V22" s="576">
        <f>'34adictcasaad'!J23</f>
        <v>15583</v>
      </c>
      <c r="W22" s="580">
        <f t="shared" si="11"/>
        <v>3.2555399332721904</v>
      </c>
      <c r="X22" s="573"/>
      <c r="Y22" s="576">
        <f>'34adictcasaad'!M23</f>
        <v>48001</v>
      </c>
      <c r="Z22" s="565">
        <f t="shared" si="12"/>
        <v>19.898437176138955</v>
      </c>
      <c r="AA22" s="566"/>
      <c r="AB22" s="567">
        <f t="shared" si="3"/>
        <v>17</v>
      </c>
      <c r="AC22" s="567">
        <v>12</v>
      </c>
      <c r="AD22" s="567">
        <f t="shared" si="13"/>
        <v>14</v>
      </c>
      <c r="AE22" s="568" t="str">
        <f t="shared" si="4"/>
        <v>Murcia, Región de</v>
      </c>
      <c r="AF22" s="569">
        <f t="shared" si="5"/>
        <v>3.8984578818380968</v>
      </c>
      <c r="AG22" s="396"/>
      <c r="AH22" s="567">
        <f t="shared" si="14"/>
        <v>14</v>
      </c>
      <c r="AI22" s="567">
        <v>12</v>
      </c>
      <c r="AJ22" s="567">
        <f t="shared" si="15"/>
        <v>17</v>
      </c>
      <c r="AK22" s="568" t="str">
        <f t="shared" si="16"/>
        <v>Rioja, La</v>
      </c>
      <c r="AL22" s="569">
        <f t="shared" si="17"/>
        <v>1.3537277019105858</v>
      </c>
      <c r="AM22" s="396"/>
      <c r="AN22" s="567">
        <f t="shared" si="18"/>
        <v>19</v>
      </c>
      <c r="AO22" s="567">
        <v>12</v>
      </c>
      <c r="AP22" s="567">
        <f t="shared" si="19"/>
        <v>10</v>
      </c>
      <c r="AQ22" s="568" t="str">
        <f t="shared" si="20"/>
        <v>Comunitat Valenciana</v>
      </c>
      <c r="AR22" s="569">
        <f t="shared" si="21"/>
        <v>5.6386027719002367</v>
      </c>
      <c r="AS22" s="396"/>
      <c r="AT22" s="567">
        <f t="shared" si="22"/>
        <v>19</v>
      </c>
      <c r="AU22" s="567">
        <v>12</v>
      </c>
      <c r="AV22" s="567">
        <f t="shared" si="23"/>
        <v>10</v>
      </c>
      <c r="AW22" s="568" t="str">
        <f t="shared" si="24"/>
        <v>Comunitat Valenciana</v>
      </c>
      <c r="AX22" s="569">
        <f t="shared" si="25"/>
        <v>34.834851803716788</v>
      </c>
    </row>
    <row r="23" spans="1:50" s="329" customFormat="1" ht="18" customHeight="1" x14ac:dyDescent="0.25">
      <c r="A23" s="348"/>
      <c r="B23" s="548" t="s">
        <v>42</v>
      </c>
      <c r="C23" s="573"/>
      <c r="D23" s="574">
        <f t="shared" si="6"/>
        <v>7009268</v>
      </c>
      <c r="E23" s="575">
        <f t="shared" si="0"/>
        <v>14.416519889727814</v>
      </c>
      <c r="F23" s="573"/>
      <c r="G23" s="576">
        <f>'20pobl'!J24</f>
        <v>5704269</v>
      </c>
      <c r="H23" s="577">
        <f t="shared" si="7"/>
        <v>14.743017214167919</v>
      </c>
      <c r="I23" s="573"/>
      <c r="J23" s="576">
        <f>'20pobl'!Q24</f>
        <v>912768</v>
      </c>
      <c r="K23" s="577">
        <f t="shared" si="8"/>
        <v>13.080777204255586</v>
      </c>
      <c r="L23" s="573"/>
      <c r="M23" s="576">
        <f>'20pobl'!X24</f>
        <v>392231</v>
      </c>
      <c r="N23" s="577">
        <f t="shared" si="1"/>
        <v>13.294010304924631</v>
      </c>
      <c r="O23" s="573"/>
      <c r="P23" s="578">
        <f t="shared" si="2"/>
        <v>267257</v>
      </c>
      <c r="Q23" s="579">
        <f t="shared" si="9"/>
        <v>3.8129088515377068</v>
      </c>
      <c r="R23" s="573"/>
      <c r="S23" s="576">
        <f>'34adictcasaad'!G24</f>
        <v>62872</v>
      </c>
      <c r="T23" s="580">
        <f t="shared" si="10"/>
        <v>1.1021920600168049</v>
      </c>
      <c r="U23" s="573"/>
      <c r="V23" s="576">
        <f>'34adictcasaad'!J24</f>
        <v>52366</v>
      </c>
      <c r="W23" s="580">
        <f t="shared" si="11"/>
        <v>5.7370547609030993</v>
      </c>
      <c r="X23" s="573"/>
      <c r="Y23" s="576">
        <f>'34adictcasaad'!M24</f>
        <v>152019</v>
      </c>
      <c r="Z23" s="565">
        <f t="shared" si="12"/>
        <v>38.757517891242664</v>
      </c>
      <c r="AA23" s="566"/>
      <c r="AB23" s="567">
        <f t="shared" si="3"/>
        <v>14</v>
      </c>
      <c r="AC23" s="567">
        <v>13</v>
      </c>
      <c r="AD23" s="567">
        <f t="shared" si="13"/>
        <v>10</v>
      </c>
      <c r="AE23" s="568" t="str">
        <f t="shared" si="4"/>
        <v>Comunitat Valenciana</v>
      </c>
      <c r="AF23" s="569">
        <f t="shared" si="5"/>
        <v>3.831736784173061</v>
      </c>
      <c r="AG23" s="396"/>
      <c r="AH23" s="567">
        <f t="shared" si="14"/>
        <v>17</v>
      </c>
      <c r="AI23" s="567">
        <v>13</v>
      </c>
      <c r="AJ23" s="567">
        <f t="shared" si="15"/>
        <v>10</v>
      </c>
      <c r="AK23" s="568" t="str">
        <f t="shared" si="16"/>
        <v>Comunitat Valenciana</v>
      </c>
      <c r="AL23" s="569">
        <f t="shared" si="17"/>
        <v>1.3055309397853505</v>
      </c>
      <c r="AM23" s="396"/>
      <c r="AN23" s="567">
        <f t="shared" si="18"/>
        <v>11</v>
      </c>
      <c r="AO23" s="567">
        <v>13</v>
      </c>
      <c r="AP23" s="567">
        <f t="shared" si="19"/>
        <v>17</v>
      </c>
      <c r="AQ23" s="568" t="str">
        <f t="shared" si="20"/>
        <v>Rioja, La</v>
      </c>
      <c r="AR23" s="569">
        <f t="shared" si="21"/>
        <v>5.6142990768229692</v>
      </c>
      <c r="AS23" s="396"/>
      <c r="AT23" s="567">
        <f t="shared" si="22"/>
        <v>7</v>
      </c>
      <c r="AU23" s="567">
        <v>13</v>
      </c>
      <c r="AV23" s="567">
        <f t="shared" si="23"/>
        <v>2</v>
      </c>
      <c r="AW23" s="568" t="str">
        <f t="shared" si="24"/>
        <v>Aragón</v>
      </c>
      <c r="AX23" s="569">
        <f t="shared" si="25"/>
        <v>34.208118748779306</v>
      </c>
    </row>
    <row r="24" spans="1:50" s="329" customFormat="1" ht="18" customHeight="1" x14ac:dyDescent="0.25">
      <c r="A24" s="348"/>
      <c r="B24" s="548" t="s">
        <v>43</v>
      </c>
      <c r="C24" s="573"/>
      <c r="D24" s="574">
        <f t="shared" si="6"/>
        <v>1568492</v>
      </c>
      <c r="E24" s="575">
        <f t="shared" si="0"/>
        <v>3.226042450492542</v>
      </c>
      <c r="F24" s="573"/>
      <c r="G24" s="576">
        <f>'20pobl'!J25</f>
        <v>1307004</v>
      </c>
      <c r="H24" s="577">
        <f t="shared" si="7"/>
        <v>3.3780283627904519</v>
      </c>
      <c r="I24" s="573"/>
      <c r="J24" s="576">
        <f>'20pobl'!Q25</f>
        <v>189074</v>
      </c>
      <c r="K24" s="577">
        <f t="shared" si="8"/>
        <v>2.7095985717262443</v>
      </c>
      <c r="L24" s="573"/>
      <c r="M24" s="576">
        <f>'20pobl'!X25</f>
        <v>72414</v>
      </c>
      <c r="N24" s="577">
        <f t="shared" si="1"/>
        <v>2.4543507836474228</v>
      </c>
      <c r="O24" s="573"/>
      <c r="P24" s="578">
        <f t="shared" si="2"/>
        <v>61147</v>
      </c>
      <c r="Q24" s="579">
        <f t="shared" si="9"/>
        <v>3.8984578818380968</v>
      </c>
      <c r="R24" s="573"/>
      <c r="S24" s="576">
        <f>'34adictcasaad'!G25</f>
        <v>21481</v>
      </c>
      <c r="T24" s="580">
        <f t="shared" si="10"/>
        <v>1.6435297826173447</v>
      </c>
      <c r="U24" s="573"/>
      <c r="V24" s="576">
        <f>'34adictcasaad'!J25</f>
        <v>13729</v>
      </c>
      <c r="W24" s="580">
        <f t="shared" si="11"/>
        <v>7.2611781630472727</v>
      </c>
      <c r="X24" s="573"/>
      <c r="Y24" s="576">
        <f>'34adictcasaad'!M25</f>
        <v>25937</v>
      </c>
      <c r="Z24" s="565">
        <f t="shared" si="12"/>
        <v>35.817659568591708</v>
      </c>
      <c r="AA24" s="566"/>
      <c r="AB24" s="567">
        <f t="shared" si="3"/>
        <v>12</v>
      </c>
      <c r="AC24" s="567">
        <v>14</v>
      </c>
      <c r="AD24" s="567">
        <f t="shared" si="13"/>
        <v>13</v>
      </c>
      <c r="AE24" s="568" t="str">
        <f t="shared" si="4"/>
        <v>Madrid, Comunidad de</v>
      </c>
      <c r="AF24" s="569">
        <f t="shared" si="5"/>
        <v>3.8129088515377068</v>
      </c>
      <c r="AG24" s="396"/>
      <c r="AH24" s="567">
        <f t="shared" si="14"/>
        <v>5</v>
      </c>
      <c r="AI24" s="567">
        <v>14</v>
      </c>
      <c r="AJ24" s="567">
        <f t="shared" si="15"/>
        <v>12</v>
      </c>
      <c r="AK24" s="568" t="str">
        <f t="shared" si="16"/>
        <v>Galicia</v>
      </c>
      <c r="AL24" s="569">
        <f t="shared" si="17"/>
        <v>1.305425838216826</v>
      </c>
      <c r="AM24" s="396"/>
      <c r="AN24" s="567">
        <f t="shared" si="18"/>
        <v>4</v>
      </c>
      <c r="AO24" s="567">
        <v>14</v>
      </c>
      <c r="AP24" s="567">
        <f t="shared" si="19"/>
        <v>5</v>
      </c>
      <c r="AQ24" s="568" t="str">
        <f t="shared" si="20"/>
        <v>Canarias</v>
      </c>
      <c r="AR24" s="569">
        <f t="shared" si="21"/>
        <v>5.2505709339064008</v>
      </c>
      <c r="AS24" s="396"/>
      <c r="AT24" s="567">
        <f t="shared" si="22"/>
        <v>11</v>
      </c>
      <c r="AU24" s="567">
        <v>14</v>
      </c>
      <c r="AV24" s="567">
        <f t="shared" si="23"/>
        <v>18</v>
      </c>
      <c r="AW24" s="568" t="str">
        <f t="shared" si="24"/>
        <v>Ceuta y Melilla</v>
      </c>
      <c r="AX24" s="569">
        <f t="shared" si="25"/>
        <v>32.009773976786803</v>
      </c>
    </row>
    <row r="25" spans="1:50" s="329" customFormat="1" ht="18" customHeight="1" x14ac:dyDescent="0.25">
      <c r="B25" s="548" t="s">
        <v>44</v>
      </c>
      <c r="C25" s="573"/>
      <c r="D25" s="581">
        <f t="shared" si="6"/>
        <v>678333</v>
      </c>
      <c r="E25" s="575">
        <f t="shared" si="0"/>
        <v>1.3951815205751497</v>
      </c>
      <c r="F25" s="573"/>
      <c r="G25" s="582">
        <f>'20pobl'!J26</f>
        <v>537748</v>
      </c>
      <c r="H25" s="577">
        <f t="shared" si="7"/>
        <v>1.3898411910245414</v>
      </c>
      <c r="I25" s="573"/>
      <c r="J25" s="582">
        <f>'20pobl'!Q26</f>
        <v>97707</v>
      </c>
      <c r="K25" s="577">
        <f t="shared" si="8"/>
        <v>1.4002282050819053</v>
      </c>
      <c r="L25" s="573"/>
      <c r="M25" s="582">
        <f>'20pobl'!X26</f>
        <v>42878</v>
      </c>
      <c r="N25" s="577">
        <f t="shared" si="1"/>
        <v>1.4532777211759356</v>
      </c>
      <c r="O25" s="573"/>
      <c r="P25" s="583">
        <f t="shared" si="2"/>
        <v>23481</v>
      </c>
      <c r="Q25" s="579">
        <f t="shared" si="9"/>
        <v>3.4615741825917361</v>
      </c>
      <c r="R25" s="573"/>
      <c r="S25" s="582">
        <f>'34adictcasaad'!G26</f>
        <v>5493</v>
      </c>
      <c r="T25" s="580">
        <f t="shared" si="10"/>
        <v>1.0214821812447465</v>
      </c>
      <c r="U25" s="573"/>
      <c r="V25" s="582">
        <f>'34adictcasaad'!J26</f>
        <v>4507</v>
      </c>
      <c r="W25" s="580">
        <f t="shared" si="11"/>
        <v>4.612770835252336</v>
      </c>
      <c r="X25" s="573"/>
      <c r="Y25" s="582">
        <f>'34adictcasaad'!M26</f>
        <v>13481</v>
      </c>
      <c r="Z25" s="565">
        <f t="shared" si="12"/>
        <v>31.440365688698169</v>
      </c>
      <c r="AA25" s="566"/>
      <c r="AB25" s="567">
        <f t="shared" si="3"/>
        <v>16</v>
      </c>
      <c r="AC25" s="567">
        <v>15</v>
      </c>
      <c r="AD25" s="567">
        <f t="shared" si="13"/>
        <v>4</v>
      </c>
      <c r="AE25" s="568" t="str">
        <f t="shared" si="4"/>
        <v>Balears, Illes</v>
      </c>
      <c r="AF25" s="569">
        <f t="shared" si="5"/>
        <v>3.5156782770781509</v>
      </c>
      <c r="AG25" s="396"/>
      <c r="AH25" s="567">
        <f t="shared" si="14"/>
        <v>18</v>
      </c>
      <c r="AI25" s="567">
        <v>15</v>
      </c>
      <c r="AJ25" s="567">
        <f t="shared" si="15"/>
        <v>5</v>
      </c>
      <c r="AK25" s="568" t="str">
        <f t="shared" si="16"/>
        <v>Canarias</v>
      </c>
      <c r="AL25" s="569">
        <f t="shared" si="17"/>
        <v>1.3042311165787652</v>
      </c>
      <c r="AM25" s="396"/>
      <c r="AN25" s="567">
        <f t="shared" si="18"/>
        <v>18</v>
      </c>
      <c r="AO25" s="567">
        <v>15</v>
      </c>
      <c r="AP25" s="567">
        <f t="shared" si="19"/>
        <v>2</v>
      </c>
      <c r="AQ25" s="568" t="str">
        <f t="shared" si="20"/>
        <v>Aragón</v>
      </c>
      <c r="AR25" s="569">
        <f t="shared" si="21"/>
        <v>5.1165304790751582</v>
      </c>
      <c r="AS25" s="396"/>
      <c r="AT25" s="567">
        <f t="shared" si="22"/>
        <v>15</v>
      </c>
      <c r="AU25" s="567">
        <v>15</v>
      </c>
      <c r="AV25" s="567">
        <f t="shared" si="23"/>
        <v>15</v>
      </c>
      <c r="AW25" s="568" t="str">
        <f t="shared" si="24"/>
        <v>Navarra, Comunidad Foral de</v>
      </c>
      <c r="AX25" s="569">
        <f t="shared" si="25"/>
        <v>31.440365688698169</v>
      </c>
    </row>
    <row r="26" spans="1:50" s="329" customFormat="1" ht="18" customHeight="1" x14ac:dyDescent="0.25">
      <c r="B26" s="548" t="s">
        <v>45</v>
      </c>
      <c r="C26" s="573"/>
      <c r="D26" s="581">
        <f t="shared" si="6"/>
        <v>2227684</v>
      </c>
      <c r="E26" s="575">
        <f t="shared" si="0"/>
        <v>4.5818551514977628</v>
      </c>
      <c r="F26" s="573"/>
      <c r="G26" s="582">
        <f>'20pobl'!J27</f>
        <v>1697134</v>
      </c>
      <c r="H26" s="577">
        <f t="shared" si="7"/>
        <v>4.38634218981427</v>
      </c>
      <c r="I26" s="573"/>
      <c r="J26" s="582">
        <f>'20pobl'!Q27</f>
        <v>367754</v>
      </c>
      <c r="K26" s="577">
        <f t="shared" si="8"/>
        <v>5.2702418796165169</v>
      </c>
      <c r="L26" s="573"/>
      <c r="M26" s="582">
        <f>'20pobl'!X27</f>
        <v>162796</v>
      </c>
      <c r="N26" s="577">
        <f t="shared" si="1"/>
        <v>5.5176967185166657</v>
      </c>
      <c r="O26" s="573"/>
      <c r="P26" s="583">
        <f t="shared" si="2"/>
        <v>118937</v>
      </c>
      <c r="Q26" s="579">
        <f t="shared" si="9"/>
        <v>5.3390427008498511</v>
      </c>
      <c r="R26" s="573"/>
      <c r="S26" s="582">
        <f>'34adictcasaad'!G27</f>
        <v>31258</v>
      </c>
      <c r="T26" s="580">
        <f t="shared" si="10"/>
        <v>1.841810958946082</v>
      </c>
      <c r="U26" s="573"/>
      <c r="V26" s="582">
        <f>'34adictcasaad'!J27</f>
        <v>23818</v>
      </c>
      <c r="W26" s="580">
        <f t="shared" si="11"/>
        <v>6.4766120830772742</v>
      </c>
      <c r="X26" s="573"/>
      <c r="Y26" s="582">
        <f>'34adictcasaad'!M27</f>
        <v>63861</v>
      </c>
      <c r="Z26" s="565">
        <f t="shared" si="12"/>
        <v>39.227622300302215</v>
      </c>
      <c r="AA26" s="566"/>
      <c r="AB26" s="567">
        <f t="shared" si="3"/>
        <v>3</v>
      </c>
      <c r="AC26" s="567">
        <v>16</v>
      </c>
      <c r="AD26" s="567">
        <f t="shared" si="13"/>
        <v>15</v>
      </c>
      <c r="AE26" s="568" t="str">
        <f t="shared" si="4"/>
        <v>Navarra, Comunidad Foral de</v>
      </c>
      <c r="AF26" s="570">
        <f t="shared" si="5"/>
        <v>3.4615741825917361</v>
      </c>
      <c r="AG26" s="396"/>
      <c r="AH26" s="567">
        <f t="shared" si="14"/>
        <v>3</v>
      </c>
      <c r="AI26" s="567">
        <v>16</v>
      </c>
      <c r="AJ26" s="567">
        <f t="shared" si="15"/>
        <v>4</v>
      </c>
      <c r="AK26" s="568" t="str">
        <f t="shared" si="16"/>
        <v>Balears, Illes</v>
      </c>
      <c r="AL26" s="569">
        <f t="shared" si="17"/>
        <v>1.2292542641035933</v>
      </c>
      <c r="AM26" s="396"/>
      <c r="AN26" s="567">
        <f t="shared" si="18"/>
        <v>8</v>
      </c>
      <c r="AO26" s="567">
        <v>16</v>
      </c>
      <c r="AP26" s="567">
        <f t="shared" si="19"/>
        <v>3</v>
      </c>
      <c r="AQ26" s="568" t="str">
        <f t="shared" si="20"/>
        <v>Asturias, Principado de</v>
      </c>
      <c r="AR26" s="569">
        <f t="shared" si="21"/>
        <v>4.9810292337228796</v>
      </c>
      <c r="AS26" s="396"/>
      <c r="AT26" s="567">
        <f t="shared" si="22"/>
        <v>6</v>
      </c>
      <c r="AU26" s="567">
        <v>16</v>
      </c>
      <c r="AV26" s="567">
        <f t="shared" si="23"/>
        <v>3</v>
      </c>
      <c r="AW26" s="568" t="str">
        <f t="shared" si="24"/>
        <v>Asturias, Principado de</v>
      </c>
      <c r="AX26" s="569">
        <f t="shared" si="25"/>
        <v>28.80628936730281</v>
      </c>
    </row>
    <row r="27" spans="1:50" s="329" customFormat="1" ht="18" customHeight="1" x14ac:dyDescent="0.25">
      <c r="B27" s="548" t="s">
        <v>46</v>
      </c>
      <c r="C27" s="573"/>
      <c r="D27" s="581">
        <f t="shared" si="6"/>
        <v>324184</v>
      </c>
      <c r="E27" s="584">
        <f t="shared" si="0"/>
        <v>0.6667750589550181</v>
      </c>
      <c r="F27" s="573"/>
      <c r="G27" s="582">
        <f>'20pobl'!J28</f>
        <v>252488</v>
      </c>
      <c r="H27" s="585">
        <f t="shared" si="7"/>
        <v>0.65257001911565349</v>
      </c>
      <c r="I27" s="573"/>
      <c r="J27" s="582">
        <f>'20pobl'!Q28</f>
        <v>49178</v>
      </c>
      <c r="K27" s="585">
        <f t="shared" si="8"/>
        <v>0.70476447613290694</v>
      </c>
      <c r="L27" s="573"/>
      <c r="M27" s="582">
        <f>'20pobl'!X28</f>
        <v>22518</v>
      </c>
      <c r="N27" s="585">
        <f t="shared" si="1"/>
        <v>0.76320975151452297</v>
      </c>
      <c r="O27" s="573"/>
      <c r="P27" s="583">
        <f t="shared" si="2"/>
        <v>14769</v>
      </c>
      <c r="Q27" s="586">
        <f t="shared" si="9"/>
        <v>4.555746119487698</v>
      </c>
      <c r="R27" s="573"/>
      <c r="S27" s="582">
        <f>'34adictcasaad'!G28</f>
        <v>3418</v>
      </c>
      <c r="T27" s="587">
        <f t="shared" si="10"/>
        <v>1.3537277019105858</v>
      </c>
      <c r="U27" s="573"/>
      <c r="V27" s="582">
        <f>'34adictcasaad'!J28</f>
        <v>2761</v>
      </c>
      <c r="W27" s="587">
        <f t="shared" si="11"/>
        <v>5.6142990768229692</v>
      </c>
      <c r="X27" s="573"/>
      <c r="Y27" s="582">
        <f>'34adictcasaad'!M28</f>
        <v>8590</v>
      </c>
      <c r="Z27" s="588">
        <f t="shared" si="12"/>
        <v>38.147259969801937</v>
      </c>
      <c r="AA27" s="566"/>
      <c r="AB27" s="567">
        <f t="shared" si="3"/>
        <v>6</v>
      </c>
      <c r="AC27" s="567">
        <v>17</v>
      </c>
      <c r="AD27" s="567">
        <f t="shared" si="13"/>
        <v>12</v>
      </c>
      <c r="AE27" s="568" t="str">
        <f t="shared" si="4"/>
        <v>Galicia</v>
      </c>
      <c r="AF27" s="569">
        <f t="shared" si="5"/>
        <v>3.3080016394212062</v>
      </c>
      <c r="AG27" s="396"/>
      <c r="AH27" s="567">
        <f t="shared" si="14"/>
        <v>12</v>
      </c>
      <c r="AI27" s="567">
        <v>17</v>
      </c>
      <c r="AJ27" s="567">
        <f t="shared" si="15"/>
        <v>13</v>
      </c>
      <c r="AK27" s="568" t="str">
        <f t="shared" si="16"/>
        <v>Madrid, Comunidad de</v>
      </c>
      <c r="AL27" s="569">
        <f t="shared" si="17"/>
        <v>1.1021920600168049</v>
      </c>
      <c r="AM27" s="396"/>
      <c r="AN27" s="567">
        <f t="shared" si="18"/>
        <v>13</v>
      </c>
      <c r="AO27" s="567">
        <v>17</v>
      </c>
      <c r="AP27" s="567">
        <f t="shared" si="19"/>
        <v>6</v>
      </c>
      <c r="AQ27" s="568" t="str">
        <f t="shared" si="20"/>
        <v>Cantabria</v>
      </c>
      <c r="AR27" s="569">
        <f t="shared" si="21"/>
        <v>4.8862427814609033</v>
      </c>
      <c r="AS27" s="396"/>
      <c r="AT27" s="567">
        <f t="shared" si="22"/>
        <v>8</v>
      </c>
      <c r="AU27" s="567">
        <v>17</v>
      </c>
      <c r="AV27" s="567">
        <f t="shared" si="23"/>
        <v>6</v>
      </c>
      <c r="AW27" s="568" t="str">
        <f t="shared" si="24"/>
        <v>Cantabria</v>
      </c>
      <c r="AX27" s="569">
        <f t="shared" si="25"/>
        <v>28.316227730441518</v>
      </c>
    </row>
    <row r="28" spans="1:50" s="329" customFormat="1" ht="18" customHeight="1" x14ac:dyDescent="0.25">
      <c r="B28" s="548" t="s">
        <v>1</v>
      </c>
      <c r="C28" s="573"/>
      <c r="D28" s="581">
        <f t="shared" si="6"/>
        <v>169164</v>
      </c>
      <c r="E28" s="584">
        <f t="shared" si="0"/>
        <v>0.34793307526918876</v>
      </c>
      <c r="F28" s="573"/>
      <c r="G28" s="582">
        <f>'20pobl'!J29</f>
        <v>147659</v>
      </c>
      <c r="H28" s="585">
        <f t="shared" si="7"/>
        <v>0.38163333090126372</v>
      </c>
      <c r="I28" s="573"/>
      <c r="J28" s="582">
        <f>'20pobl'!Q29</f>
        <v>16594</v>
      </c>
      <c r="K28" s="585">
        <f t="shared" si="8"/>
        <v>0.23780677776545323</v>
      </c>
      <c r="L28" s="573"/>
      <c r="M28" s="582">
        <f>'20pobl'!X29</f>
        <v>4911</v>
      </c>
      <c r="N28" s="585">
        <f t="shared" si="1"/>
        <v>0.16645008835988198</v>
      </c>
      <c r="O28" s="573"/>
      <c r="P28" s="583">
        <f t="shared" si="2"/>
        <v>5577</v>
      </c>
      <c r="Q28" s="586">
        <f t="shared" si="9"/>
        <v>3.2968007377456194</v>
      </c>
      <c r="R28" s="573"/>
      <c r="S28" s="582">
        <f>'34adictcasaad'!G29</f>
        <v>2995</v>
      </c>
      <c r="T28" s="587">
        <f t="shared" si="10"/>
        <v>2.0283220122037937</v>
      </c>
      <c r="U28" s="573"/>
      <c r="V28" s="582">
        <f>'34adictcasaad'!J29</f>
        <v>1010</v>
      </c>
      <c r="W28" s="587">
        <f t="shared" si="11"/>
        <v>6.086537302639508</v>
      </c>
      <c r="X28" s="573"/>
      <c r="Y28" s="582">
        <f>'34adictcasaad'!M29</f>
        <v>1572</v>
      </c>
      <c r="Z28" s="588">
        <f t="shared" si="12"/>
        <v>32.009773976786803</v>
      </c>
      <c r="AA28" s="566"/>
      <c r="AB28" s="567">
        <f t="shared" si="3"/>
        <v>18</v>
      </c>
      <c r="AC28" s="567">
        <v>18</v>
      </c>
      <c r="AD28" s="567">
        <f t="shared" si="13"/>
        <v>18</v>
      </c>
      <c r="AE28" s="568" t="str">
        <f t="shared" si="4"/>
        <v>Ceuta y Melilla</v>
      </c>
      <c r="AF28" s="569">
        <f t="shared" si="5"/>
        <v>3.2968007377456194</v>
      </c>
      <c r="AG28" s="396"/>
      <c r="AH28" s="567">
        <f t="shared" si="14"/>
        <v>1</v>
      </c>
      <c r="AI28" s="567">
        <v>18</v>
      </c>
      <c r="AJ28" s="567">
        <f t="shared" si="15"/>
        <v>15</v>
      </c>
      <c r="AK28" s="568" t="str">
        <f t="shared" si="16"/>
        <v>Navarra, Comunidad Foral de</v>
      </c>
      <c r="AL28" s="569">
        <f t="shared" si="17"/>
        <v>1.0214821812447465</v>
      </c>
      <c r="AM28" s="396"/>
      <c r="AN28" s="567">
        <f t="shared" si="18"/>
        <v>10</v>
      </c>
      <c r="AO28" s="567">
        <v>18</v>
      </c>
      <c r="AP28" s="567">
        <f t="shared" si="19"/>
        <v>15</v>
      </c>
      <c r="AQ28" s="568" t="str">
        <f t="shared" si="20"/>
        <v>Navarra, Comunidad Foral de</v>
      </c>
      <c r="AR28" s="569">
        <f t="shared" si="21"/>
        <v>4.612770835252336</v>
      </c>
      <c r="AS28" s="396"/>
      <c r="AT28" s="567">
        <f t="shared" si="22"/>
        <v>14</v>
      </c>
      <c r="AU28" s="567">
        <v>18</v>
      </c>
      <c r="AV28" s="567">
        <f t="shared" si="23"/>
        <v>5</v>
      </c>
      <c r="AW28" s="568" t="str">
        <f t="shared" si="24"/>
        <v>Canarias</v>
      </c>
      <c r="AX28" s="569">
        <f t="shared" si="25"/>
        <v>28.23620930736357</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3.0492407830427104</v>
      </c>
      <c r="AG29" s="396"/>
      <c r="AH29" s="396"/>
      <c r="AI29" s="396"/>
      <c r="AJ29" s="567">
        <f>MATCH(AI30,AH$11:AH$30,0)</f>
        <v>2</v>
      </c>
      <c r="AK29" s="568" t="str">
        <f t="shared" si="16"/>
        <v>Aragón</v>
      </c>
      <c r="AL29" s="569">
        <f t="shared" si="17"/>
        <v>1.0211105136917087</v>
      </c>
      <c r="AM29" s="396"/>
      <c r="AN29" s="396"/>
      <c r="AO29" s="396"/>
      <c r="AP29" s="567">
        <f>MATCH(AO30,AN$11:AN$30,0)</f>
        <v>12</v>
      </c>
      <c r="AQ29" s="568" t="str">
        <f t="shared" si="20"/>
        <v>Galicia</v>
      </c>
      <c r="AR29" s="569">
        <f>INDEX(W$11:W$30,AP29,1)</f>
        <v>3.2555399332721904</v>
      </c>
      <c r="AS29" s="396"/>
      <c r="AT29" s="396"/>
      <c r="AU29" s="396"/>
      <c r="AV29" s="567">
        <f>MATCH(AU30,AT$11:AT$30,0)</f>
        <v>12</v>
      </c>
      <c r="AW29" s="568" t="str">
        <f t="shared" si="24"/>
        <v>Galicia</v>
      </c>
      <c r="AX29" s="569">
        <f t="shared" si="25"/>
        <v>19.898437176138955</v>
      </c>
    </row>
    <row r="30" spans="1:50" s="329" customFormat="1" ht="18" customHeight="1" x14ac:dyDescent="0.2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2091673</v>
      </c>
      <c r="Q30" s="545">
        <f>P30*100/D30</f>
        <v>4.3021104924660678</v>
      </c>
      <c r="R30" s="320"/>
      <c r="S30" s="549">
        <f>SUM(S11:S28)</f>
        <v>548927</v>
      </c>
      <c r="T30" s="546">
        <f>S30*100/G30</f>
        <v>1.4187339710524791</v>
      </c>
      <c r="U30" s="320"/>
      <c r="V30" s="549">
        <f>SUM(V11:V28)</f>
        <v>442681</v>
      </c>
      <c r="W30" s="546">
        <f>V30*100/J30</f>
        <v>6.344012425454296</v>
      </c>
      <c r="X30" s="320"/>
      <c r="Y30" s="549">
        <f>SUM(Y11:Y28)</f>
        <v>1100065</v>
      </c>
      <c r="Z30" s="551">
        <f>Y30*100/M30</f>
        <v>37.284853685932305</v>
      </c>
      <c r="AA30" s="566"/>
      <c r="AB30" s="567">
        <f>_xlfn.RANK.EQ(Q30,Q$11:Q$30,0)</f>
        <v>9</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511" t="s">
        <v>170</v>
      </c>
      <c r="C33" s="1511"/>
      <c r="D33" s="1511"/>
      <c r="E33" s="1511"/>
      <c r="F33" s="1511"/>
      <c r="G33" s="1511"/>
      <c r="H33" s="1511"/>
      <c r="I33" s="1511"/>
      <c r="J33" s="1511"/>
      <c r="K33" s="1511"/>
      <c r="L33" s="1511"/>
      <c r="M33" s="1511"/>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512"/>
      <c r="C34" s="1512"/>
      <c r="D34" s="1512"/>
      <c r="E34" s="1512"/>
      <c r="F34" s="1512"/>
      <c r="G34" s="1512"/>
      <c r="H34" s="1512"/>
      <c r="I34" s="1512"/>
      <c r="J34" s="1512"/>
      <c r="K34" s="1512"/>
      <c r="L34" s="1512"/>
      <c r="M34" s="1512"/>
      <c r="N34" s="1512"/>
      <c r="O34" s="1512"/>
      <c r="P34" s="1512"/>
    </row>
    <row r="35" spans="2:50" s="329" customFormat="1" ht="4.5" customHeight="1" x14ac:dyDescent="0.2">
      <c r="B35" s="1434"/>
      <c r="C35" s="1434"/>
      <c r="D35" s="1434"/>
      <c r="E35" s="1434"/>
      <c r="F35" s="1434"/>
      <c r="G35" s="1434"/>
      <c r="H35" s="1434"/>
      <c r="I35" s="1434"/>
      <c r="J35" s="1434"/>
      <c r="K35" s="1434"/>
      <c r="L35" s="1434"/>
      <c r="M35" s="1434"/>
      <c r="N35" s="1434"/>
      <c r="O35" s="1434"/>
      <c r="P35" s="1434"/>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61"/>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4.7109375" style="396" bestFit="1" customWidth="1"/>
    <col min="28" max="28" width="8.140625" style="396" customWidth="1"/>
    <col min="29" max="29" width="8.42578125" style="396" bestFit="1" customWidth="1"/>
    <col min="30" max="30" width="4.28515625" style="3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342"/>
      <c r="AB1" s="342"/>
      <c r="AC1" s="342"/>
      <c r="AD1" s="342"/>
    </row>
    <row r="2" spans="1:34" s="343" customFormat="1" x14ac:dyDescent="0.25">
      <c r="B2" s="1445"/>
      <c r="C2" s="1445"/>
      <c r="X2" s="599"/>
      <c r="Y2" s="599"/>
      <c r="Z2" s="599"/>
      <c r="AA2" s="556"/>
      <c r="AB2" s="556"/>
      <c r="AC2" s="556"/>
      <c r="AD2" s="556"/>
    </row>
    <row r="3" spans="1:34" s="345" customFormat="1" ht="32.25" customHeight="1" x14ac:dyDescent="0.2">
      <c r="B3" s="1446"/>
      <c r="C3" s="1446"/>
      <c r="X3" s="599"/>
      <c r="Y3" s="599"/>
      <c r="Z3" s="599"/>
      <c r="AA3" s="556"/>
      <c r="AB3" s="556"/>
      <c r="AC3" s="556"/>
      <c r="AD3" s="556"/>
    </row>
    <row r="4" spans="1:34" s="492" customFormat="1" ht="19.5" customHeight="1" x14ac:dyDescent="0.2">
      <c r="A4" s="1517" t="s">
        <v>471</v>
      </c>
      <c r="B4" s="1517"/>
      <c r="C4" s="1517"/>
      <c r="D4" s="1517"/>
      <c r="E4" s="1517"/>
      <c r="F4" s="1517"/>
      <c r="G4" s="1517"/>
      <c r="H4" s="1517"/>
      <c r="I4" s="1517"/>
      <c r="J4" s="1517"/>
      <c r="K4" s="1517"/>
      <c r="L4" s="1517"/>
      <c r="M4" s="1517"/>
      <c r="N4" s="1517"/>
      <c r="O4" s="1517"/>
      <c r="P4" s="1517"/>
      <c r="Q4" s="1517"/>
      <c r="R4" s="1517"/>
      <c r="S4" s="1517"/>
      <c r="T4" s="1517"/>
      <c r="U4" s="1517"/>
      <c r="V4" s="1517"/>
      <c r="AA4" s="556"/>
      <c r="AB4" s="556"/>
      <c r="AC4" s="556"/>
      <c r="AD4" s="556"/>
    </row>
    <row r="5" spans="1:34" s="492" customFormat="1" ht="15.75"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1473"/>
      <c r="V5" s="1473"/>
      <c r="AA5" s="556"/>
      <c r="AB5" s="556"/>
      <c r="AC5" s="556"/>
      <c r="AD5" s="556"/>
    </row>
    <row r="6" spans="1:34" s="492" customFormat="1" ht="6" customHeight="1" x14ac:dyDescent="0.2">
      <c r="AA6" s="556"/>
      <c r="AB6" s="556"/>
      <c r="AC6" s="556"/>
      <c r="AD6" s="556"/>
    </row>
    <row r="7" spans="1:34" s="437" customFormat="1" ht="7.5" customHeight="1" x14ac:dyDescent="0.2">
      <c r="A7" s="488"/>
      <c r="B7" s="1449" t="s">
        <v>12</v>
      </c>
      <c r="D7" s="1474" t="s">
        <v>243</v>
      </c>
      <c r="E7" s="593"/>
      <c r="F7" s="1514"/>
      <c r="G7" s="1514"/>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
      <c r="A8" s="488"/>
      <c r="B8" s="1450"/>
      <c r="D8" s="1513"/>
      <c r="F8" s="1474" t="s">
        <v>382</v>
      </c>
      <c r="G8" s="1475"/>
      <c r="I8" s="1474" t="s">
        <v>383</v>
      </c>
      <c r="J8" s="1476"/>
      <c r="K8" s="1522" t="s">
        <v>371</v>
      </c>
      <c r="L8" s="1523"/>
      <c r="M8" s="1523"/>
      <c r="N8" s="1523"/>
      <c r="O8" s="1523"/>
      <c r="P8" s="1523"/>
      <c r="Q8" s="1523"/>
      <c r="R8" s="1523"/>
      <c r="S8" s="1523"/>
      <c r="T8" s="1523"/>
      <c r="U8" s="1523"/>
      <c r="V8" s="1524"/>
      <c r="AA8" s="513"/>
      <c r="AB8" s="513"/>
      <c r="AC8" s="513"/>
      <c r="AD8" s="513"/>
    </row>
    <row r="9" spans="1:34" s="437" customFormat="1" ht="25.5" customHeight="1" x14ac:dyDescent="0.2">
      <c r="A9" s="488"/>
      <c r="B9" s="1450"/>
      <c r="D9" s="1485"/>
      <c r="E9" s="491"/>
      <c r="F9" s="1515"/>
      <c r="G9" s="1516"/>
      <c r="I9" s="1515"/>
      <c r="J9" s="1521"/>
      <c r="K9" s="1518" t="s">
        <v>372</v>
      </c>
      <c r="L9" s="1519"/>
      <c r="M9" s="1518" t="s">
        <v>373</v>
      </c>
      <c r="N9" s="1520"/>
      <c r="O9" s="1518" t="s">
        <v>374</v>
      </c>
      <c r="P9" s="1519"/>
      <c r="Q9" s="1526" t="s">
        <v>375</v>
      </c>
      <c r="R9" s="1526"/>
      <c r="S9" s="1527" t="s">
        <v>376</v>
      </c>
      <c r="T9" s="1528"/>
      <c r="U9" s="1529" t="s">
        <v>377</v>
      </c>
      <c r="V9" s="1530"/>
      <c r="AA9" s="513"/>
      <c r="AB9" s="513"/>
      <c r="AC9" s="513"/>
      <c r="AD9" s="513"/>
    </row>
    <row r="10" spans="1:34" s="437" customFormat="1" ht="38.25" x14ac:dyDescent="0.2">
      <c r="A10" s="488"/>
      <c r="B10" s="1451"/>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25">
      <c r="A12" s="330"/>
      <c r="B12" s="349" t="s">
        <v>8</v>
      </c>
      <c r="C12" s="350"/>
      <c r="D12" s="605">
        <v>396650</v>
      </c>
      <c r="E12" s="350"/>
      <c r="F12" s="355">
        <v>4550</v>
      </c>
      <c r="G12" s="358">
        <v>1.1471070213034162</v>
      </c>
      <c r="H12" s="350"/>
      <c r="I12" s="355">
        <v>3248</v>
      </c>
      <c r="J12" s="358">
        <v>0.81885793520736161</v>
      </c>
      <c r="K12" s="355">
        <v>2907</v>
      </c>
      <c r="L12" s="358">
        <v>89.501231527093594</v>
      </c>
      <c r="M12" s="355">
        <v>34</v>
      </c>
      <c r="N12" s="358">
        <v>1.0467980295566501</v>
      </c>
      <c r="O12" s="355">
        <v>2</v>
      </c>
      <c r="P12" s="358">
        <v>6.1576354679802957E-2</v>
      </c>
      <c r="Q12" s="355">
        <v>263</v>
      </c>
      <c r="R12" s="358">
        <v>8.097290640394089</v>
      </c>
      <c r="S12" s="355">
        <v>10</v>
      </c>
      <c r="T12" s="358">
        <v>0.30788177339901479</v>
      </c>
      <c r="U12" s="355">
        <v>32</v>
      </c>
      <c r="V12" s="358">
        <v>0.98522167487684731</v>
      </c>
      <c r="X12" s="606"/>
      <c r="Y12" s="606"/>
      <c r="Z12" s="606"/>
      <c r="AA12" s="604">
        <v>44316</v>
      </c>
      <c r="AB12" s="602">
        <v>26707</v>
      </c>
      <c r="AC12" s="602">
        <v>18034</v>
      </c>
      <c r="AD12" s="567"/>
      <c r="AE12" s="360"/>
      <c r="AF12" s="360"/>
      <c r="AG12" s="361"/>
      <c r="AH12" s="607"/>
    </row>
    <row r="13" spans="1:34" s="331" customFormat="1" x14ac:dyDescent="0.25">
      <c r="A13" s="330"/>
      <c r="B13" s="363" t="s">
        <v>7</v>
      </c>
      <c r="C13" s="350"/>
      <c r="D13" s="608">
        <v>54496</v>
      </c>
      <c r="E13" s="350"/>
      <c r="F13" s="368">
        <v>911</v>
      </c>
      <c r="G13" s="372">
        <v>1.6716823253082795</v>
      </c>
      <c r="H13" s="350"/>
      <c r="I13" s="368">
        <v>534</v>
      </c>
      <c r="J13" s="372">
        <v>0.97988843217850852</v>
      </c>
      <c r="K13" s="368">
        <v>515</v>
      </c>
      <c r="L13" s="372">
        <v>96.441947565543074</v>
      </c>
      <c r="M13" s="368">
        <v>15</v>
      </c>
      <c r="N13" s="372">
        <v>2.8089887640449436</v>
      </c>
      <c r="O13" s="368">
        <v>0</v>
      </c>
      <c r="P13" s="372">
        <v>0</v>
      </c>
      <c r="Q13" s="368">
        <v>2</v>
      </c>
      <c r="R13" s="372">
        <v>0.37453183520599254</v>
      </c>
      <c r="S13" s="368">
        <v>0</v>
      </c>
      <c r="T13" s="372">
        <v>0</v>
      </c>
      <c r="U13" s="368">
        <v>2</v>
      </c>
      <c r="V13" s="372">
        <v>0.37453183520599254</v>
      </c>
      <c r="X13" s="606"/>
      <c r="Y13" s="606"/>
      <c r="Z13" s="606"/>
      <c r="AA13" s="604">
        <v>44347</v>
      </c>
      <c r="AB13" s="602">
        <v>28175</v>
      </c>
      <c r="AC13" s="602">
        <v>15503</v>
      </c>
      <c r="AD13" s="567"/>
      <c r="AE13" s="360"/>
      <c r="AF13" s="360"/>
      <c r="AG13" s="361"/>
      <c r="AH13" s="607"/>
    </row>
    <row r="14" spans="1:34" s="331" customFormat="1" x14ac:dyDescent="0.25">
      <c r="A14" s="330"/>
      <c r="B14" s="363" t="s">
        <v>37</v>
      </c>
      <c r="C14" s="350"/>
      <c r="D14" s="608">
        <v>44374</v>
      </c>
      <c r="E14" s="350"/>
      <c r="F14" s="368">
        <v>620</v>
      </c>
      <c r="G14" s="372">
        <v>1.3972145851174111</v>
      </c>
      <c r="H14" s="350"/>
      <c r="I14" s="368">
        <v>506</v>
      </c>
      <c r="J14" s="372">
        <v>1.1403073872087257</v>
      </c>
      <c r="K14" s="368">
        <v>476</v>
      </c>
      <c r="L14" s="372">
        <v>94.071146245059296</v>
      </c>
      <c r="M14" s="368">
        <v>5</v>
      </c>
      <c r="N14" s="372">
        <v>0.98814229249011865</v>
      </c>
      <c r="O14" s="368">
        <v>13</v>
      </c>
      <c r="P14" s="372">
        <v>2.5691699604743086</v>
      </c>
      <c r="Q14" s="368">
        <v>0</v>
      </c>
      <c r="R14" s="372">
        <v>0</v>
      </c>
      <c r="S14" s="368">
        <v>0</v>
      </c>
      <c r="T14" s="372">
        <v>0</v>
      </c>
      <c r="U14" s="368">
        <v>12</v>
      </c>
      <c r="V14" s="372">
        <v>2.3715415019762842</v>
      </c>
      <c r="X14" s="606"/>
      <c r="Y14" s="606"/>
      <c r="Z14" s="606"/>
      <c r="AA14" s="604">
        <v>44377</v>
      </c>
      <c r="AB14" s="602">
        <v>28047</v>
      </c>
      <c r="AC14" s="602">
        <v>18622</v>
      </c>
      <c r="AD14" s="567"/>
      <c r="AE14" s="360"/>
      <c r="AF14" s="360"/>
      <c r="AG14" s="361"/>
      <c r="AH14" s="607"/>
    </row>
    <row r="15" spans="1:34" s="331" customFormat="1" x14ac:dyDescent="0.25">
      <c r="A15" s="330"/>
      <c r="B15" s="363" t="s">
        <v>38</v>
      </c>
      <c r="C15" s="350"/>
      <c r="D15" s="608">
        <v>43305</v>
      </c>
      <c r="E15" s="350"/>
      <c r="F15" s="368">
        <v>8</v>
      </c>
      <c r="G15" s="372">
        <v>1.8473617365200326E-2</v>
      </c>
      <c r="H15" s="350"/>
      <c r="I15" s="368">
        <v>388</v>
      </c>
      <c r="J15" s="372">
        <v>0.89597044221221578</v>
      </c>
      <c r="K15" s="368">
        <v>381</v>
      </c>
      <c r="L15" s="372">
        <v>98.19587628865979</v>
      </c>
      <c r="M15" s="368">
        <v>7</v>
      </c>
      <c r="N15" s="372">
        <v>1.804123711340206</v>
      </c>
      <c r="O15" s="368">
        <v>0</v>
      </c>
      <c r="P15" s="372">
        <v>0</v>
      </c>
      <c r="Q15" s="368">
        <v>0</v>
      </c>
      <c r="R15" s="372">
        <v>0</v>
      </c>
      <c r="S15" s="368">
        <v>0</v>
      </c>
      <c r="T15" s="372">
        <v>0</v>
      </c>
      <c r="U15" s="368">
        <v>0</v>
      </c>
      <c r="V15" s="372">
        <v>0</v>
      </c>
      <c r="X15" s="606"/>
      <c r="Y15" s="606"/>
      <c r="Z15" s="606"/>
      <c r="AA15" s="604">
        <v>44408</v>
      </c>
      <c r="AB15" s="602">
        <v>26363</v>
      </c>
      <c r="AC15" s="602">
        <v>16904</v>
      </c>
      <c r="AD15" s="567"/>
      <c r="AE15" s="360"/>
      <c r="AF15" s="360"/>
      <c r="AG15" s="361"/>
      <c r="AH15" s="607"/>
    </row>
    <row r="16" spans="1:34" s="331" customFormat="1" x14ac:dyDescent="0.25">
      <c r="A16" s="330"/>
      <c r="B16" s="363" t="s">
        <v>6</v>
      </c>
      <c r="C16" s="350"/>
      <c r="D16" s="608">
        <v>68265</v>
      </c>
      <c r="E16" s="350"/>
      <c r="F16" s="368">
        <v>2023</v>
      </c>
      <c r="G16" s="372">
        <v>2.9634512561341828</v>
      </c>
      <c r="H16" s="350"/>
      <c r="I16" s="368">
        <v>593</v>
      </c>
      <c r="J16" s="372">
        <v>0.86867355160038084</v>
      </c>
      <c r="K16" s="368">
        <v>582</v>
      </c>
      <c r="L16" s="372">
        <v>98.145025295109605</v>
      </c>
      <c r="M16" s="368">
        <v>7</v>
      </c>
      <c r="N16" s="372">
        <v>1.1804384485666104</v>
      </c>
      <c r="O16" s="368">
        <v>0</v>
      </c>
      <c r="P16" s="372">
        <v>0</v>
      </c>
      <c r="Q16" s="368">
        <v>1</v>
      </c>
      <c r="R16" s="372">
        <v>0.16863406408094433</v>
      </c>
      <c r="S16" s="368">
        <v>1</v>
      </c>
      <c r="T16" s="372">
        <v>0.16863406408094433</v>
      </c>
      <c r="U16" s="368">
        <v>2</v>
      </c>
      <c r="V16" s="372">
        <v>0.33726812816188867</v>
      </c>
      <c r="X16" s="606"/>
      <c r="Y16" s="606"/>
      <c r="Z16" s="606"/>
      <c r="AA16" s="604">
        <v>44439</v>
      </c>
      <c r="AB16" s="602">
        <v>16420</v>
      </c>
      <c r="AC16" s="602">
        <v>20385</v>
      </c>
      <c r="AD16" s="567"/>
      <c r="AE16" s="360"/>
      <c r="AF16" s="360"/>
      <c r="AG16" s="361"/>
      <c r="AH16" s="607"/>
    </row>
    <row r="17" spans="1:34" s="331" customFormat="1" x14ac:dyDescent="0.25">
      <c r="A17" s="330"/>
      <c r="B17" s="363" t="s">
        <v>5</v>
      </c>
      <c r="C17" s="350"/>
      <c r="D17" s="609">
        <v>23067</v>
      </c>
      <c r="E17" s="350"/>
      <c r="F17" s="377">
        <v>331</v>
      </c>
      <c r="G17" s="372">
        <v>1.4349503619889885</v>
      </c>
      <c r="H17" s="350"/>
      <c r="I17" s="377">
        <v>226</v>
      </c>
      <c r="J17" s="372">
        <v>0.97975462782329736</v>
      </c>
      <c r="K17" s="377">
        <v>204</v>
      </c>
      <c r="L17" s="372">
        <v>90.265486725663706</v>
      </c>
      <c r="M17" s="377">
        <v>12</v>
      </c>
      <c r="N17" s="372">
        <v>5.3097345132743365</v>
      </c>
      <c r="O17" s="377">
        <v>0</v>
      </c>
      <c r="P17" s="372">
        <v>0</v>
      </c>
      <c r="Q17" s="377">
        <v>8</v>
      </c>
      <c r="R17" s="372">
        <v>3.5398230088495577</v>
      </c>
      <c r="S17" s="377">
        <v>0</v>
      </c>
      <c r="T17" s="372">
        <v>0</v>
      </c>
      <c r="U17" s="377">
        <v>2</v>
      </c>
      <c r="V17" s="372">
        <v>0.88495575221238942</v>
      </c>
      <c r="X17" s="606"/>
      <c r="Y17" s="606"/>
      <c r="Z17" s="606"/>
      <c r="AA17" s="604">
        <v>44469</v>
      </c>
      <c r="AB17" s="602">
        <v>22330</v>
      </c>
      <c r="AC17" s="602">
        <v>19468</v>
      </c>
      <c r="AD17" s="567"/>
      <c r="AE17" s="360"/>
      <c r="AF17" s="360"/>
      <c r="AG17" s="361"/>
      <c r="AH17" s="607"/>
    </row>
    <row r="18" spans="1:34" s="331" customFormat="1" x14ac:dyDescent="0.25">
      <c r="A18" s="330"/>
      <c r="B18" s="363" t="s">
        <v>4</v>
      </c>
      <c r="C18" s="350"/>
      <c r="D18" s="608">
        <v>158443</v>
      </c>
      <c r="E18" s="350"/>
      <c r="F18" s="368">
        <v>1827</v>
      </c>
      <c r="G18" s="372">
        <v>1.1530960660931691</v>
      </c>
      <c r="H18" s="350"/>
      <c r="I18" s="368">
        <v>1564</v>
      </c>
      <c r="J18" s="372">
        <v>0.98710577305403202</v>
      </c>
      <c r="K18" s="368">
        <v>1495</v>
      </c>
      <c r="L18" s="372">
        <v>95.588235294117652</v>
      </c>
      <c r="M18" s="368">
        <v>44</v>
      </c>
      <c r="N18" s="372">
        <v>2.8132992327365729</v>
      </c>
      <c r="O18" s="368">
        <v>0</v>
      </c>
      <c r="P18" s="372">
        <v>0</v>
      </c>
      <c r="Q18" s="368">
        <v>1</v>
      </c>
      <c r="R18" s="372">
        <v>6.3938618925831206E-2</v>
      </c>
      <c r="S18" s="368">
        <v>0</v>
      </c>
      <c r="T18" s="372">
        <v>0</v>
      </c>
      <c r="U18" s="368">
        <v>24</v>
      </c>
      <c r="V18" s="372">
        <v>1.5345268542199488</v>
      </c>
      <c r="X18" s="606"/>
      <c r="Y18" s="606"/>
      <c r="Z18" s="606"/>
      <c r="AA18" s="604">
        <v>44500</v>
      </c>
      <c r="AB18" s="602">
        <v>29317</v>
      </c>
      <c r="AC18" s="602">
        <v>17136</v>
      </c>
      <c r="AD18" s="567"/>
      <c r="AE18" s="360"/>
      <c r="AF18" s="360"/>
      <c r="AG18" s="361"/>
      <c r="AH18" s="607"/>
    </row>
    <row r="19" spans="1:34" s="331" customFormat="1" x14ac:dyDescent="0.25">
      <c r="A19" s="330"/>
      <c r="B19" s="363" t="s">
        <v>40</v>
      </c>
      <c r="C19" s="350"/>
      <c r="D19" s="608">
        <v>99233</v>
      </c>
      <c r="E19" s="350"/>
      <c r="F19" s="368">
        <v>1522</v>
      </c>
      <c r="G19" s="372">
        <v>1.5337639696471939</v>
      </c>
      <c r="H19" s="350"/>
      <c r="I19" s="368">
        <v>1117</v>
      </c>
      <c r="J19" s="372">
        <v>1.1256336097870669</v>
      </c>
      <c r="K19" s="368">
        <v>946</v>
      </c>
      <c r="L19" s="372">
        <v>84.69113697403759</v>
      </c>
      <c r="M19" s="368">
        <v>44</v>
      </c>
      <c r="N19" s="372">
        <v>3.9391226499552374</v>
      </c>
      <c r="O19" s="368">
        <v>1</v>
      </c>
      <c r="P19" s="372">
        <v>8.9525514771709933E-2</v>
      </c>
      <c r="Q19" s="368">
        <v>30</v>
      </c>
      <c r="R19" s="372">
        <v>2.6857654431512978</v>
      </c>
      <c r="S19" s="368">
        <v>1</v>
      </c>
      <c r="T19" s="372">
        <v>8.9525514771709933E-2</v>
      </c>
      <c r="U19" s="368">
        <v>95</v>
      </c>
      <c r="V19" s="372">
        <v>8.5049239033124451</v>
      </c>
      <c r="X19" s="606"/>
      <c r="Y19" s="606"/>
      <c r="Z19" s="606"/>
      <c r="AA19" s="604">
        <v>44530</v>
      </c>
      <c r="AB19" s="602">
        <v>28155</v>
      </c>
      <c r="AC19" s="602">
        <v>19590</v>
      </c>
      <c r="AD19" s="567"/>
      <c r="AE19" s="360"/>
      <c r="AF19" s="360"/>
      <c r="AG19" s="361"/>
      <c r="AH19" s="607"/>
    </row>
    <row r="20" spans="1:34" s="331" customFormat="1" x14ac:dyDescent="0.25">
      <c r="A20" s="330"/>
      <c r="B20" s="363" t="s">
        <v>41</v>
      </c>
      <c r="C20" s="350"/>
      <c r="D20" s="608">
        <v>362024</v>
      </c>
      <c r="E20" s="350"/>
      <c r="F20" s="368">
        <v>6659</v>
      </c>
      <c r="G20" s="372">
        <v>1.8393808145316333</v>
      </c>
      <c r="H20" s="350"/>
      <c r="I20" s="368">
        <v>3816</v>
      </c>
      <c r="J20" s="372">
        <v>1.0540737630654322</v>
      </c>
      <c r="K20" s="368">
        <v>2858</v>
      </c>
      <c r="L20" s="372">
        <v>74.895178197064993</v>
      </c>
      <c r="M20" s="368">
        <v>3</v>
      </c>
      <c r="N20" s="372">
        <v>7.8616352201257872E-2</v>
      </c>
      <c r="O20" s="368">
        <v>544</v>
      </c>
      <c r="P20" s="372">
        <v>14.255765199161424</v>
      </c>
      <c r="Q20" s="368">
        <v>0</v>
      </c>
      <c r="R20" s="372">
        <v>0</v>
      </c>
      <c r="S20" s="368">
        <v>86</v>
      </c>
      <c r="T20" s="372">
        <v>2.2536687631027252</v>
      </c>
      <c r="U20" s="368">
        <v>325</v>
      </c>
      <c r="V20" s="372">
        <v>8.5167714884696011</v>
      </c>
      <c r="X20" s="606"/>
      <c r="Y20" s="606"/>
      <c r="Z20" s="606"/>
      <c r="AA20" s="604">
        <v>44561</v>
      </c>
      <c r="AB20" s="602">
        <v>24865</v>
      </c>
      <c r="AC20" s="602">
        <v>26807</v>
      </c>
      <c r="AD20" s="567"/>
      <c r="AE20" s="360"/>
      <c r="AF20" s="360"/>
      <c r="AG20" s="361"/>
      <c r="AH20" s="607"/>
    </row>
    <row r="21" spans="1:34" s="331" customFormat="1" x14ac:dyDescent="0.25">
      <c r="A21" s="330"/>
      <c r="B21" s="363" t="s">
        <v>3</v>
      </c>
      <c r="C21" s="350"/>
      <c r="D21" s="608">
        <v>203821</v>
      </c>
      <c r="E21" s="350"/>
      <c r="F21" s="368">
        <v>212</v>
      </c>
      <c r="G21" s="372">
        <v>0.104012834791312</v>
      </c>
      <c r="H21" s="350"/>
      <c r="I21" s="368">
        <v>1839</v>
      </c>
      <c r="J21" s="372">
        <v>0.90226227915671098</v>
      </c>
      <c r="K21" s="368">
        <v>1721</v>
      </c>
      <c r="L21" s="372">
        <v>93.58346927678086</v>
      </c>
      <c r="M21" s="368">
        <v>37</v>
      </c>
      <c r="N21" s="372">
        <v>2.0119630233822732</v>
      </c>
      <c r="O21" s="368">
        <v>0</v>
      </c>
      <c r="P21" s="372">
        <v>0</v>
      </c>
      <c r="Q21" s="368">
        <v>1</v>
      </c>
      <c r="R21" s="372">
        <v>5.4377379010331697E-2</v>
      </c>
      <c r="S21" s="368">
        <v>35</v>
      </c>
      <c r="T21" s="372">
        <v>1.9032082653616094</v>
      </c>
      <c r="U21" s="368">
        <v>45</v>
      </c>
      <c r="V21" s="372">
        <v>2.4469820554649266</v>
      </c>
      <c r="X21" s="606"/>
      <c r="Y21" s="606"/>
      <c r="Z21" s="606"/>
      <c r="AA21" s="604">
        <v>44592</v>
      </c>
      <c r="AB21" s="602">
        <v>20377</v>
      </c>
      <c r="AC21" s="602">
        <v>22366</v>
      </c>
      <c r="AD21" s="567"/>
      <c r="AE21" s="360"/>
      <c r="AF21" s="360"/>
      <c r="AG21" s="361"/>
      <c r="AH21" s="607"/>
    </row>
    <row r="22" spans="1:34" s="331" customFormat="1" x14ac:dyDescent="0.25">
      <c r="A22" s="330"/>
      <c r="B22" s="363" t="s">
        <v>2</v>
      </c>
      <c r="C22" s="350"/>
      <c r="D22" s="608">
        <v>57318</v>
      </c>
      <c r="E22" s="350"/>
      <c r="F22" s="368">
        <v>643</v>
      </c>
      <c r="G22" s="372">
        <v>1.1218116473010222</v>
      </c>
      <c r="H22" s="350"/>
      <c r="I22" s="368">
        <v>706</v>
      </c>
      <c r="J22" s="372">
        <v>1.2317247635995672</v>
      </c>
      <c r="K22" s="368">
        <v>527</v>
      </c>
      <c r="L22" s="372">
        <v>74.645892351274796</v>
      </c>
      <c r="M22" s="368">
        <v>16</v>
      </c>
      <c r="N22" s="372">
        <v>2.2662889518413598</v>
      </c>
      <c r="O22" s="368">
        <v>0</v>
      </c>
      <c r="P22" s="372">
        <v>0</v>
      </c>
      <c r="Q22" s="368">
        <v>8</v>
      </c>
      <c r="R22" s="372">
        <v>1.1331444759206799</v>
      </c>
      <c r="S22" s="368">
        <v>0</v>
      </c>
      <c r="T22" s="372">
        <v>0</v>
      </c>
      <c r="U22" s="368">
        <v>155</v>
      </c>
      <c r="V22" s="372">
        <v>21.95467422096317</v>
      </c>
      <c r="X22" s="606"/>
      <c r="Y22" s="606"/>
      <c r="Z22" s="606"/>
      <c r="AA22" s="604">
        <v>44620</v>
      </c>
      <c r="AB22" s="602">
        <v>25448</v>
      </c>
      <c r="AC22" s="602">
        <v>23602</v>
      </c>
      <c r="AD22" s="567"/>
      <c r="AE22" s="360"/>
      <c r="AF22" s="360"/>
      <c r="AG22" s="361"/>
      <c r="AH22" s="607"/>
    </row>
    <row r="23" spans="1:34" s="331" customFormat="1" x14ac:dyDescent="0.25">
      <c r="A23" s="330"/>
      <c r="B23" s="363" t="s">
        <v>35</v>
      </c>
      <c r="C23" s="350"/>
      <c r="D23" s="608">
        <v>89509</v>
      </c>
      <c r="E23" s="350"/>
      <c r="F23" s="368">
        <v>3063</v>
      </c>
      <c r="G23" s="372">
        <v>3.4220022567563042</v>
      </c>
      <c r="H23" s="350"/>
      <c r="I23" s="368">
        <v>973</v>
      </c>
      <c r="J23" s="372">
        <v>1.0870415265504028</v>
      </c>
      <c r="K23" s="368">
        <v>961</v>
      </c>
      <c r="L23" s="372">
        <v>98.766700924974302</v>
      </c>
      <c r="M23" s="368">
        <v>10</v>
      </c>
      <c r="N23" s="372">
        <v>1.0277492291880781</v>
      </c>
      <c r="O23" s="368">
        <v>0</v>
      </c>
      <c r="P23" s="372">
        <v>0</v>
      </c>
      <c r="Q23" s="368">
        <v>2</v>
      </c>
      <c r="R23" s="372">
        <v>0.20554984583761562</v>
      </c>
      <c r="S23" s="368">
        <v>0</v>
      </c>
      <c r="T23" s="372">
        <v>0</v>
      </c>
      <c r="U23" s="368">
        <v>0</v>
      </c>
      <c r="V23" s="372">
        <v>0</v>
      </c>
      <c r="X23" s="606"/>
      <c r="Y23" s="606"/>
      <c r="Z23" s="606"/>
      <c r="AA23" s="604">
        <v>44651</v>
      </c>
      <c r="AB23" s="602">
        <v>31825</v>
      </c>
      <c r="AC23" s="602">
        <v>22165</v>
      </c>
      <c r="AD23" s="567"/>
      <c r="AE23" s="360"/>
      <c r="AF23" s="360"/>
      <c r="AG23" s="361"/>
      <c r="AH23" s="607"/>
    </row>
    <row r="24" spans="1:34" s="331" customFormat="1" x14ac:dyDescent="0.25">
      <c r="A24" s="330"/>
      <c r="B24" s="363" t="s">
        <v>42</v>
      </c>
      <c r="C24" s="350"/>
      <c r="D24" s="608">
        <v>267257</v>
      </c>
      <c r="E24" s="350"/>
      <c r="F24" s="368">
        <v>3540</v>
      </c>
      <c r="G24" s="372">
        <v>1.3245677381696268</v>
      </c>
      <c r="H24" s="350"/>
      <c r="I24" s="368">
        <v>2473</v>
      </c>
      <c r="J24" s="372">
        <v>0.92532655833149369</v>
      </c>
      <c r="K24" s="368">
        <v>1947</v>
      </c>
      <c r="L24" s="372">
        <v>78.73028710068742</v>
      </c>
      <c r="M24" s="368">
        <v>64</v>
      </c>
      <c r="N24" s="372">
        <v>2.5879498584714922</v>
      </c>
      <c r="O24" s="368">
        <v>0</v>
      </c>
      <c r="P24" s="372">
        <v>0</v>
      </c>
      <c r="Q24" s="368">
        <v>27</v>
      </c>
      <c r="R24" s="372">
        <v>1.0917913465426607</v>
      </c>
      <c r="S24" s="368">
        <v>0</v>
      </c>
      <c r="T24" s="372">
        <v>0</v>
      </c>
      <c r="U24" s="368">
        <v>435</v>
      </c>
      <c r="V24" s="372">
        <v>17.589971694298423</v>
      </c>
      <c r="X24" s="606"/>
      <c r="Y24" s="606"/>
      <c r="Z24" s="606"/>
      <c r="AA24" s="604">
        <v>44681</v>
      </c>
      <c r="AB24" s="602">
        <v>29337</v>
      </c>
      <c r="AC24" s="602">
        <v>20494</v>
      </c>
      <c r="AD24" s="567"/>
      <c r="AE24" s="360"/>
      <c r="AF24" s="360"/>
      <c r="AG24" s="361"/>
      <c r="AH24" s="607"/>
    </row>
    <row r="25" spans="1:34" x14ac:dyDescent="0.25">
      <c r="A25" s="332"/>
      <c r="B25" s="363" t="s">
        <v>43</v>
      </c>
      <c r="C25" s="350"/>
      <c r="D25" s="608">
        <v>61147</v>
      </c>
      <c r="E25" s="350"/>
      <c r="F25" s="368">
        <v>1192</v>
      </c>
      <c r="G25" s="372">
        <v>1.9494006247240256</v>
      </c>
      <c r="H25" s="350"/>
      <c r="I25" s="368">
        <v>864</v>
      </c>
      <c r="J25" s="372">
        <v>1.4129883722831864</v>
      </c>
      <c r="K25" s="368">
        <v>428</v>
      </c>
      <c r="L25" s="372">
        <v>49.537037037037038</v>
      </c>
      <c r="M25" s="368">
        <v>9</v>
      </c>
      <c r="N25" s="372">
        <v>1.0416666666666665</v>
      </c>
      <c r="O25" s="368">
        <v>7</v>
      </c>
      <c r="P25" s="372">
        <v>0.81018518518518512</v>
      </c>
      <c r="Q25" s="368">
        <v>364</v>
      </c>
      <c r="R25" s="372">
        <v>42.129629629629626</v>
      </c>
      <c r="S25" s="368">
        <v>30</v>
      </c>
      <c r="T25" s="372">
        <v>3.4722222222222223</v>
      </c>
      <c r="U25" s="368">
        <v>26</v>
      </c>
      <c r="V25" s="372">
        <v>3.0092592592592591</v>
      </c>
      <c r="X25" s="606"/>
      <c r="Y25" s="606"/>
      <c r="Z25" s="606"/>
      <c r="AA25" s="604">
        <v>44712</v>
      </c>
      <c r="AB25" s="602">
        <v>27733</v>
      </c>
      <c r="AC25" s="602">
        <v>19944</v>
      </c>
      <c r="AD25" s="567"/>
      <c r="AE25" s="360"/>
      <c r="AF25" s="360"/>
      <c r="AG25" s="361"/>
      <c r="AH25" s="607"/>
    </row>
    <row r="26" spans="1:34" s="331" customFormat="1" x14ac:dyDescent="0.25">
      <c r="B26" s="363" t="s">
        <v>44</v>
      </c>
      <c r="C26" s="350"/>
      <c r="D26" s="610">
        <v>23481</v>
      </c>
      <c r="E26" s="350"/>
      <c r="F26" s="377">
        <v>3074</v>
      </c>
      <c r="G26" s="372">
        <v>13.09143562880627</v>
      </c>
      <c r="H26" s="350"/>
      <c r="I26" s="377">
        <v>260</v>
      </c>
      <c r="J26" s="372">
        <v>1.1072782249478301</v>
      </c>
      <c r="K26" s="377">
        <v>254</v>
      </c>
      <c r="L26" s="372">
        <v>97.692307692307693</v>
      </c>
      <c r="M26" s="377">
        <v>6</v>
      </c>
      <c r="N26" s="372">
        <v>2.3076923076923079</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25">
      <c r="B27" s="363" t="s">
        <v>45</v>
      </c>
      <c r="C27" s="350"/>
      <c r="D27" s="610">
        <v>118937</v>
      </c>
      <c r="E27" s="350"/>
      <c r="F27" s="377">
        <v>1291</v>
      </c>
      <c r="G27" s="372">
        <v>1.0854485988380402</v>
      </c>
      <c r="H27" s="350"/>
      <c r="I27" s="377">
        <v>1047</v>
      </c>
      <c r="J27" s="372">
        <v>0.88029797287639688</v>
      </c>
      <c r="K27" s="377">
        <v>1004</v>
      </c>
      <c r="L27" s="372">
        <v>95.893027698185293</v>
      </c>
      <c r="M27" s="377">
        <v>23</v>
      </c>
      <c r="N27" s="372">
        <v>2.1967526265520534</v>
      </c>
      <c r="O27" s="377">
        <v>0</v>
      </c>
      <c r="P27" s="372">
        <v>0</v>
      </c>
      <c r="Q27" s="377">
        <v>9</v>
      </c>
      <c r="R27" s="372">
        <v>0.8595988538681949</v>
      </c>
      <c r="S27" s="377">
        <v>10</v>
      </c>
      <c r="T27" s="372">
        <v>0.95510983763132762</v>
      </c>
      <c r="U27" s="377">
        <v>1</v>
      </c>
      <c r="V27" s="372">
        <v>9.5510983763132759E-2</v>
      </c>
      <c r="X27" s="606"/>
      <c r="Y27" s="606"/>
      <c r="Z27" s="606"/>
      <c r="AA27" s="604">
        <v>44773</v>
      </c>
      <c r="AB27" s="602">
        <v>28674</v>
      </c>
      <c r="AC27" s="602">
        <v>20566</v>
      </c>
      <c r="AD27" s="567"/>
      <c r="AE27" s="360"/>
      <c r="AF27" s="360"/>
      <c r="AG27" s="361"/>
      <c r="AH27" s="607"/>
    </row>
    <row r="28" spans="1:34" s="331" customFormat="1" x14ac:dyDescent="0.25">
      <c r="B28" s="363" t="s">
        <v>46</v>
      </c>
      <c r="C28" s="350"/>
      <c r="D28" s="610">
        <v>14769</v>
      </c>
      <c r="E28" s="350"/>
      <c r="F28" s="377">
        <v>258</v>
      </c>
      <c r="G28" s="383">
        <v>1.7469022953483646</v>
      </c>
      <c r="H28" s="350"/>
      <c r="I28" s="377">
        <v>299</v>
      </c>
      <c r="J28" s="383">
        <v>2.0245107996479113</v>
      </c>
      <c r="K28" s="377">
        <v>75</v>
      </c>
      <c r="L28" s="383">
        <v>25.083612040133779</v>
      </c>
      <c r="M28" s="377">
        <v>2</v>
      </c>
      <c r="N28" s="383">
        <v>0.66889632107023411</v>
      </c>
      <c r="O28" s="377">
        <v>103</v>
      </c>
      <c r="P28" s="383">
        <v>34.448160535117054</v>
      </c>
      <c r="Q28" s="377">
        <v>0</v>
      </c>
      <c r="R28" s="383">
        <v>0</v>
      </c>
      <c r="S28" s="377">
        <v>0</v>
      </c>
      <c r="T28" s="383">
        <v>0</v>
      </c>
      <c r="U28" s="377">
        <v>119</v>
      </c>
      <c r="V28" s="383">
        <v>39.799331103678931</v>
      </c>
      <c r="X28" s="606"/>
      <c r="Y28" s="606"/>
      <c r="Z28" s="606"/>
      <c r="AA28" s="604">
        <v>44804</v>
      </c>
      <c r="AB28" s="602">
        <v>19988</v>
      </c>
      <c r="AC28" s="602">
        <v>21716</v>
      </c>
      <c r="AD28" s="567"/>
      <c r="AE28" s="360"/>
      <c r="AF28" s="360"/>
      <c r="AG28" s="361"/>
      <c r="AH28" s="607"/>
    </row>
    <row r="29" spans="1:34" s="331" customFormat="1" x14ac:dyDescent="0.25">
      <c r="B29" s="384" t="s">
        <v>1</v>
      </c>
      <c r="C29" s="350"/>
      <c r="D29" s="611">
        <v>5577</v>
      </c>
      <c r="E29" s="350"/>
      <c r="F29" s="389">
        <v>58</v>
      </c>
      <c r="G29" s="393">
        <v>1.0399856553702707</v>
      </c>
      <c r="H29" s="350"/>
      <c r="I29" s="389">
        <v>43</v>
      </c>
      <c r="J29" s="393">
        <v>0.7710238479469248</v>
      </c>
      <c r="K29" s="389">
        <v>30</v>
      </c>
      <c r="L29" s="393">
        <v>69.767441860465112</v>
      </c>
      <c r="M29" s="389">
        <v>2</v>
      </c>
      <c r="N29" s="393">
        <v>4.6511627906976747</v>
      </c>
      <c r="O29" s="389">
        <v>3</v>
      </c>
      <c r="P29" s="393">
        <v>6.9767441860465116</v>
      </c>
      <c r="Q29" s="389">
        <v>3</v>
      </c>
      <c r="R29" s="393">
        <v>6.9767441860465116</v>
      </c>
      <c r="S29" s="389">
        <v>1</v>
      </c>
      <c r="T29" s="393">
        <v>2.3255813953488373</v>
      </c>
      <c r="U29" s="389">
        <v>4</v>
      </c>
      <c r="V29" s="393">
        <v>9.3023255813953494</v>
      </c>
      <c r="X29" s="606"/>
      <c r="Y29" s="606"/>
      <c r="Z29" s="606"/>
      <c r="AA29" s="604">
        <v>44834</v>
      </c>
      <c r="AB29" s="602">
        <v>27552</v>
      </c>
      <c r="AC29" s="602">
        <v>21574</v>
      </c>
      <c r="AD29" s="567"/>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25">
      <c r="B31" s="439" t="s">
        <v>0</v>
      </c>
      <c r="C31" s="437"/>
      <c r="D31" s="597">
        <v>2091673</v>
      </c>
      <c r="E31" s="437"/>
      <c r="F31" s="440">
        <v>31782</v>
      </c>
      <c r="G31" s="441">
        <v>1.5194535665947786</v>
      </c>
      <c r="H31" s="437"/>
      <c r="I31" s="440">
        <v>20496</v>
      </c>
      <c r="J31" s="441">
        <v>0.97988547923121816</v>
      </c>
      <c r="K31" s="440">
        <v>17311</v>
      </c>
      <c r="L31" s="441">
        <v>84.460382513661202</v>
      </c>
      <c r="M31" s="440">
        <v>340</v>
      </c>
      <c r="N31" s="441">
        <v>1.6588602654176425</v>
      </c>
      <c r="O31" s="440">
        <v>673</v>
      </c>
      <c r="P31" s="441">
        <v>3.2835675253708043</v>
      </c>
      <c r="Q31" s="440">
        <v>719</v>
      </c>
      <c r="R31" s="441">
        <v>3.5080015612802495</v>
      </c>
      <c r="S31" s="440">
        <v>174</v>
      </c>
      <c r="T31" s="441">
        <v>0.84894613583138179</v>
      </c>
      <c r="U31" s="440">
        <v>1279</v>
      </c>
      <c r="V31" s="441">
        <v>6.2402419984387194</v>
      </c>
      <c r="X31" s="1260"/>
      <c r="Y31" s="1260"/>
      <c r="Z31" s="1261"/>
      <c r="AA31" s="1262">
        <v>44895</v>
      </c>
      <c r="AB31" s="1263">
        <v>30634</v>
      </c>
      <c r="AC31" s="1263">
        <v>17693</v>
      </c>
      <c r="AD31" s="1336"/>
      <c r="AE31" s="1264"/>
      <c r="AF31" s="320"/>
      <c r="AG31" s="320"/>
      <c r="AH31" s="591"/>
    </row>
    <row r="32" spans="1:34" s="328" customFormat="1" ht="5.25" customHeight="1" x14ac:dyDescent="0.2">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45" customHeight="1" x14ac:dyDescent="0.2">
      <c r="B33" s="1525" t="s">
        <v>386</v>
      </c>
      <c r="C33" s="1525"/>
      <c r="D33" s="1525"/>
      <c r="E33" s="1525"/>
      <c r="F33" s="1525"/>
      <c r="G33" s="1525"/>
      <c r="H33" s="1525"/>
      <c r="I33" s="1525"/>
      <c r="J33" s="1525"/>
      <c r="K33" s="1525"/>
      <c r="L33" s="1525"/>
      <c r="M33" s="1525"/>
      <c r="N33" s="1525"/>
      <c r="O33" s="1525"/>
      <c r="P33" s="1525"/>
      <c r="Q33" s="1525"/>
      <c r="R33" s="1525"/>
      <c r="S33" s="1525"/>
      <c r="T33" s="1525"/>
      <c r="U33" s="1525"/>
      <c r="V33" s="1525"/>
      <c r="X33" s="596"/>
      <c r="Y33" s="596"/>
      <c r="Z33" s="596"/>
      <c r="AA33" s="604">
        <v>44957</v>
      </c>
      <c r="AB33" s="602">
        <v>25222</v>
      </c>
      <c r="AC33" s="602">
        <v>21942</v>
      </c>
      <c r="AD33" s="396"/>
    </row>
    <row r="34" spans="2:30" s="394" customFormat="1" ht="12" customHeight="1" x14ac:dyDescent="0.2">
      <c r="B34" s="1525"/>
      <c r="C34" s="1525"/>
      <c r="D34" s="1525"/>
      <c r="E34" s="1525"/>
      <c r="F34" s="1525"/>
      <c r="G34" s="1525"/>
      <c r="H34" s="1525"/>
      <c r="I34" s="1525"/>
      <c r="J34" s="1525"/>
      <c r="K34" s="1525"/>
      <c r="L34" s="1525"/>
      <c r="M34" s="1525"/>
      <c r="N34" s="1525"/>
      <c r="O34" s="1525"/>
      <c r="P34" s="1525"/>
      <c r="Q34" s="1525"/>
      <c r="R34" s="1525"/>
      <c r="S34" s="1525"/>
      <c r="T34" s="1525"/>
      <c r="U34" s="1525"/>
      <c r="V34" s="1525"/>
      <c r="X34" s="596"/>
      <c r="Y34" s="596"/>
      <c r="Z34" s="596"/>
      <c r="AA34" s="604">
        <v>44985</v>
      </c>
      <c r="AB34" s="602">
        <v>28262</v>
      </c>
      <c r="AC34" s="602">
        <v>21287</v>
      </c>
      <c r="AD34" s="396"/>
    </row>
    <row r="35" spans="2:30" x14ac:dyDescent="0.2">
      <c r="B35" s="1491"/>
      <c r="C35" s="1491"/>
      <c r="D35" s="1491"/>
      <c r="AA35" s="604">
        <v>45016</v>
      </c>
      <c r="AB35" s="602">
        <v>37938</v>
      </c>
      <c r="AC35" s="602">
        <v>24401</v>
      </c>
    </row>
    <row r="36" spans="2:30" x14ac:dyDescent="0.2">
      <c r="B36" s="1471"/>
      <c r="C36" s="1471"/>
      <c r="D36" s="1471"/>
      <c r="AA36" s="604">
        <v>45046</v>
      </c>
      <c r="AB36" s="602">
        <v>30972</v>
      </c>
      <c r="AC36" s="602">
        <v>22154</v>
      </c>
    </row>
    <row r="37" spans="2:30" x14ac:dyDescent="0.2">
      <c r="AA37" s="604">
        <v>45077</v>
      </c>
      <c r="AB37" s="602">
        <v>34993</v>
      </c>
      <c r="AC37" s="602">
        <v>18583</v>
      </c>
    </row>
    <row r="38" spans="2:30" x14ac:dyDescent="0.2">
      <c r="AA38" s="604">
        <v>45107</v>
      </c>
      <c r="AB38" s="602">
        <v>33173</v>
      </c>
      <c r="AC38" s="602">
        <v>18432</v>
      </c>
    </row>
    <row r="39" spans="2:30" x14ac:dyDescent="0.2">
      <c r="AA39" s="604">
        <v>45138</v>
      </c>
      <c r="AB39" s="602">
        <v>29845</v>
      </c>
      <c r="AC39" s="602">
        <v>17338</v>
      </c>
    </row>
    <row r="40" spans="2:30" x14ac:dyDescent="0.2">
      <c r="AA40" s="604">
        <v>45169</v>
      </c>
      <c r="AB40" s="602">
        <v>17652</v>
      </c>
      <c r="AC40" s="602">
        <v>15962</v>
      </c>
    </row>
    <row r="41" spans="2:30" x14ac:dyDescent="0.2">
      <c r="AA41" s="604">
        <v>45199</v>
      </c>
      <c r="AB41" s="602">
        <v>35295</v>
      </c>
      <c r="AC41" s="602">
        <v>21157</v>
      </c>
    </row>
    <row r="42" spans="2:30" x14ac:dyDescent="0.2">
      <c r="AA42" s="604">
        <v>45230</v>
      </c>
      <c r="AB42" s="602">
        <v>31994</v>
      </c>
      <c r="AC42" s="602">
        <v>20149</v>
      </c>
    </row>
    <row r="43" spans="2:30" x14ac:dyDescent="0.2">
      <c r="AA43" s="604">
        <v>45260</v>
      </c>
      <c r="AB43" s="602">
        <v>28434</v>
      </c>
      <c r="AC43" s="602">
        <v>45500</v>
      </c>
    </row>
    <row r="44" spans="2:30" x14ac:dyDescent="0.2">
      <c r="AA44" s="604">
        <v>45291</v>
      </c>
      <c r="AB44" s="602">
        <v>25527</v>
      </c>
      <c r="AC44" s="602">
        <v>18425</v>
      </c>
    </row>
    <row r="45" spans="2:30" x14ac:dyDescent="0.2">
      <c r="AA45" s="604">
        <v>45322</v>
      </c>
      <c r="AB45" s="602">
        <v>23712</v>
      </c>
      <c r="AC45" s="602">
        <v>22911</v>
      </c>
    </row>
    <row r="46" spans="2:30" x14ac:dyDescent="0.2">
      <c r="AA46" s="604">
        <v>45351</v>
      </c>
      <c r="AB46" s="602">
        <v>26838</v>
      </c>
      <c r="AC46" s="602">
        <v>27054</v>
      </c>
    </row>
    <row r="47" spans="2:30" x14ac:dyDescent="0.2">
      <c r="AA47" s="604">
        <v>45382</v>
      </c>
      <c r="AB47" s="602">
        <v>32072</v>
      </c>
      <c r="AC47" s="602">
        <v>22207</v>
      </c>
    </row>
    <row r="48" spans="2:30" x14ac:dyDescent="0.2">
      <c r="AA48" s="604">
        <v>45412</v>
      </c>
      <c r="AB48" s="602">
        <v>26319</v>
      </c>
      <c r="AC48" s="602">
        <v>20493</v>
      </c>
    </row>
    <row r="49" spans="27:29" x14ac:dyDescent="0.2">
      <c r="AA49" s="604">
        <v>45443</v>
      </c>
      <c r="AB49" s="602">
        <v>26675</v>
      </c>
      <c r="AC49" s="602">
        <v>21872</v>
      </c>
    </row>
    <row r="50" spans="27:29" x14ac:dyDescent="0.2">
      <c r="AA50" s="604">
        <v>45473</v>
      </c>
      <c r="AB50" s="602">
        <v>31224</v>
      </c>
      <c r="AC50" s="602">
        <v>20144</v>
      </c>
    </row>
    <row r="51" spans="27:29" x14ac:dyDescent="0.2">
      <c r="AA51" s="604">
        <v>45504</v>
      </c>
      <c r="AB51" s="602">
        <v>23913</v>
      </c>
      <c r="AC51" s="602">
        <v>18018</v>
      </c>
    </row>
    <row r="52" spans="27:29" x14ac:dyDescent="0.2">
      <c r="AA52" s="604">
        <v>45535</v>
      </c>
      <c r="AB52" s="602">
        <v>33519</v>
      </c>
      <c r="AC52" s="602">
        <v>19284</v>
      </c>
    </row>
    <row r="53" spans="27:29" x14ac:dyDescent="0.2">
      <c r="AA53" s="604">
        <v>45565</v>
      </c>
      <c r="AB53" s="602">
        <v>21655</v>
      </c>
      <c r="AC53" s="602">
        <v>18822</v>
      </c>
    </row>
    <row r="54" spans="27:29" x14ac:dyDescent="0.2">
      <c r="AA54" s="604">
        <v>45596</v>
      </c>
      <c r="AB54" s="602">
        <v>29870</v>
      </c>
      <c r="AC54" s="602">
        <v>17653</v>
      </c>
    </row>
    <row r="55" spans="27:29" x14ac:dyDescent="0.2">
      <c r="AA55" s="604">
        <v>45626</v>
      </c>
      <c r="AB55" s="602">
        <v>34436</v>
      </c>
      <c r="AC55" s="602">
        <v>19875</v>
      </c>
    </row>
    <row r="56" spans="27:29" x14ac:dyDescent="0.2">
      <c r="AA56" s="604">
        <v>45657</v>
      </c>
      <c r="AB56" s="602">
        <v>30004</v>
      </c>
      <c r="AC56" s="602">
        <v>18320</v>
      </c>
    </row>
    <row r="57" spans="27:29" x14ac:dyDescent="0.2">
      <c r="AA57" s="604">
        <v>45688</v>
      </c>
      <c r="AB57" s="602">
        <v>29776</v>
      </c>
      <c r="AC57" s="602">
        <v>21050</v>
      </c>
    </row>
    <row r="58" spans="27:29" x14ac:dyDescent="0.2">
      <c r="AA58" s="604">
        <v>45716</v>
      </c>
      <c r="AB58" s="602">
        <v>38438</v>
      </c>
      <c r="AC58" s="602">
        <v>26721</v>
      </c>
    </row>
    <row r="59" spans="27:29" x14ac:dyDescent="0.2">
      <c r="AA59" s="604">
        <v>45747</v>
      </c>
      <c r="AB59" s="602">
        <v>35709</v>
      </c>
      <c r="AC59" s="602">
        <v>21845</v>
      </c>
    </row>
    <row r="60" spans="27:29" x14ac:dyDescent="0.2">
      <c r="AA60" s="604">
        <v>45777</v>
      </c>
      <c r="AB60" s="602">
        <v>30361</v>
      </c>
      <c r="AC60" s="602">
        <v>22050</v>
      </c>
    </row>
    <row r="61" spans="27:29" x14ac:dyDescent="0.2">
      <c r="AA61" s="604">
        <v>45808</v>
      </c>
      <c r="AB61" s="602">
        <v>31782</v>
      </c>
      <c r="AC61" s="602">
        <v>20496</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9.140625" style="615" bestFit="1"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t="15" hidden="1" customHeight="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534"/>
      <c r="C3" s="1534"/>
      <c r="D3" s="1534"/>
      <c r="E3" s="1534"/>
      <c r="F3" s="1534"/>
      <c r="G3" s="1534"/>
      <c r="H3" s="1534"/>
      <c r="I3" s="1534"/>
      <c r="J3" s="1534"/>
      <c r="K3" s="1534"/>
      <c r="L3" s="618"/>
      <c r="M3" s="618"/>
      <c r="W3" s="620"/>
      <c r="AA3" s="620"/>
      <c r="AD3" s="620"/>
    </row>
    <row r="4" spans="2:32" s="621" customFormat="1" ht="13.5" customHeight="1" x14ac:dyDescent="0.2">
      <c r="B4" s="1535"/>
      <c r="C4" s="1535"/>
      <c r="D4" s="1535"/>
      <c r="E4" s="1535"/>
      <c r="F4" s="1535"/>
      <c r="G4" s="1535"/>
      <c r="H4" s="1535"/>
      <c r="I4" s="1535"/>
      <c r="J4" s="1535"/>
      <c r="K4" s="1535"/>
      <c r="L4" s="1535"/>
      <c r="M4" s="1535"/>
      <c r="N4" s="1535"/>
      <c r="O4" s="1535"/>
      <c r="P4" s="1535"/>
      <c r="Q4" s="1535"/>
      <c r="R4" s="1535"/>
      <c r="S4" s="1535"/>
      <c r="T4" s="1535"/>
      <c r="U4" s="1535"/>
      <c r="V4" s="1535"/>
      <c r="W4" s="1535"/>
      <c r="X4" s="1535"/>
      <c r="Y4" s="1535"/>
      <c r="Z4" s="1535"/>
      <c r="AA4" s="1535"/>
      <c r="AB4" s="1535"/>
      <c r="AC4" s="1535"/>
      <c r="AD4" s="1535"/>
    </row>
    <row r="5" spans="2:32" s="623" customFormat="1" ht="16.5" customHeight="1" x14ac:dyDescent="0.2">
      <c r="B5" s="1536" t="s">
        <v>409</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1536"/>
      <c r="AD5" s="1536"/>
    </row>
    <row r="6" spans="2:32" s="623" customFormat="1" ht="14.25" customHeight="1" x14ac:dyDescent="0.2">
      <c r="B6" s="1473" t="str">
        <f>porsaad!$B$6</f>
        <v>Situación a 31 de mayo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622"/>
    </row>
    <row r="7" spans="2:32" s="621" customFormat="1" ht="5.25" customHeight="1" x14ac:dyDescent="0.2">
      <c r="AC7" s="792"/>
    </row>
    <row r="8" spans="2:32" s="626" customFormat="1" ht="21.75" customHeight="1" x14ac:dyDescent="0.2">
      <c r="B8" s="1550" t="s">
        <v>27</v>
      </c>
      <c r="C8" s="625"/>
      <c r="D8" s="1567" t="s">
        <v>112</v>
      </c>
      <c r="E8" s="1565" t="s">
        <v>26</v>
      </c>
      <c r="F8" s="1566"/>
      <c r="G8" s="1566"/>
      <c r="H8" s="1566"/>
      <c r="I8" s="1566"/>
      <c r="J8" s="1566"/>
      <c r="K8" s="1566"/>
      <c r="L8" s="1566"/>
      <c r="M8" s="1566"/>
      <c r="N8" s="1566"/>
      <c r="O8" s="1566"/>
      <c r="P8" s="1566"/>
      <c r="Q8" s="1566"/>
      <c r="R8" s="1566"/>
      <c r="S8" s="1566"/>
      <c r="T8" s="1566"/>
      <c r="U8" s="1566"/>
      <c r="V8" s="1566"/>
      <c r="W8" s="1566"/>
      <c r="X8" s="1566"/>
      <c r="Y8" s="1566"/>
      <c r="Z8" s="1566"/>
      <c r="AA8" s="1546"/>
      <c r="AB8" s="625"/>
      <c r="AC8" s="1567" t="s">
        <v>0</v>
      </c>
      <c r="AD8" s="1568"/>
    </row>
    <row r="9" spans="2:32" s="626" customFormat="1" ht="21.75" customHeight="1" x14ac:dyDescent="0.2">
      <c r="B9" s="1564"/>
      <c r="C9" s="625"/>
      <c r="D9" s="1573"/>
      <c r="E9" s="1571" t="s">
        <v>22</v>
      </c>
      <c r="F9" s="1572"/>
      <c r="G9" s="627"/>
      <c r="H9" s="1571" t="s">
        <v>21</v>
      </c>
      <c r="I9" s="1572"/>
      <c r="J9" s="627"/>
      <c r="K9" s="1571" t="s">
        <v>20</v>
      </c>
      <c r="L9" s="1572"/>
      <c r="M9" s="627"/>
      <c r="N9" s="1571" t="s">
        <v>19</v>
      </c>
      <c r="O9" s="1572"/>
      <c r="P9" s="627"/>
      <c r="Q9" s="1571" t="s">
        <v>18</v>
      </c>
      <c r="R9" s="1572"/>
      <c r="S9" s="627"/>
      <c r="T9" s="1571" t="s">
        <v>17</v>
      </c>
      <c r="U9" s="1572"/>
      <c r="V9" s="627"/>
      <c r="W9" s="1571" t="s">
        <v>16</v>
      </c>
      <c r="X9" s="1572"/>
      <c r="Y9" s="627"/>
      <c r="Z9" s="1571" t="s">
        <v>15</v>
      </c>
      <c r="AA9" s="1572"/>
      <c r="AB9" s="625"/>
      <c r="AC9" s="1569"/>
      <c r="AD9" s="1570"/>
    </row>
    <row r="10" spans="2:32" s="626" customFormat="1" ht="21.75" customHeight="1" x14ac:dyDescent="0.2">
      <c r="B10" s="1551"/>
      <c r="C10" s="628"/>
      <c r="D10" s="1574"/>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75" t="s">
        <v>24</v>
      </c>
      <c r="D12" s="793" t="s">
        <v>31</v>
      </c>
      <c r="E12" s="794">
        <v>596</v>
      </c>
      <c r="F12" s="795">
        <v>0.21623425861762455</v>
      </c>
      <c r="G12" s="634"/>
      <c r="H12" s="796">
        <v>10688</v>
      </c>
      <c r="I12" s="795">
        <v>3.8777042887670659</v>
      </c>
      <c r="J12" s="634"/>
      <c r="K12" s="796">
        <v>6298</v>
      </c>
      <c r="L12" s="795">
        <v>2.2849720818352339</v>
      </c>
      <c r="M12" s="634"/>
      <c r="N12" s="796">
        <v>8881</v>
      </c>
      <c r="O12" s="795">
        <v>3.2221081388978585</v>
      </c>
      <c r="P12" s="634"/>
      <c r="Q12" s="796">
        <v>8612</v>
      </c>
      <c r="R12" s="795">
        <v>3.1245124751929239</v>
      </c>
      <c r="S12" s="634"/>
      <c r="T12" s="796">
        <v>11820</v>
      </c>
      <c r="U12" s="795">
        <v>4.2884042564770501</v>
      </c>
      <c r="V12" s="634"/>
      <c r="W12" s="796">
        <v>40108</v>
      </c>
      <c r="X12" s="795">
        <v>14.551549739321619</v>
      </c>
      <c r="Y12" s="634"/>
      <c r="Z12" s="796">
        <v>188624</v>
      </c>
      <c r="AA12" s="795">
        <f t="shared" ref="AA12:AA21" si="0">Z12*100/$AC12</f>
        <v>68.434514760890622</v>
      </c>
      <c r="AB12" s="637"/>
      <c r="AC12" s="675">
        <f t="shared" ref="AC12:AD15" si="1">E12+H12+K12+N12+Q12+T12+W12+Z12</f>
        <v>275627</v>
      </c>
      <c r="AD12" s="676">
        <f t="shared" si="1"/>
        <v>100</v>
      </c>
      <c r="AF12" s="797"/>
    </row>
    <row r="13" spans="2:32" s="633" customFormat="1" ht="21" customHeight="1" x14ac:dyDescent="0.2">
      <c r="B13" s="1576"/>
      <c r="D13" s="798" t="s">
        <v>49</v>
      </c>
      <c r="E13" s="799">
        <v>853</v>
      </c>
      <c r="F13" s="800">
        <v>0.21979041322143691</v>
      </c>
      <c r="G13" s="634"/>
      <c r="H13" s="801">
        <v>13065</v>
      </c>
      <c r="I13" s="800">
        <v>3.3664264346284565</v>
      </c>
      <c r="J13" s="634"/>
      <c r="K13" s="801">
        <v>8148</v>
      </c>
      <c r="L13" s="800">
        <v>2.0994751312171958</v>
      </c>
      <c r="M13" s="634"/>
      <c r="N13" s="801">
        <v>11673</v>
      </c>
      <c r="O13" s="800">
        <v>3.0077532163350913</v>
      </c>
      <c r="P13" s="634"/>
      <c r="Q13" s="801">
        <v>13308</v>
      </c>
      <c r="R13" s="800">
        <v>3.4290396473046685</v>
      </c>
      <c r="S13" s="634"/>
      <c r="T13" s="801">
        <v>21840</v>
      </c>
      <c r="U13" s="800">
        <v>5.627459114602793</v>
      </c>
      <c r="V13" s="634"/>
      <c r="W13" s="801">
        <v>70165</v>
      </c>
      <c r="X13" s="800">
        <v>18.07924307582898</v>
      </c>
      <c r="Y13" s="634"/>
      <c r="Z13" s="801">
        <v>249045</v>
      </c>
      <c r="AA13" s="800">
        <f t="shared" si="0"/>
        <v>64.170812966861376</v>
      </c>
      <c r="AB13" s="637"/>
      <c r="AC13" s="683">
        <f t="shared" si="1"/>
        <v>388097</v>
      </c>
      <c r="AD13" s="684">
        <f t="shared" si="1"/>
        <v>100</v>
      </c>
      <c r="AF13" s="797"/>
    </row>
    <row r="14" spans="2:32" s="633" customFormat="1" ht="21" customHeight="1" x14ac:dyDescent="0.2">
      <c r="B14" s="1576"/>
      <c r="D14" s="798" t="s">
        <v>50</v>
      </c>
      <c r="E14" s="799">
        <v>424</v>
      </c>
      <c r="F14" s="800">
        <v>0.10932230484421572</v>
      </c>
      <c r="G14" s="634"/>
      <c r="H14" s="801">
        <v>10230</v>
      </c>
      <c r="I14" s="800">
        <v>2.6376584399913368</v>
      </c>
      <c r="J14" s="634"/>
      <c r="K14" s="801">
        <v>7649</v>
      </c>
      <c r="L14" s="800">
        <v>1.9721846928146367</v>
      </c>
      <c r="M14" s="634"/>
      <c r="N14" s="801">
        <v>10199</v>
      </c>
      <c r="O14" s="800">
        <v>2.6296655356277268</v>
      </c>
      <c r="P14" s="634"/>
      <c r="Q14" s="801">
        <v>14071</v>
      </c>
      <c r="R14" s="800">
        <v>3.6280050742050927</v>
      </c>
      <c r="S14" s="634"/>
      <c r="T14" s="801">
        <v>25210</v>
      </c>
      <c r="U14" s="800">
        <v>6.5000360969874489</v>
      </c>
      <c r="V14" s="634"/>
      <c r="W14" s="801">
        <v>91652</v>
      </c>
      <c r="X14" s="800">
        <v>23.631150668825612</v>
      </c>
      <c r="Y14" s="634"/>
      <c r="Z14" s="801">
        <v>228409</v>
      </c>
      <c r="AA14" s="800">
        <f t="shared" si="0"/>
        <v>58.891977186703933</v>
      </c>
      <c r="AB14" s="637"/>
      <c r="AC14" s="683">
        <f t="shared" si="1"/>
        <v>387844</v>
      </c>
      <c r="AD14" s="684">
        <f t="shared" si="1"/>
        <v>100</v>
      </c>
      <c r="AF14" s="797"/>
    </row>
    <row r="15" spans="2:32" s="633" customFormat="1" ht="21" customHeight="1" x14ac:dyDescent="0.2">
      <c r="B15" s="1576"/>
      <c r="D15" s="802" t="s">
        <v>113</v>
      </c>
      <c r="E15" s="803">
        <v>600</v>
      </c>
      <c r="F15" s="804">
        <v>0.23706794367265657</v>
      </c>
      <c r="G15" s="634"/>
      <c r="H15" s="805">
        <v>11341</v>
      </c>
      <c r="I15" s="804">
        <v>4.4809792486526643</v>
      </c>
      <c r="J15" s="634"/>
      <c r="K15" s="805">
        <v>5147</v>
      </c>
      <c r="L15" s="804">
        <v>2.0336478434719392</v>
      </c>
      <c r="M15" s="634"/>
      <c r="N15" s="805">
        <v>5601</v>
      </c>
      <c r="O15" s="804">
        <v>2.2130292541842493</v>
      </c>
      <c r="P15" s="634"/>
      <c r="Q15" s="805">
        <v>8645</v>
      </c>
      <c r="R15" s="804">
        <v>3.415753955083527</v>
      </c>
      <c r="S15" s="634"/>
      <c r="T15" s="805">
        <v>17549</v>
      </c>
      <c r="U15" s="804">
        <v>6.9338422391857506</v>
      </c>
      <c r="V15" s="634"/>
      <c r="W15" s="805">
        <v>74186</v>
      </c>
      <c r="X15" s="804">
        <v>29.311870782166167</v>
      </c>
      <c r="Y15" s="634"/>
      <c r="Z15" s="805">
        <v>130023</v>
      </c>
      <c r="AA15" s="804">
        <f t="shared" si="0"/>
        <v>51.373808733583047</v>
      </c>
      <c r="AB15" s="637"/>
      <c r="AC15" s="691">
        <f t="shared" si="1"/>
        <v>253092</v>
      </c>
      <c r="AD15" s="692">
        <f t="shared" si="1"/>
        <v>100</v>
      </c>
      <c r="AF15" s="797"/>
    </row>
    <row r="16" spans="2:32" s="633" customFormat="1" ht="21" customHeight="1" x14ac:dyDescent="0.2">
      <c r="B16" s="1577"/>
      <c r="D16" s="806" t="s">
        <v>68</v>
      </c>
      <c r="E16" s="807">
        <f>SUM(E12:E15)</f>
        <v>2473</v>
      </c>
      <c r="F16" s="808">
        <f t="shared" ref="F16:F21" si="2">E16*100/$AC16</f>
        <v>0.18955130072202719</v>
      </c>
      <c r="G16" s="634"/>
      <c r="H16" s="807">
        <f>SUM(H12:H15)</f>
        <v>45324</v>
      </c>
      <c r="I16" s="808">
        <f t="shared" ref="I16:I21" si="3">H16*100/$AC16</f>
        <v>3.4740085539527539</v>
      </c>
      <c r="J16" s="634"/>
      <c r="K16" s="809">
        <f>SUM(K12:K15)</f>
        <v>27242</v>
      </c>
      <c r="L16" s="810">
        <f t="shared" ref="L16:L21" si="4">K16*100/$AC16</f>
        <v>2.08805359250686</v>
      </c>
      <c r="M16" s="634"/>
      <c r="N16" s="809">
        <f>SUM(N12:N15)</f>
        <v>36354</v>
      </c>
      <c r="O16" s="810">
        <f t="shared" ref="O16:O21" si="5">N16*100/$AC16</f>
        <v>2.7864731041037514</v>
      </c>
      <c r="P16" s="634"/>
      <c r="Q16" s="809">
        <f>SUM(Q12:Q15)</f>
        <v>44636</v>
      </c>
      <c r="R16" s="810">
        <f t="shared" ref="R16:R21" si="6">Q16*100/$AC16</f>
        <v>3.4212745083010132</v>
      </c>
      <c r="S16" s="634"/>
      <c r="T16" s="809">
        <f>SUM(T12:T15)</f>
        <v>76419</v>
      </c>
      <c r="U16" s="810">
        <f t="shared" ref="U16:U21" si="7">T16*100/$AC16</f>
        <v>5.8573881317737957</v>
      </c>
      <c r="V16" s="634"/>
      <c r="W16" s="809">
        <f>SUM(W12:W15)</f>
        <v>276111</v>
      </c>
      <c r="X16" s="810">
        <f t="shared" ref="X16:X21" si="8">W16*100/$AC16</f>
        <v>21.163444882191527</v>
      </c>
      <c r="Y16" s="634"/>
      <c r="Z16" s="807">
        <f>SUM(Z12:Z15)</f>
        <v>796101</v>
      </c>
      <c r="AA16" s="808">
        <f t="shared" si="0"/>
        <v>61.019805926448271</v>
      </c>
      <c r="AB16" s="637"/>
      <c r="AC16" s="811">
        <f>SUM(AC12:AC15)</f>
        <v>1304660</v>
      </c>
      <c r="AD16" s="812">
        <f t="shared" ref="AD16:AD21" si="9">F16+I16+L16+O16+R16+U16+X16+AA16</f>
        <v>100</v>
      </c>
      <c r="AF16" s="797"/>
    </row>
    <row r="17" spans="2:32" s="633" customFormat="1" ht="21" customHeight="1" x14ac:dyDescent="0.2">
      <c r="B17" s="1575" t="s">
        <v>23</v>
      </c>
      <c r="D17" s="793" t="s">
        <v>31</v>
      </c>
      <c r="E17" s="796">
        <v>784</v>
      </c>
      <c r="F17" s="795">
        <v>0.4928709734201725</v>
      </c>
      <c r="G17" s="634"/>
      <c r="H17" s="796">
        <v>23119</v>
      </c>
      <c r="I17" s="795">
        <v>14.534035758292051</v>
      </c>
      <c r="J17" s="634"/>
      <c r="K17" s="796">
        <v>9889</v>
      </c>
      <c r="L17" s="795">
        <v>6.2168380818266398</v>
      </c>
      <c r="M17" s="634"/>
      <c r="N17" s="796">
        <v>10981</v>
      </c>
      <c r="O17" s="795">
        <v>6.9033369376618801</v>
      </c>
      <c r="P17" s="634"/>
      <c r="Q17" s="796">
        <v>9750</v>
      </c>
      <c r="R17" s="795">
        <v>6.1294540699575029</v>
      </c>
      <c r="S17" s="634"/>
      <c r="T17" s="796">
        <v>13140</v>
      </c>
      <c r="U17" s="795">
        <v>8.2606181004350336</v>
      </c>
      <c r="V17" s="634"/>
      <c r="W17" s="796">
        <v>30299</v>
      </c>
      <c r="X17" s="795">
        <v>19.047828601604344</v>
      </c>
      <c r="Y17" s="634"/>
      <c r="Z17" s="796">
        <v>61106</v>
      </c>
      <c r="AA17" s="795">
        <f t="shared" si="0"/>
        <v>38.415017476802376</v>
      </c>
      <c r="AB17" s="637"/>
      <c r="AC17" s="675">
        <f>E17+H17+K17+N17+Q17+T17+W17+Z17</f>
        <v>159068</v>
      </c>
      <c r="AD17" s="676">
        <f t="shared" si="9"/>
        <v>100</v>
      </c>
      <c r="AF17" s="797"/>
    </row>
    <row r="18" spans="2:32" s="633" customFormat="1" ht="21" customHeight="1" x14ac:dyDescent="0.2">
      <c r="B18" s="1576"/>
      <c r="D18" s="798" t="s">
        <v>49</v>
      </c>
      <c r="E18" s="801">
        <v>1134</v>
      </c>
      <c r="F18" s="800">
        <v>0.47850927902914098</v>
      </c>
      <c r="G18" s="634"/>
      <c r="H18" s="801">
        <v>32559</v>
      </c>
      <c r="I18" s="800">
        <v>13.73878625741605</v>
      </c>
      <c r="J18" s="634"/>
      <c r="K18" s="801">
        <v>12970</v>
      </c>
      <c r="L18" s="800">
        <v>5.4728971331639844</v>
      </c>
      <c r="M18" s="634"/>
      <c r="N18" s="801">
        <v>15438</v>
      </c>
      <c r="O18" s="800">
        <v>6.5143088621268763</v>
      </c>
      <c r="P18" s="634"/>
      <c r="Q18" s="801">
        <v>15891</v>
      </c>
      <c r="R18" s="800">
        <v>6.7054593942258194</v>
      </c>
      <c r="S18" s="634"/>
      <c r="T18" s="801">
        <v>23786</v>
      </c>
      <c r="U18" s="800">
        <v>10.036879815685316</v>
      </c>
      <c r="V18" s="634"/>
      <c r="W18" s="801">
        <v>48540</v>
      </c>
      <c r="X18" s="800">
        <v>20.482222578548942</v>
      </c>
      <c r="Y18" s="634"/>
      <c r="Z18" s="801">
        <v>86668</v>
      </c>
      <c r="AA18" s="800">
        <f t="shared" si="0"/>
        <v>36.570936679803872</v>
      </c>
      <c r="AB18" s="637"/>
      <c r="AC18" s="683">
        <f>E18+H18+K18+N18+Q18+T18+W18+Z18</f>
        <v>236986</v>
      </c>
      <c r="AD18" s="684">
        <f t="shared" si="9"/>
        <v>100</v>
      </c>
      <c r="AF18" s="797"/>
    </row>
    <row r="19" spans="2:32" s="633" customFormat="1" ht="21" customHeight="1" x14ac:dyDescent="0.2">
      <c r="B19" s="1576"/>
      <c r="D19" s="798" t="s">
        <v>50</v>
      </c>
      <c r="E19" s="801">
        <v>463</v>
      </c>
      <c r="F19" s="800">
        <v>0.19974460301299418</v>
      </c>
      <c r="G19" s="634"/>
      <c r="H19" s="801">
        <v>23505</v>
      </c>
      <c r="I19" s="800">
        <v>10.140382060087319</v>
      </c>
      <c r="J19" s="634"/>
      <c r="K19" s="801">
        <v>13173</v>
      </c>
      <c r="L19" s="800">
        <v>5.6830143747087956</v>
      </c>
      <c r="M19" s="634"/>
      <c r="N19" s="801">
        <v>14289</v>
      </c>
      <c r="O19" s="800">
        <v>6.1644722083211096</v>
      </c>
      <c r="P19" s="634"/>
      <c r="Q19" s="801">
        <v>15960</v>
      </c>
      <c r="R19" s="800">
        <v>6.8853647172513766</v>
      </c>
      <c r="S19" s="634"/>
      <c r="T19" s="801">
        <v>24651</v>
      </c>
      <c r="U19" s="800">
        <v>10.634782308581684</v>
      </c>
      <c r="V19" s="634"/>
      <c r="W19" s="801">
        <v>49466</v>
      </c>
      <c r="X19" s="800">
        <v>21.340316485185248</v>
      </c>
      <c r="Y19" s="634"/>
      <c r="Z19" s="801">
        <v>90289</v>
      </c>
      <c r="AA19" s="800">
        <f t="shared" si="0"/>
        <v>38.951923242851471</v>
      </c>
      <c r="AB19" s="637"/>
      <c r="AC19" s="683">
        <f>E19+H19+K19+N19+Q19+T19+W19+Z19</f>
        <v>231796</v>
      </c>
      <c r="AD19" s="684">
        <f t="shared" si="9"/>
        <v>100</v>
      </c>
      <c r="AF19" s="797"/>
    </row>
    <row r="20" spans="2:32" s="633" customFormat="1" ht="21" customHeight="1" x14ac:dyDescent="0.2">
      <c r="B20" s="1576"/>
      <c r="D20" s="802" t="s">
        <v>113</v>
      </c>
      <c r="E20" s="805">
        <v>748</v>
      </c>
      <c r="F20" s="804">
        <v>0.46995847024748216</v>
      </c>
      <c r="G20" s="634"/>
      <c r="H20" s="805">
        <v>16198</v>
      </c>
      <c r="I20" s="804">
        <v>10.176988370412722</v>
      </c>
      <c r="J20" s="634"/>
      <c r="K20" s="805">
        <v>8112</v>
      </c>
      <c r="L20" s="804">
        <v>5.0966619126304478</v>
      </c>
      <c r="M20" s="634"/>
      <c r="N20" s="805">
        <v>6759</v>
      </c>
      <c r="O20" s="804">
        <v>4.246589973800444</v>
      </c>
      <c r="P20" s="634"/>
      <c r="Q20" s="805">
        <v>8092</v>
      </c>
      <c r="R20" s="804">
        <v>5.0840961781318521</v>
      </c>
      <c r="S20" s="634"/>
      <c r="T20" s="805">
        <v>15088</v>
      </c>
      <c r="U20" s="804">
        <v>9.4795901057406553</v>
      </c>
      <c r="V20" s="634"/>
      <c r="W20" s="805">
        <v>38265</v>
      </c>
      <c r="X20" s="804">
        <v>24.041391529438375</v>
      </c>
      <c r="Y20" s="634"/>
      <c r="Z20" s="805">
        <v>65901</v>
      </c>
      <c r="AA20" s="804">
        <f t="shared" si="0"/>
        <v>41.404723459598024</v>
      </c>
      <c r="AB20" s="637"/>
      <c r="AC20" s="691">
        <f>E20+H20+K20+N20+Q20+T20+W20+Z20</f>
        <v>159163</v>
      </c>
      <c r="AD20" s="692">
        <f t="shared" si="9"/>
        <v>100</v>
      </c>
      <c r="AF20" s="797"/>
    </row>
    <row r="21" spans="2:32" s="633" customFormat="1" ht="21" customHeight="1" x14ac:dyDescent="0.2">
      <c r="B21" s="1577"/>
      <c r="D21" s="813" t="s">
        <v>68</v>
      </c>
      <c r="E21" s="809">
        <f>SUM(E17:E20)</f>
        <v>3129</v>
      </c>
      <c r="F21" s="810">
        <f t="shared" si="2"/>
        <v>0.39757920136007918</v>
      </c>
      <c r="G21" s="634"/>
      <c r="H21" s="809">
        <f>SUM(H17:H20)</f>
        <v>95381</v>
      </c>
      <c r="I21" s="810">
        <f t="shared" si="3"/>
        <v>12.119367786809113</v>
      </c>
      <c r="J21" s="634"/>
      <c r="K21" s="809">
        <f>SUM(K17:K20)</f>
        <v>44144</v>
      </c>
      <c r="L21" s="810">
        <f t="shared" si="4"/>
        <v>5.6090560130518812</v>
      </c>
      <c r="M21" s="634"/>
      <c r="N21" s="809">
        <f>SUM(N17:N20)</f>
        <v>47467</v>
      </c>
      <c r="O21" s="810">
        <f t="shared" si="5"/>
        <v>6.0312853790216936</v>
      </c>
      <c r="P21" s="634"/>
      <c r="Q21" s="809">
        <f>SUM(Q17:Q20)</f>
        <v>49693</v>
      </c>
      <c r="R21" s="810">
        <f t="shared" si="6"/>
        <v>6.3141269585127562</v>
      </c>
      <c r="S21" s="634"/>
      <c r="T21" s="809">
        <f>SUM(T17:T20)</f>
        <v>76665</v>
      </c>
      <c r="U21" s="810">
        <f t="shared" si="7"/>
        <v>9.7412622154907229</v>
      </c>
      <c r="V21" s="634"/>
      <c r="W21" s="809">
        <f>SUM(W17:W20)</f>
        <v>166570</v>
      </c>
      <c r="X21" s="810">
        <f t="shared" si="8"/>
        <v>21.164834634243654</v>
      </c>
      <c r="Y21" s="634"/>
      <c r="Z21" s="809">
        <f>SUM(Z17:Z20)</f>
        <v>303964</v>
      </c>
      <c r="AA21" s="810">
        <f t="shared" si="0"/>
        <v>38.622487811510105</v>
      </c>
      <c r="AB21" s="637"/>
      <c r="AC21" s="811">
        <f>SUM(AC17:AC20)</f>
        <v>787013</v>
      </c>
      <c r="AD21" s="812">
        <f t="shared" si="9"/>
        <v>100</v>
      </c>
      <c r="AF21" s="797"/>
    </row>
    <row r="22" spans="2:32" s="649" customFormat="1" ht="3" customHeight="1" x14ac:dyDescent="0.2">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
      <c r="B23" s="1578" t="s">
        <v>0</v>
      </c>
      <c r="C23" s="1579"/>
      <c r="D23" s="1580"/>
      <c r="E23" s="816">
        <f>E16+E21</f>
        <v>5602</v>
      </c>
      <c r="F23" s="817">
        <f>E23*100/$AC23</f>
        <v>0.26782389025435621</v>
      </c>
      <c r="G23" s="1265"/>
      <c r="H23" s="664">
        <f>H16+H21</f>
        <v>140705</v>
      </c>
      <c r="I23" s="665">
        <f>H23*100/$AC23</f>
        <v>6.7269119025775064</v>
      </c>
      <c r="J23" s="1265"/>
      <c r="K23" s="664">
        <f>K16+K21</f>
        <v>71386</v>
      </c>
      <c r="L23" s="665">
        <f>K23*100/$AC23</f>
        <v>3.4128661602458892</v>
      </c>
      <c r="M23" s="1265"/>
      <c r="N23" s="664">
        <f>N16+N21</f>
        <v>83821</v>
      </c>
      <c r="O23" s="665">
        <f>N23*100/$AC23</f>
        <v>4.0073663521974989</v>
      </c>
      <c r="P23" s="1265"/>
      <c r="Q23" s="664">
        <f>Q16+Q21</f>
        <v>94329</v>
      </c>
      <c r="R23" s="665">
        <f>Q23*100/$AC23</f>
        <v>4.5097393330601871</v>
      </c>
      <c r="S23" s="1265"/>
      <c r="T23" s="664">
        <f>T16+T21</f>
        <v>153084</v>
      </c>
      <c r="U23" s="665">
        <f>T23*100/$AC23</f>
        <v>7.3187348117989766</v>
      </c>
      <c r="V23" s="1265"/>
      <c r="W23" s="664">
        <f>W16+W21</f>
        <v>442681</v>
      </c>
      <c r="X23" s="665">
        <f>W23*100/$AC23</f>
        <v>21.163967790376411</v>
      </c>
      <c r="Y23" s="1265"/>
      <c r="Z23" s="664">
        <f>Z16+Z21</f>
        <v>1100065</v>
      </c>
      <c r="AA23" s="665">
        <f>Z23*100/$AC23</f>
        <v>52.592589759489172</v>
      </c>
      <c r="AB23" s="1265"/>
      <c r="AC23" s="664">
        <f>AC16+AC21</f>
        <v>2091673</v>
      </c>
      <c r="AD23" s="665">
        <f>F23+I23+L23+O23+R23+U23+X23+AA23</f>
        <v>100</v>
      </c>
    </row>
    <row r="24" spans="2:32" s="631" customFormat="1" ht="5.25" customHeight="1" x14ac:dyDescent="0.2">
      <c r="B24" s="651"/>
      <c r="C24" s="651"/>
      <c r="D24" s="651"/>
      <c r="E24" s="651"/>
      <c r="F24" s="651"/>
      <c r="G24" s="651"/>
      <c r="H24" s="651"/>
      <c r="I24" s="651"/>
      <c r="J24" s="651"/>
      <c r="K24" s="651"/>
      <c r="L24" s="651"/>
      <c r="M24" s="651"/>
      <c r="N24" s="651"/>
      <c r="O24" s="652"/>
      <c r="P24" s="652"/>
    </row>
    <row r="25" spans="2:32" s="631" customFormat="1" ht="5.25" customHeight="1" x14ac:dyDescent="0.2">
      <c r="B25" s="651"/>
      <c r="C25" s="651"/>
      <c r="D25" s="651"/>
      <c r="E25" s="651"/>
      <c r="F25" s="651"/>
      <c r="G25" s="651"/>
      <c r="H25" s="651"/>
      <c r="I25" s="651"/>
      <c r="J25" s="651"/>
      <c r="K25" s="651"/>
      <c r="L25" s="651"/>
      <c r="M25" s="651"/>
      <c r="N25" s="651"/>
      <c r="O25" s="652"/>
      <c r="P25" s="652"/>
    </row>
    <row r="26" spans="2:32" s="631" customFormat="1" ht="12.75" customHeight="1" x14ac:dyDescent="0.2">
      <c r="B26" s="652"/>
      <c r="C26" s="652"/>
      <c r="D26" s="652"/>
      <c r="E26" s="652"/>
      <c r="F26" s="652"/>
      <c r="G26" s="652"/>
      <c r="H26" s="652"/>
      <c r="I26" s="652"/>
      <c r="J26" s="652"/>
      <c r="K26" s="652"/>
      <c r="L26" s="652"/>
      <c r="M26" s="652"/>
      <c r="N26" s="652"/>
      <c r="O26" s="652"/>
      <c r="P26" s="652"/>
    </row>
    <row r="27" spans="2:32" s="649" customFormat="1" ht="24.75" customHeight="1" x14ac:dyDescent="0.2">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B35" s="652"/>
      <c r="C35" s="652"/>
      <c r="D35" s="652"/>
      <c r="E35" s="652"/>
      <c r="F35" s="652"/>
      <c r="G35" s="652"/>
      <c r="H35" s="652"/>
      <c r="I35" s="652"/>
      <c r="J35" s="652"/>
      <c r="K35" s="652"/>
      <c r="L35" s="652"/>
      <c r="M35" s="652"/>
      <c r="N35" s="652"/>
      <c r="O35" s="652"/>
      <c r="P35" s="652"/>
    </row>
    <row r="36" spans="2:16" s="631" customFormat="1" x14ac:dyDescent="0.2">
      <c r="B36" s="652"/>
      <c r="C36" s="652"/>
      <c r="D36" s="652"/>
      <c r="E36" s="652"/>
      <c r="F36" s="652"/>
      <c r="G36" s="652"/>
      <c r="H36" s="652"/>
      <c r="I36" s="652"/>
      <c r="J36" s="652"/>
      <c r="K36" s="652"/>
      <c r="L36" s="652"/>
      <c r="M36" s="652"/>
      <c r="N36" s="652"/>
      <c r="O36" s="652"/>
      <c r="P36" s="652"/>
    </row>
    <row r="37" spans="2:16" s="631" customFormat="1" ht="15" customHeight="1" x14ac:dyDescent="0.2">
      <c r="C37" s="1533" t="s">
        <v>14</v>
      </c>
      <c r="D37" s="1533"/>
      <c r="E37" s="1533"/>
      <c r="F37" s="1533"/>
      <c r="G37" s="1533"/>
      <c r="H37" s="1533"/>
      <c r="I37" s="1533"/>
      <c r="J37" s="1533"/>
      <c r="K37" s="1533"/>
      <c r="L37" s="1533"/>
      <c r="M37" s="652"/>
      <c r="N37" s="652"/>
      <c r="O37" s="652"/>
      <c r="P37" s="652"/>
    </row>
    <row r="38" spans="2:16" s="631" customFormat="1" x14ac:dyDescent="0.2">
      <c r="L38" s="652"/>
      <c r="M38" s="652"/>
      <c r="N38" s="652"/>
      <c r="O38" s="652"/>
      <c r="P38" s="652"/>
    </row>
    <row r="39" spans="2:16" s="631" customFormat="1" x14ac:dyDescent="0.2">
      <c r="B39" s="652"/>
      <c r="C39" s="652"/>
      <c r="D39" s="652"/>
      <c r="E39" s="652"/>
      <c r="F39" s="652"/>
      <c r="G39" s="652"/>
      <c r="H39" s="652"/>
      <c r="I39" s="652"/>
      <c r="J39" s="652"/>
      <c r="K39" s="652"/>
      <c r="L39" s="652"/>
      <c r="M39" s="652"/>
      <c r="N39" s="652"/>
      <c r="O39" s="652"/>
      <c r="P39" s="652"/>
    </row>
    <row r="40" spans="2:16" s="631" customFormat="1" ht="5.25" customHeight="1" x14ac:dyDescent="0.2">
      <c r="B40" s="652"/>
      <c r="C40" s="652"/>
      <c r="D40" s="652"/>
      <c r="E40" s="652"/>
      <c r="F40" s="652"/>
      <c r="G40" s="652"/>
      <c r="H40" s="652"/>
      <c r="I40" s="652"/>
      <c r="J40" s="652"/>
      <c r="K40" s="652"/>
      <c r="L40" s="652"/>
      <c r="M40" s="652"/>
      <c r="N40" s="652"/>
      <c r="O40" s="652"/>
      <c r="P40" s="652"/>
    </row>
    <row r="41" spans="2:16" s="631" customFormat="1" ht="5.25" customHeight="1" x14ac:dyDescent="0.2">
      <c r="B41" s="652"/>
      <c r="C41" s="652"/>
      <c r="D41" s="652"/>
      <c r="E41" s="652"/>
      <c r="F41" s="652"/>
      <c r="G41" s="652"/>
      <c r="H41" s="652"/>
      <c r="I41" s="652"/>
      <c r="J41" s="652"/>
      <c r="K41" s="652"/>
      <c r="L41" s="652"/>
      <c r="M41" s="652"/>
      <c r="N41" s="652"/>
      <c r="O41" s="652"/>
      <c r="P41" s="652"/>
    </row>
    <row r="42" spans="2:16" s="631" customFormat="1" ht="16.5" customHeight="1" x14ac:dyDescent="0.2">
      <c r="B42" s="652"/>
      <c r="C42" s="652"/>
      <c r="D42" s="652"/>
      <c r="E42" s="652"/>
      <c r="F42" s="652"/>
      <c r="G42" s="652"/>
      <c r="H42" s="652"/>
      <c r="I42" s="652"/>
      <c r="J42" s="652"/>
      <c r="K42" s="652"/>
      <c r="L42" s="652"/>
      <c r="M42" s="652"/>
      <c r="N42" s="652"/>
      <c r="O42" s="652"/>
      <c r="P42" s="652"/>
    </row>
    <row r="43" spans="2:16" s="631" customFormat="1" x14ac:dyDescent="0.2">
      <c r="B43" s="652"/>
      <c r="C43" s="652"/>
      <c r="D43" s="652"/>
      <c r="E43" s="652"/>
      <c r="F43" s="652"/>
      <c r="G43" s="652"/>
      <c r="H43" s="652"/>
      <c r="I43" s="652"/>
      <c r="J43" s="652"/>
      <c r="K43" s="652"/>
      <c r="L43" s="652"/>
      <c r="M43" s="652"/>
      <c r="N43" s="652"/>
      <c r="O43" s="652"/>
      <c r="P43" s="652"/>
    </row>
    <row r="44" spans="2:16" s="631" customFormat="1" x14ac:dyDescent="0.2"/>
    <row r="45" spans="2:16" s="650" customFormat="1" x14ac:dyDescent="0.2"/>
    <row r="46" spans="2:16" s="657" customFormat="1" ht="12.75" customHeight="1" x14ac:dyDescent="0.2">
      <c r="B46" s="1543"/>
      <c r="C46" s="1543"/>
      <c r="D46" s="1543"/>
      <c r="E46" s="1543"/>
      <c r="F46" s="1543"/>
      <c r="G46" s="1543"/>
      <c r="H46" s="1543"/>
      <c r="I46" s="1543"/>
      <c r="J46" s="1543"/>
      <c r="K46" s="1543"/>
      <c r="L46" s="1543"/>
      <c r="M46" s="1543"/>
      <c r="N46" s="1543"/>
      <c r="O46" s="1543"/>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86"/>
      <c r="C3" s="1586"/>
      <c r="D3" s="1586"/>
      <c r="E3" s="1586"/>
      <c r="F3" s="1586"/>
      <c r="G3" s="1586"/>
      <c r="H3" s="1586"/>
      <c r="I3" s="1586"/>
      <c r="J3" s="12"/>
      <c r="Q3" s="16"/>
    </row>
    <row r="4" spans="2:30" s="4" customFormat="1" ht="2.25" customHeight="1" x14ac:dyDescent="0.2">
      <c r="B4" s="1587"/>
      <c r="C4" s="1587"/>
      <c r="D4" s="1587"/>
      <c r="E4" s="1587"/>
      <c r="F4" s="1587"/>
      <c r="G4" s="1587"/>
      <c r="H4" s="1587"/>
      <c r="I4" s="1587"/>
      <c r="J4" s="1587"/>
      <c r="K4" s="1587"/>
      <c r="L4" s="1587"/>
      <c r="M4" s="1587"/>
      <c r="N4" s="1587"/>
      <c r="O4" s="1587"/>
      <c r="P4" s="1587"/>
      <c r="Q4" s="1587"/>
      <c r="R4" s="1587"/>
      <c r="S4" s="1587"/>
      <c r="T4" s="1587"/>
    </row>
    <row r="5" spans="2:30" s="738" customFormat="1" ht="16.5" customHeight="1" x14ac:dyDescent="0.2">
      <c r="B5" s="1536" t="s">
        <v>410</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712"/>
    </row>
    <row r="6" spans="2:30" s="738" customFormat="1" ht="14.25" customHeight="1" x14ac:dyDescent="0.2">
      <c r="B6" s="1473" t="str">
        <f>porsaad!$B$6</f>
        <v>Situación a 31 de mayo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row>
    <row r="7" spans="2:30" s="133" customFormat="1" ht="5.25" customHeight="1" x14ac:dyDescent="0.2"/>
    <row r="8" spans="2:30" s="134" customFormat="1" ht="21.75" customHeight="1" x14ac:dyDescent="0.2">
      <c r="B8" s="1582" t="s">
        <v>27</v>
      </c>
      <c r="D8" s="1582" t="s">
        <v>112</v>
      </c>
      <c r="E8" s="1582" t="s">
        <v>26</v>
      </c>
      <c r="F8" s="1582"/>
      <c r="G8" s="1582"/>
      <c r="H8" s="1582"/>
      <c r="I8" s="1582"/>
      <c r="J8" s="1582"/>
      <c r="K8" s="1582"/>
      <c r="L8" s="1582"/>
      <c r="M8" s="1582"/>
      <c r="N8" s="1582"/>
      <c r="O8" s="1582"/>
      <c r="P8" s="1582"/>
      <c r="Q8" s="1582"/>
      <c r="R8" s="1582"/>
      <c r="S8" s="1582"/>
    </row>
    <row r="9" spans="2:30" s="134" customFormat="1" ht="21.75" customHeight="1" x14ac:dyDescent="0.2">
      <c r="B9" s="1582"/>
      <c r="D9" s="1582"/>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82"/>
      <c r="D10" s="1582"/>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81" t="s">
        <v>24</v>
      </c>
      <c r="D12" s="141" t="s">
        <v>31</v>
      </c>
      <c r="E12" s="142">
        <f>'36perfresol'!E12</f>
        <v>596</v>
      </c>
      <c r="F12" s="141"/>
      <c r="G12" s="142">
        <f>'36perfresol'!H12</f>
        <v>10688</v>
      </c>
      <c r="H12" s="141"/>
      <c r="I12" s="142">
        <f>'36perfresol'!K12</f>
        <v>6298</v>
      </c>
      <c r="J12" s="141"/>
      <c r="K12" s="142">
        <f>'36perfresol'!N12</f>
        <v>8881</v>
      </c>
      <c r="L12" s="141"/>
      <c r="M12" s="142">
        <f>'36perfresol'!Q12</f>
        <v>8612</v>
      </c>
      <c r="N12" s="141"/>
      <c r="O12" s="142">
        <f>'36perfresol'!T12</f>
        <v>11820</v>
      </c>
      <c r="P12" s="141"/>
      <c r="Q12" s="142">
        <f>'36perfresol'!W12</f>
        <v>40108</v>
      </c>
      <c r="R12" s="141"/>
      <c r="S12" s="142">
        <f>'36perfresol'!Z12</f>
        <v>188624</v>
      </c>
      <c r="T12" s="143"/>
      <c r="V12" s="144">
        <f>E12/E$16</f>
        <v>0.2410028305701577</v>
      </c>
      <c r="W12" s="144">
        <f>G12/G$16</f>
        <v>0.23581325567028505</v>
      </c>
      <c r="X12" s="144">
        <f>I12/I$16</f>
        <v>0.23118713750825931</v>
      </c>
      <c r="Y12" s="144">
        <f>K12/K$16</f>
        <v>0.24429223744292236</v>
      </c>
      <c r="Z12" s="144">
        <f>M12/M$16</f>
        <v>0.19293843534366878</v>
      </c>
      <c r="AA12" s="144">
        <f>O12/O$16</f>
        <v>0.15467357594315551</v>
      </c>
      <c r="AB12" s="144">
        <f>Q12/Q$16</f>
        <v>0.14526042062793587</v>
      </c>
      <c r="AC12" s="144">
        <f>S12/S$16</f>
        <v>0.23693476079040221</v>
      </c>
      <c r="AD12" s="144"/>
    </row>
    <row r="13" spans="2:30" s="140" customFormat="1" ht="21" customHeight="1" x14ac:dyDescent="0.2">
      <c r="B13" s="1581"/>
      <c r="D13" s="141" t="s">
        <v>49</v>
      </c>
      <c r="E13" s="142">
        <f>'36perfresol'!E13</f>
        <v>853</v>
      </c>
      <c r="F13" s="141"/>
      <c r="G13" s="142">
        <f>'36perfresol'!H13</f>
        <v>13065</v>
      </c>
      <c r="H13" s="141"/>
      <c r="I13" s="142">
        <f>'36perfresol'!K13</f>
        <v>8148</v>
      </c>
      <c r="J13" s="141"/>
      <c r="K13" s="142">
        <f>'36perfresol'!N13</f>
        <v>11673</v>
      </c>
      <c r="L13" s="141"/>
      <c r="M13" s="142">
        <f>'36perfresol'!Q13</f>
        <v>13308</v>
      </c>
      <c r="N13" s="141"/>
      <c r="O13" s="142">
        <f>'36perfresol'!T13</f>
        <v>21840</v>
      </c>
      <c r="P13" s="141"/>
      <c r="Q13" s="142">
        <f>'36perfresol'!W13</f>
        <v>70165</v>
      </c>
      <c r="R13" s="141"/>
      <c r="S13" s="142">
        <f>'36perfresol'!Z13</f>
        <v>249045</v>
      </c>
      <c r="T13" s="143"/>
      <c r="V13" s="144">
        <f>E13/E$16</f>
        <v>0.34492519207440359</v>
      </c>
      <c r="W13" s="144">
        <f>G13/G$16</f>
        <v>0.28825787662165742</v>
      </c>
      <c r="X13" s="144">
        <f>I13/I$16</f>
        <v>0.29909698260039647</v>
      </c>
      <c r="Y13" s="144">
        <f>K13/K$16</f>
        <v>0.3210925895362271</v>
      </c>
      <c r="Z13" s="144">
        <f>M13/M$16</f>
        <v>0.29814499507124292</v>
      </c>
      <c r="AA13" s="144">
        <f>O13/O$16</f>
        <v>0.2857928002198406</v>
      </c>
      <c r="AB13" s="144">
        <f>Q13/Q$16</f>
        <v>0.25411881453473423</v>
      </c>
      <c r="AC13" s="144">
        <f>S13/S$16</f>
        <v>0.31283090964588661</v>
      </c>
      <c r="AD13" s="144"/>
    </row>
    <row r="14" spans="2:30" s="140" customFormat="1" ht="21" customHeight="1" x14ac:dyDescent="0.2">
      <c r="B14" s="1581"/>
      <c r="D14" s="141" t="s">
        <v>50</v>
      </c>
      <c r="E14" s="142">
        <f>'36perfresol'!E14</f>
        <v>424</v>
      </c>
      <c r="F14" s="141"/>
      <c r="G14" s="142">
        <f>'36perfresol'!H14</f>
        <v>10230</v>
      </c>
      <c r="H14" s="141"/>
      <c r="I14" s="142">
        <f>'36perfresol'!K14</f>
        <v>7649</v>
      </c>
      <c r="J14" s="141"/>
      <c r="K14" s="142">
        <f>'36perfresol'!N14</f>
        <v>10199</v>
      </c>
      <c r="L14" s="141"/>
      <c r="M14" s="142">
        <f>'36perfresol'!Q14</f>
        <v>14071</v>
      </c>
      <c r="N14" s="141"/>
      <c r="O14" s="142">
        <f>'36perfresol'!T14</f>
        <v>25210</v>
      </c>
      <c r="P14" s="141"/>
      <c r="Q14" s="142">
        <f>'36perfresol'!W14</f>
        <v>91652</v>
      </c>
      <c r="R14" s="141"/>
      <c r="S14" s="142">
        <f>'36perfresol'!Z14</f>
        <v>228409</v>
      </c>
      <c r="T14" s="143"/>
      <c r="V14" s="144">
        <f>E14/E$16</f>
        <v>0.17145167812373635</v>
      </c>
      <c r="W14" s="144">
        <f>G14/G$16</f>
        <v>0.22570823404818638</v>
      </c>
      <c r="X14" s="144">
        <f>I14/I$16</f>
        <v>0.28077967843770646</v>
      </c>
      <c r="Y14" s="144">
        <f>K14/K$16</f>
        <v>0.28054684491390219</v>
      </c>
      <c r="Z14" s="144">
        <f>M14/M$16</f>
        <v>0.31523882068285691</v>
      </c>
      <c r="AA14" s="144">
        <f>O14/O$16</f>
        <v>0.3298917808398435</v>
      </c>
      <c r="AB14" s="144">
        <f>Q14/Q$16</f>
        <v>0.33193896657503685</v>
      </c>
      <c r="AC14" s="144">
        <f>S14/S$16</f>
        <v>0.28690957554380664</v>
      </c>
      <c r="AD14" s="144"/>
    </row>
    <row r="15" spans="2:30" s="140" customFormat="1" ht="21" customHeight="1" x14ac:dyDescent="0.2">
      <c r="B15" s="1581"/>
      <c r="D15" s="141" t="s">
        <v>113</v>
      </c>
      <c r="E15" s="142">
        <f>'36perfresol'!E15</f>
        <v>600</v>
      </c>
      <c r="F15" s="141"/>
      <c r="G15" s="142">
        <f>'36perfresol'!H15</f>
        <v>11341</v>
      </c>
      <c r="H15" s="141"/>
      <c r="I15" s="142">
        <f>'36perfresol'!K15</f>
        <v>5147</v>
      </c>
      <c r="J15" s="141"/>
      <c r="K15" s="142">
        <f>'36perfresol'!N15</f>
        <v>5601</v>
      </c>
      <c r="L15" s="141"/>
      <c r="M15" s="142">
        <f>'36perfresol'!Q15</f>
        <v>8645</v>
      </c>
      <c r="N15" s="141"/>
      <c r="O15" s="142">
        <f>'36perfresol'!T15</f>
        <v>17549</v>
      </c>
      <c r="P15" s="141"/>
      <c r="Q15" s="142">
        <f>'36perfresol'!W15</f>
        <v>74186</v>
      </c>
      <c r="R15" s="141"/>
      <c r="S15" s="142">
        <f>'36perfresol'!Z15</f>
        <v>130023</v>
      </c>
      <c r="T15" s="143"/>
      <c r="V15" s="144">
        <f>E15/E$16</f>
        <v>0.24262029923170239</v>
      </c>
      <c r="W15" s="144">
        <f>G15/G$16</f>
        <v>0.25022063365987113</v>
      </c>
      <c r="X15" s="144">
        <f>I15/I$16</f>
        <v>0.18893620145363776</v>
      </c>
      <c r="Y15" s="144">
        <f>K15/K$16</f>
        <v>0.15406832810694834</v>
      </c>
      <c r="Z15" s="144">
        <f>M15/M$16</f>
        <v>0.19367774890223138</v>
      </c>
      <c r="AA15" s="144">
        <f>O15/O$16</f>
        <v>0.22964184299716039</v>
      </c>
      <c r="AB15" s="144">
        <f>Q15/Q$16</f>
        <v>0.26868179826229305</v>
      </c>
      <c r="AC15" s="144">
        <f>S15/S$16</f>
        <v>0.16332475401990451</v>
      </c>
      <c r="AD15" s="144"/>
    </row>
    <row r="16" spans="2:30" s="140" customFormat="1" ht="21" customHeight="1" x14ac:dyDescent="0.2">
      <c r="B16" s="1581"/>
      <c r="D16" s="145" t="s">
        <v>68</v>
      </c>
      <c r="E16" s="142">
        <f>SUM(E12:E15)</f>
        <v>2473</v>
      </c>
      <c r="F16" s="141"/>
      <c r="G16" s="142">
        <f>SUM(G12:G15)</f>
        <v>45324</v>
      </c>
      <c r="H16" s="141"/>
      <c r="I16" s="142">
        <f>SUM(I12:I15)</f>
        <v>27242</v>
      </c>
      <c r="J16" s="141"/>
      <c r="K16" s="142">
        <f>SUM(K12:K15)</f>
        <v>36354</v>
      </c>
      <c r="L16" s="141"/>
      <c r="M16" s="142">
        <f>SUM(M12:M15)</f>
        <v>44636</v>
      </c>
      <c r="N16" s="141"/>
      <c r="O16" s="142">
        <f>SUM(O12:O15)</f>
        <v>76419</v>
      </c>
      <c r="P16" s="141"/>
      <c r="Q16" s="142">
        <f>SUM(Q12:Q15)</f>
        <v>276111</v>
      </c>
      <c r="R16" s="141"/>
      <c r="S16" s="142">
        <f>SUM(S12:S15)</f>
        <v>796101</v>
      </c>
      <c r="T16" s="143"/>
      <c r="V16" s="144"/>
    </row>
    <row r="17" spans="2:29" s="140" customFormat="1" ht="21" customHeight="1" x14ac:dyDescent="0.2">
      <c r="B17" s="1581" t="s">
        <v>23</v>
      </c>
      <c r="D17" s="141" t="s">
        <v>31</v>
      </c>
      <c r="E17" s="142">
        <f>'36perfresol'!E17</f>
        <v>784</v>
      </c>
      <c r="F17" s="141"/>
      <c r="G17" s="142">
        <f>'36perfresol'!H17</f>
        <v>23119</v>
      </c>
      <c r="H17" s="141"/>
      <c r="I17" s="142">
        <f>'36perfresol'!K17</f>
        <v>9889</v>
      </c>
      <c r="J17" s="141"/>
      <c r="K17" s="142">
        <f>'36perfresol'!N17</f>
        <v>10981</v>
      </c>
      <c r="L17" s="141"/>
      <c r="M17" s="142">
        <f>'36perfresol'!Q17</f>
        <v>9750</v>
      </c>
      <c r="N17" s="141"/>
      <c r="O17" s="142">
        <f>'36perfresol'!T17</f>
        <v>13140</v>
      </c>
      <c r="P17" s="141"/>
      <c r="Q17" s="142">
        <f>'36perfresol'!W17</f>
        <v>30299</v>
      </c>
      <c r="R17" s="141"/>
      <c r="S17" s="142">
        <f>'36perfresol'!Z17</f>
        <v>61106</v>
      </c>
      <c r="T17" s="143"/>
      <c r="V17" s="144">
        <f>E17/E$21</f>
        <v>0.2505592841163311</v>
      </c>
      <c r="W17" s="144">
        <f>G17/G$21</f>
        <v>0.24238580010693953</v>
      </c>
      <c r="X17" s="144">
        <f>I17/I$21</f>
        <v>0.22401685393258428</v>
      </c>
      <c r="Y17" s="144">
        <f>K17/K$21</f>
        <v>0.23133966755851434</v>
      </c>
      <c r="Z17" s="144">
        <f>M17/M$21</f>
        <v>0.19620469683858893</v>
      </c>
      <c r="AA17" s="144">
        <f>O17/O$21</f>
        <v>0.17139503032674624</v>
      </c>
      <c r="AB17" s="144">
        <f>Q17/Q$21</f>
        <v>0.18189950171099237</v>
      </c>
      <c r="AC17" s="144">
        <f>S17/S$21</f>
        <v>0.20103038517719204</v>
      </c>
    </row>
    <row r="18" spans="2:29" s="140" customFormat="1" ht="21" customHeight="1" x14ac:dyDescent="0.2">
      <c r="B18" s="1581"/>
      <c r="D18" s="141" t="s">
        <v>49</v>
      </c>
      <c r="E18" s="142">
        <f>'36perfresol'!E18</f>
        <v>1134</v>
      </c>
      <c r="F18" s="141"/>
      <c r="G18" s="142">
        <f>'36perfresol'!H18</f>
        <v>32559</v>
      </c>
      <c r="H18" s="141"/>
      <c r="I18" s="142">
        <f>'36perfresol'!K18</f>
        <v>12970</v>
      </c>
      <c r="J18" s="141"/>
      <c r="K18" s="142">
        <f>'36perfresol'!N18</f>
        <v>15438</v>
      </c>
      <c r="L18" s="141"/>
      <c r="M18" s="142">
        <f>'36perfresol'!Q18</f>
        <v>15891</v>
      </c>
      <c r="N18" s="141"/>
      <c r="O18" s="142">
        <f>'36perfresol'!T18</f>
        <v>23786</v>
      </c>
      <c r="P18" s="141"/>
      <c r="Q18" s="142">
        <f>'36perfresol'!W18</f>
        <v>48540</v>
      </c>
      <c r="R18" s="141"/>
      <c r="S18" s="142">
        <f>'36perfresol'!Z18</f>
        <v>86668</v>
      </c>
      <c r="T18" s="143"/>
      <c r="V18" s="144">
        <f>E18/E$21</f>
        <v>0.36241610738255031</v>
      </c>
      <c r="W18" s="144">
        <f>G18/G$21</f>
        <v>0.3413572933812814</v>
      </c>
      <c r="X18" s="144">
        <f>I18/I$21</f>
        <v>0.29381116346502356</v>
      </c>
      <c r="Y18" s="144">
        <f>K18/K$21</f>
        <v>0.32523648008089828</v>
      </c>
      <c r="Z18" s="144">
        <f>M18/M$21</f>
        <v>0.31978347050892481</v>
      </c>
      <c r="AA18" s="144">
        <f>O18/O$21</f>
        <v>0.31025891867214506</v>
      </c>
      <c r="AB18" s="144">
        <f>Q18/Q$21</f>
        <v>0.29140901722999341</v>
      </c>
      <c r="AC18" s="144">
        <f>S18/S$21</f>
        <v>0.28512587016883578</v>
      </c>
    </row>
    <row r="19" spans="2:29" s="140" customFormat="1" ht="21" customHeight="1" x14ac:dyDescent="0.2">
      <c r="B19" s="1581"/>
      <c r="D19" s="141" t="s">
        <v>50</v>
      </c>
      <c r="E19" s="142">
        <f>'36perfresol'!E19</f>
        <v>463</v>
      </c>
      <c r="F19" s="141"/>
      <c r="G19" s="142">
        <f>'36perfresol'!H19</f>
        <v>23505</v>
      </c>
      <c r="H19" s="141"/>
      <c r="I19" s="142">
        <f>'36perfresol'!K19</f>
        <v>13173</v>
      </c>
      <c r="J19" s="141"/>
      <c r="K19" s="142">
        <f>'36perfresol'!N19</f>
        <v>14289</v>
      </c>
      <c r="L19" s="141"/>
      <c r="M19" s="142">
        <f>'36perfresol'!Q19</f>
        <v>15960</v>
      </c>
      <c r="N19" s="141"/>
      <c r="O19" s="142">
        <f>'36perfresol'!T19</f>
        <v>24651</v>
      </c>
      <c r="P19" s="141"/>
      <c r="Q19" s="142">
        <f>'36perfresol'!W19</f>
        <v>49466</v>
      </c>
      <c r="R19" s="141"/>
      <c r="S19" s="142">
        <f>'36perfresol'!Z19</f>
        <v>90289</v>
      </c>
      <c r="T19" s="143"/>
      <c r="V19" s="144">
        <f>E19/E$21</f>
        <v>0.14797059763502718</v>
      </c>
      <c r="W19" s="144">
        <f>G19/G$21</f>
        <v>0.24643272769209801</v>
      </c>
      <c r="X19" s="144">
        <f>I19/I$21</f>
        <v>0.29840974990938746</v>
      </c>
      <c r="Y19" s="144">
        <f>K19/K$21</f>
        <v>0.30103018939473741</v>
      </c>
      <c r="Z19" s="144">
        <f>M19/M$21</f>
        <v>0.3211719960557825</v>
      </c>
      <c r="AA19" s="144">
        <f>O19/O$21</f>
        <v>0.32154177264723144</v>
      </c>
      <c r="AB19" s="144">
        <f>Q19/Q$21</f>
        <v>0.29696824158011648</v>
      </c>
      <c r="AC19" s="144">
        <f>S19/S$21</f>
        <v>0.2970384650813912</v>
      </c>
    </row>
    <row r="20" spans="2:29" s="140" customFormat="1" ht="21" customHeight="1" x14ac:dyDescent="0.2">
      <c r="B20" s="1581"/>
      <c r="D20" s="141" t="s">
        <v>113</v>
      </c>
      <c r="E20" s="142">
        <f>'36perfresol'!E20</f>
        <v>748</v>
      </c>
      <c r="F20" s="141"/>
      <c r="G20" s="142">
        <f>'36perfresol'!H20</f>
        <v>16198</v>
      </c>
      <c r="H20" s="141"/>
      <c r="I20" s="142">
        <f>'36perfresol'!K20</f>
        <v>8112</v>
      </c>
      <c r="J20" s="141"/>
      <c r="K20" s="142">
        <f>'36perfresol'!N20</f>
        <v>6759</v>
      </c>
      <c r="L20" s="141"/>
      <c r="M20" s="142">
        <f>'36perfresol'!Q20</f>
        <v>8092</v>
      </c>
      <c r="N20" s="141"/>
      <c r="O20" s="142">
        <f>'36perfresol'!T20</f>
        <v>15088</v>
      </c>
      <c r="P20" s="141"/>
      <c r="Q20" s="142">
        <f>'36perfresol'!W20</f>
        <v>38265</v>
      </c>
      <c r="R20" s="141"/>
      <c r="S20" s="142">
        <f>'36perfresol'!Z20</f>
        <v>65901</v>
      </c>
      <c r="T20" s="143"/>
      <c r="V20" s="144">
        <f>E20/E$21</f>
        <v>0.2390540108660914</v>
      </c>
      <c r="W20" s="144">
        <f>G20/G$21</f>
        <v>0.16982417881968107</v>
      </c>
      <c r="X20" s="144">
        <f>I20/I$21</f>
        <v>0.18376223269300471</v>
      </c>
      <c r="Y20" s="144">
        <f>K20/K$21</f>
        <v>0.14239366296584996</v>
      </c>
      <c r="Z20" s="144">
        <f>M20/M$21</f>
        <v>0.16283983659670376</v>
      </c>
      <c r="AA20" s="144">
        <f>O20/O$21</f>
        <v>0.19680427835387726</v>
      </c>
      <c r="AB20" s="144">
        <f>Q20/Q$21</f>
        <v>0.22972323947889775</v>
      </c>
      <c r="AC20" s="144">
        <f>S20/S$21</f>
        <v>0.21680527957258097</v>
      </c>
    </row>
    <row r="21" spans="2:29" s="140" customFormat="1" ht="21" customHeight="1" x14ac:dyDescent="0.2">
      <c r="B21" s="1581"/>
      <c r="D21" s="145" t="s">
        <v>68</v>
      </c>
      <c r="E21" s="142">
        <f>SUM(E17:E20)</f>
        <v>3129</v>
      </c>
      <c r="F21" s="141"/>
      <c r="G21" s="142">
        <f>SUM(G17:G20)</f>
        <v>95381</v>
      </c>
      <c r="H21" s="141"/>
      <c r="I21" s="142">
        <f>SUM(I17:I20)</f>
        <v>44144</v>
      </c>
      <c r="J21" s="141"/>
      <c r="K21" s="142">
        <f>SUM(K17:K20)</f>
        <v>47467</v>
      </c>
      <c r="L21" s="141"/>
      <c r="M21" s="142">
        <f>SUM(M17:M20)</f>
        <v>49693</v>
      </c>
      <c r="N21" s="141"/>
      <c r="O21" s="142">
        <f>SUM(O17:O20)</f>
        <v>76665</v>
      </c>
      <c r="P21" s="141"/>
      <c r="Q21" s="142">
        <f>SUM(Q17:Q20)</f>
        <v>166570</v>
      </c>
      <c r="R21" s="141"/>
      <c r="S21" s="142">
        <f>SUM(S17:S20)</f>
        <v>303964</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82" t="s">
        <v>0</v>
      </c>
      <c r="C23" s="1582"/>
      <c r="D23" s="1582"/>
      <c r="E23" s="147">
        <f>E16+E21</f>
        <v>5602</v>
      </c>
      <c r="F23" s="143"/>
      <c r="G23" s="147">
        <f>G16+G21</f>
        <v>140705</v>
      </c>
      <c r="H23" s="143"/>
      <c r="I23" s="147">
        <f>I16+I21</f>
        <v>71386</v>
      </c>
      <c r="J23" s="143"/>
      <c r="K23" s="147">
        <f>K16+K21</f>
        <v>83821</v>
      </c>
      <c r="L23" s="143"/>
      <c r="M23" s="147">
        <f>M16+M21</f>
        <v>94329</v>
      </c>
      <c r="N23" s="143"/>
      <c r="O23" s="147">
        <f>O16+O21</f>
        <v>153084</v>
      </c>
      <c r="P23" s="143"/>
      <c r="Q23" s="147">
        <f>Q16+Q21</f>
        <v>442681</v>
      </c>
      <c r="R23" s="143"/>
      <c r="S23" s="147">
        <f>S16+S21</f>
        <v>1100065</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83"/>
      <c r="D37" s="1583"/>
      <c r="E37" s="1583"/>
      <c r="F37" s="1583"/>
      <c r="G37" s="1583"/>
      <c r="H37" s="1583"/>
      <c r="I37" s="1583"/>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84"/>
      <c r="C46" s="1585"/>
      <c r="D46" s="1585"/>
      <c r="E46" s="1585"/>
      <c r="F46" s="1585"/>
      <c r="G46" s="1585"/>
      <c r="H46" s="1585"/>
      <c r="I46" s="1585"/>
      <c r="J46" s="1585"/>
      <c r="K46" s="1585"/>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86"/>
      <c r="C3" s="1586"/>
      <c r="D3" s="1586"/>
      <c r="E3" s="1586"/>
      <c r="F3" s="1586"/>
      <c r="G3" s="1586"/>
      <c r="H3" s="1586"/>
      <c r="I3" s="1586"/>
      <c r="J3" s="12"/>
      <c r="Q3" s="16"/>
    </row>
    <row r="4" spans="2:30" s="4" customFormat="1" ht="2.25" customHeight="1" x14ac:dyDescent="0.2">
      <c r="B4" s="1587"/>
      <c r="C4" s="1587"/>
      <c r="D4" s="1587"/>
      <c r="E4" s="1587"/>
      <c r="F4" s="1587"/>
      <c r="G4" s="1587"/>
      <c r="H4" s="1587"/>
      <c r="I4" s="1587"/>
      <c r="J4" s="1587"/>
      <c r="K4" s="1587"/>
      <c r="L4" s="1587"/>
      <c r="M4" s="1587"/>
      <c r="N4" s="1587"/>
      <c r="O4" s="1587"/>
      <c r="P4" s="1587"/>
      <c r="Q4" s="1587"/>
      <c r="R4" s="1587"/>
      <c r="S4" s="1587"/>
      <c r="T4" s="1587"/>
    </row>
    <row r="5" spans="2:30" s="738" customFormat="1" ht="16.5" customHeight="1" x14ac:dyDescent="0.2">
      <c r="B5" s="1536" t="s">
        <v>411</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712"/>
    </row>
    <row r="6" spans="2:30" s="738" customFormat="1" ht="14.25" customHeight="1" x14ac:dyDescent="0.2">
      <c r="B6" s="1473" t="str">
        <f>porsaad!$B$6</f>
        <v>Situación a 31 de mayo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row>
    <row r="7" spans="2:30" s="133" customFormat="1" ht="5.25" customHeight="1" x14ac:dyDescent="0.2"/>
    <row r="8" spans="2:30" s="134" customFormat="1" ht="21.75" customHeight="1" x14ac:dyDescent="0.2">
      <c r="B8" s="1582" t="s">
        <v>27</v>
      </c>
      <c r="D8" s="1582" t="s">
        <v>112</v>
      </c>
      <c r="E8" s="1582" t="s">
        <v>26</v>
      </c>
      <c r="F8" s="1582"/>
      <c r="G8" s="1582"/>
      <c r="H8" s="1582"/>
      <c r="I8" s="1582"/>
      <c r="J8" s="1582"/>
      <c r="K8" s="1582"/>
      <c r="L8" s="1582"/>
      <c r="M8" s="1582"/>
      <c r="N8" s="1582"/>
      <c r="O8" s="1582"/>
      <c r="P8" s="1582"/>
      <c r="Q8" s="1582"/>
      <c r="R8" s="1582"/>
      <c r="S8" s="1582"/>
    </row>
    <row r="9" spans="2:30" s="134" customFormat="1" ht="21.75" customHeight="1" x14ac:dyDescent="0.2">
      <c r="B9" s="1582"/>
      <c r="D9" s="1582"/>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82"/>
      <c r="D10" s="1582"/>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81" t="s">
        <v>24</v>
      </c>
      <c r="D12" s="141" t="s">
        <v>31</v>
      </c>
      <c r="E12" s="142">
        <f>'36perfresol'!E12</f>
        <v>596</v>
      </c>
      <c r="F12" s="141"/>
      <c r="G12" s="142">
        <f>'36perfresol'!H12</f>
        <v>10688</v>
      </c>
      <c r="H12" s="141"/>
      <c r="I12" s="142">
        <f>'36perfresol'!K12</f>
        <v>6298</v>
      </c>
      <c r="J12" s="141"/>
      <c r="K12" s="142">
        <f>'36perfresol'!N12</f>
        <v>8881</v>
      </c>
      <c r="L12" s="141"/>
      <c r="M12" s="142">
        <f>'36perfresol'!Q12</f>
        <v>8612</v>
      </c>
      <c r="N12" s="141"/>
      <c r="O12" s="142">
        <f>'36perfresol'!T12</f>
        <v>11820</v>
      </c>
      <c r="P12" s="141"/>
      <c r="Q12" s="142">
        <f>'36perfresol'!W12</f>
        <v>40108</v>
      </c>
      <c r="R12" s="141"/>
      <c r="S12" s="142">
        <f>'36perfresol'!Z12</f>
        <v>188624</v>
      </c>
      <c r="T12" s="143"/>
      <c r="V12" s="144">
        <f>E12/E$16</f>
        <v>0.3182060864922584</v>
      </c>
      <c r="W12" s="144">
        <f>G12/G$16</f>
        <v>0.31451019627460791</v>
      </c>
      <c r="X12" s="144">
        <f>I12/I$16</f>
        <v>0.28504186467526588</v>
      </c>
      <c r="Y12" s="144">
        <f>K12/K$16</f>
        <v>0.28878483399993499</v>
      </c>
      <c r="Z12" s="144">
        <f>M12/M$16</f>
        <v>0.23928204273290546</v>
      </c>
      <c r="AA12" s="144">
        <f>O12/O$16</f>
        <v>0.20078138270766094</v>
      </c>
      <c r="AB12" s="144">
        <f>Q12/Q$16</f>
        <v>0.19862820354091865</v>
      </c>
      <c r="AC12" s="144">
        <f>S12/S$16</f>
        <v>0.2831860532850507</v>
      </c>
      <c r="AD12" s="144"/>
    </row>
    <row r="13" spans="2:30" s="140" customFormat="1" ht="21" customHeight="1" x14ac:dyDescent="0.2">
      <c r="B13" s="1581"/>
      <c r="D13" s="141" t="s">
        <v>49</v>
      </c>
      <c r="E13" s="142">
        <f>'36perfresol'!E13</f>
        <v>853</v>
      </c>
      <c r="F13" s="141"/>
      <c r="G13" s="142">
        <f>'36perfresol'!H13</f>
        <v>13065</v>
      </c>
      <c r="H13" s="141"/>
      <c r="I13" s="142">
        <f>'36perfresol'!K13</f>
        <v>8148</v>
      </c>
      <c r="J13" s="141"/>
      <c r="K13" s="142">
        <f>'36perfresol'!N13</f>
        <v>11673</v>
      </c>
      <c r="L13" s="141"/>
      <c r="M13" s="142">
        <f>'36perfresol'!Q13</f>
        <v>13308</v>
      </c>
      <c r="N13" s="141"/>
      <c r="O13" s="142">
        <f>'36perfresol'!T13</f>
        <v>21840</v>
      </c>
      <c r="P13" s="141"/>
      <c r="Q13" s="142">
        <f>'36perfresol'!W13</f>
        <v>70165</v>
      </c>
      <c r="R13" s="141"/>
      <c r="S13" s="142">
        <f>'36perfresol'!Z13</f>
        <v>249045</v>
      </c>
      <c r="T13" s="143"/>
      <c r="V13" s="144">
        <f>E13/E$16</f>
        <v>0.45541911372130273</v>
      </c>
      <c r="W13" s="144">
        <f>G13/G$16</f>
        <v>0.38445693434952771</v>
      </c>
      <c r="X13" s="144">
        <f>I13/I$16</f>
        <v>0.36877121520706041</v>
      </c>
      <c r="Y13" s="144">
        <f>K13/K$16</f>
        <v>0.37957272461223296</v>
      </c>
      <c r="Z13" s="144">
        <f>M13/M$16</f>
        <v>0.36975910644327747</v>
      </c>
      <c r="AA13" s="144">
        <f>O13/O$16</f>
        <v>0.37098692033293695</v>
      </c>
      <c r="AB13" s="144">
        <f>Q13/Q$16</f>
        <v>0.34748050018571253</v>
      </c>
      <c r="AC13" s="144">
        <f>S13/S$16</f>
        <v>0.37389765162638611</v>
      </c>
      <c r="AD13" s="144"/>
    </row>
    <row r="14" spans="2:30" s="140" customFormat="1" ht="21" customHeight="1" x14ac:dyDescent="0.2">
      <c r="B14" s="1581"/>
      <c r="D14" s="141" t="s">
        <v>50</v>
      </c>
      <c r="E14" s="142">
        <f>'36perfresol'!E14</f>
        <v>424</v>
      </c>
      <c r="F14" s="141"/>
      <c r="G14" s="142">
        <f>'36perfresol'!H14</f>
        <v>10230</v>
      </c>
      <c r="H14" s="141"/>
      <c r="I14" s="142">
        <f>'36perfresol'!K14</f>
        <v>7649</v>
      </c>
      <c r="J14" s="141"/>
      <c r="K14" s="142">
        <f>'36perfresol'!N14</f>
        <v>10199</v>
      </c>
      <c r="L14" s="141"/>
      <c r="M14" s="142">
        <f>'36perfresol'!Q14</f>
        <v>14071</v>
      </c>
      <c r="N14" s="141"/>
      <c r="O14" s="142">
        <f>'36perfresol'!T14</f>
        <v>25210</v>
      </c>
      <c r="P14" s="141"/>
      <c r="Q14" s="142">
        <f>'36perfresol'!W14</f>
        <v>91652</v>
      </c>
      <c r="R14" s="141"/>
      <c r="S14" s="142">
        <f>'36perfresol'!Z14</f>
        <v>228409</v>
      </c>
      <c r="T14" s="143"/>
      <c r="V14" s="144">
        <f>E14/E$16</f>
        <v>0.22637479978643887</v>
      </c>
      <c r="W14" s="144">
        <f>G14/G$16</f>
        <v>0.30103286937586438</v>
      </c>
      <c r="X14" s="144">
        <f>I14/I$16</f>
        <v>0.34618692011767366</v>
      </c>
      <c r="Y14" s="144">
        <f>K14/K$16</f>
        <v>0.33164244138783205</v>
      </c>
      <c r="Z14" s="144">
        <f>M14/M$16</f>
        <v>0.39095885082381704</v>
      </c>
      <c r="AA14" s="144">
        <f>O14/O$16</f>
        <v>0.42823169695940205</v>
      </c>
      <c r="AB14" s="144">
        <f>Q14/Q$16</f>
        <v>0.45389129627336883</v>
      </c>
      <c r="AC14" s="144">
        <f>S14/S$16</f>
        <v>0.34291629508856319</v>
      </c>
      <c r="AD14" s="144"/>
    </row>
    <row r="15" spans="2:30" s="140" customFormat="1" ht="21" customHeight="1" x14ac:dyDescent="0.2">
      <c r="B15" s="1581"/>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
      <c r="B16" s="1581"/>
      <c r="D16" s="145" t="s">
        <v>68</v>
      </c>
      <c r="E16" s="142">
        <f>SUM(E12:E15)</f>
        <v>1873</v>
      </c>
      <c r="F16" s="141"/>
      <c r="G16" s="142">
        <f>SUM(G12:G15)</f>
        <v>33983</v>
      </c>
      <c r="H16" s="141"/>
      <c r="I16" s="142">
        <f>SUM(I12:I15)</f>
        <v>22095</v>
      </c>
      <c r="J16" s="141"/>
      <c r="K16" s="142">
        <f>SUM(K12:K15)</f>
        <v>30753</v>
      </c>
      <c r="L16" s="141"/>
      <c r="M16" s="142">
        <f>SUM(M12:M15)</f>
        <v>35991</v>
      </c>
      <c r="N16" s="141"/>
      <c r="O16" s="142">
        <f>SUM(O12:O15)</f>
        <v>58870</v>
      </c>
      <c r="P16" s="141"/>
      <c r="Q16" s="142">
        <f>SUM(Q12:Q15)</f>
        <v>201925</v>
      </c>
      <c r="R16" s="141"/>
      <c r="S16" s="142">
        <f>SUM(S12:S15)</f>
        <v>666078</v>
      </c>
      <c r="T16" s="143"/>
      <c r="V16" s="144"/>
    </row>
    <row r="17" spans="2:29" s="140" customFormat="1" ht="21" customHeight="1" x14ac:dyDescent="0.2">
      <c r="B17" s="1581" t="s">
        <v>23</v>
      </c>
      <c r="D17" s="141" t="s">
        <v>31</v>
      </c>
      <c r="E17" s="142">
        <f>'36perfresol'!E17</f>
        <v>784</v>
      </c>
      <c r="F17" s="141"/>
      <c r="G17" s="142">
        <f>'36perfresol'!H17</f>
        <v>23119</v>
      </c>
      <c r="H17" s="141"/>
      <c r="I17" s="142">
        <f>'36perfresol'!K17</f>
        <v>9889</v>
      </c>
      <c r="J17" s="141"/>
      <c r="K17" s="142">
        <f>'36perfresol'!N17</f>
        <v>10981</v>
      </c>
      <c r="L17" s="141"/>
      <c r="M17" s="142">
        <f>'36perfresol'!Q17</f>
        <v>9750</v>
      </c>
      <c r="N17" s="141"/>
      <c r="O17" s="142">
        <f>'36perfresol'!T17</f>
        <v>13140</v>
      </c>
      <c r="P17" s="141"/>
      <c r="Q17" s="142">
        <f>'36perfresol'!W17</f>
        <v>30299</v>
      </c>
      <c r="R17" s="141"/>
      <c r="S17" s="142">
        <f>'36perfresol'!Z17</f>
        <v>61106</v>
      </c>
      <c r="T17" s="143"/>
      <c r="V17" s="144">
        <f>E17/E$21</f>
        <v>0.32927341453170939</v>
      </c>
      <c r="W17" s="144">
        <f>G17/G$21</f>
        <v>0.29196923582082013</v>
      </c>
      <c r="X17" s="144">
        <f>I17/I$21</f>
        <v>0.27445048845470693</v>
      </c>
      <c r="Y17" s="144">
        <f>K17/K$21</f>
        <v>0.26975041760833252</v>
      </c>
      <c r="Z17" s="144">
        <f>M17/M$21</f>
        <v>0.2343693661210067</v>
      </c>
      <c r="AA17" s="144">
        <f>O17/O$21</f>
        <v>0.21339136365850886</v>
      </c>
      <c r="AB17" s="144">
        <f>Q17/Q$21</f>
        <v>0.23614824052063443</v>
      </c>
      <c r="AC17" s="144">
        <f>S17/S$21</f>
        <v>0.25667995446583469</v>
      </c>
    </row>
    <row r="18" spans="2:29" s="140" customFormat="1" ht="21" customHeight="1" x14ac:dyDescent="0.2">
      <c r="B18" s="1581"/>
      <c r="D18" s="141" t="s">
        <v>49</v>
      </c>
      <c r="E18" s="142">
        <f>'36perfresol'!E18</f>
        <v>1134</v>
      </c>
      <c r="F18" s="141"/>
      <c r="G18" s="142">
        <f>'36perfresol'!H18</f>
        <v>32559</v>
      </c>
      <c r="H18" s="141"/>
      <c r="I18" s="142">
        <f>'36perfresol'!K18</f>
        <v>12970</v>
      </c>
      <c r="J18" s="141"/>
      <c r="K18" s="142">
        <f>'36perfresol'!N18</f>
        <v>15438</v>
      </c>
      <c r="L18" s="141"/>
      <c r="M18" s="142">
        <f>'36perfresol'!Q18</f>
        <v>15891</v>
      </c>
      <c r="N18" s="141"/>
      <c r="O18" s="142">
        <f>'36perfresol'!T18</f>
        <v>23786</v>
      </c>
      <c r="P18" s="141"/>
      <c r="Q18" s="142">
        <f>'36perfresol'!W18</f>
        <v>48540</v>
      </c>
      <c r="R18" s="141"/>
      <c r="S18" s="142">
        <f>'36perfresol'!Z18</f>
        <v>86668</v>
      </c>
      <c r="T18" s="143"/>
      <c r="V18" s="144">
        <f>E18/E$21</f>
        <v>0.4762704745905082</v>
      </c>
      <c r="W18" s="144">
        <f>G18/G$21</f>
        <v>0.41118674462952909</v>
      </c>
      <c r="X18" s="144">
        <f>I18/I$21</f>
        <v>0.35995781527531084</v>
      </c>
      <c r="Y18" s="144">
        <f>K18/K$21</f>
        <v>0.37923749631522058</v>
      </c>
      <c r="Z18" s="144">
        <f>M18/M$21</f>
        <v>0.38198600995168386</v>
      </c>
      <c r="AA18" s="144">
        <f>O18/O$21</f>
        <v>0.38628059177939816</v>
      </c>
      <c r="AB18" s="144">
        <f>Q18/Q$21</f>
        <v>0.37831729083044308</v>
      </c>
      <c r="AC18" s="144">
        <f>S18/S$21</f>
        <v>0.36405489303251659</v>
      </c>
    </row>
    <row r="19" spans="2:29" s="140" customFormat="1" ht="21" customHeight="1" x14ac:dyDescent="0.2">
      <c r="B19" s="1581"/>
      <c r="D19" s="141" t="s">
        <v>50</v>
      </c>
      <c r="E19" s="142">
        <f>'36perfresol'!E19</f>
        <v>463</v>
      </c>
      <c r="F19" s="141"/>
      <c r="G19" s="142">
        <f>'36perfresol'!H19</f>
        <v>23505</v>
      </c>
      <c r="H19" s="141"/>
      <c r="I19" s="142">
        <f>'36perfresol'!K19</f>
        <v>13173</v>
      </c>
      <c r="J19" s="141"/>
      <c r="K19" s="142">
        <f>'36perfresol'!N19</f>
        <v>14289</v>
      </c>
      <c r="L19" s="141"/>
      <c r="M19" s="142">
        <f>'36perfresol'!Q19</f>
        <v>15960</v>
      </c>
      <c r="N19" s="141"/>
      <c r="O19" s="142">
        <f>'36perfresol'!T19</f>
        <v>24651</v>
      </c>
      <c r="P19" s="141"/>
      <c r="Q19" s="142">
        <f>'36perfresol'!W19</f>
        <v>49466</v>
      </c>
      <c r="R19" s="141"/>
      <c r="S19" s="142">
        <f>'36perfresol'!Z19</f>
        <v>90289</v>
      </c>
      <c r="T19" s="143"/>
      <c r="V19" s="144">
        <f>E19/E$21</f>
        <v>0.19445611087778245</v>
      </c>
      <c r="W19" s="144">
        <f>G19/G$21</f>
        <v>0.29684401954965078</v>
      </c>
      <c r="X19" s="144">
        <f>I19/I$21</f>
        <v>0.36559169626998222</v>
      </c>
      <c r="Y19" s="144">
        <f>K19/K$21</f>
        <v>0.35101208607644691</v>
      </c>
      <c r="Z19" s="144">
        <f>M19/M$21</f>
        <v>0.38364462392730941</v>
      </c>
      <c r="AA19" s="144">
        <f>O19/O$21</f>
        <v>0.40032804456209298</v>
      </c>
      <c r="AB19" s="144">
        <f>Q19/Q$21</f>
        <v>0.38553446864892249</v>
      </c>
      <c r="AC19" s="144">
        <f>S19/S$21</f>
        <v>0.37926515250164872</v>
      </c>
    </row>
    <row r="20" spans="2:29" s="140" customFormat="1" ht="21" customHeight="1" x14ac:dyDescent="0.2">
      <c r="B20" s="1581"/>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
      <c r="B21" s="1581"/>
      <c r="D21" s="145" t="s">
        <v>68</v>
      </c>
      <c r="E21" s="142">
        <f>SUM(E17:E20)</f>
        <v>2381</v>
      </c>
      <c r="F21" s="141"/>
      <c r="G21" s="142">
        <f>SUM(G17:G20)</f>
        <v>79183</v>
      </c>
      <c r="H21" s="141"/>
      <c r="I21" s="142">
        <f>SUM(I17:I20)</f>
        <v>36032</v>
      </c>
      <c r="J21" s="141"/>
      <c r="K21" s="142">
        <f>SUM(K17:K20)</f>
        <v>40708</v>
      </c>
      <c r="L21" s="141"/>
      <c r="M21" s="142">
        <f>SUM(M17:M20)</f>
        <v>41601</v>
      </c>
      <c r="N21" s="141"/>
      <c r="O21" s="142">
        <f>SUM(O17:O20)</f>
        <v>61577</v>
      </c>
      <c r="P21" s="141"/>
      <c r="Q21" s="142">
        <f>SUM(Q17:Q20)</f>
        <v>128305</v>
      </c>
      <c r="R21" s="141"/>
      <c r="S21" s="142">
        <f>SUM(S17:S20)</f>
        <v>238063</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82" t="s">
        <v>0</v>
      </c>
      <c r="C23" s="1582"/>
      <c r="D23" s="1582"/>
      <c r="E23" s="147">
        <f>E16+E21</f>
        <v>4254</v>
      </c>
      <c r="F23" s="143"/>
      <c r="G23" s="147">
        <f>G16+G21</f>
        <v>113166</v>
      </c>
      <c r="H23" s="143"/>
      <c r="I23" s="147">
        <f>I16+I21</f>
        <v>58127</v>
      </c>
      <c r="J23" s="143"/>
      <c r="K23" s="147">
        <f>K16+K21</f>
        <v>71461</v>
      </c>
      <c r="L23" s="143"/>
      <c r="M23" s="147">
        <f>M16+M21</f>
        <v>77592</v>
      </c>
      <c r="N23" s="143"/>
      <c r="O23" s="147">
        <f>O16+O21</f>
        <v>120447</v>
      </c>
      <c r="P23" s="143"/>
      <c r="Q23" s="147">
        <f>Q16+Q21</f>
        <v>330230</v>
      </c>
      <c r="R23" s="143"/>
      <c r="S23" s="147">
        <f>S16+S21</f>
        <v>904141</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83"/>
      <c r="D37" s="1583"/>
      <c r="E37" s="1583"/>
      <c r="F37" s="1583"/>
      <c r="G37" s="1583"/>
      <c r="H37" s="1583"/>
      <c r="I37" s="1583"/>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84"/>
      <c r="C46" s="1585"/>
      <c r="D46" s="1585"/>
      <c r="E46" s="1585"/>
      <c r="F46" s="1585"/>
      <c r="G46" s="1585"/>
      <c r="H46" s="1585"/>
      <c r="I46" s="1585"/>
      <c r="J46" s="1585"/>
      <c r="K46" s="1585"/>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topLeftCell="A4"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8.57031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6" t="s">
        <v>412</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88" t="s">
        <v>52</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
      <c r="B7" s="1550" t="s">
        <v>12</v>
      </c>
      <c r="C7" s="625"/>
      <c r="D7" s="871" t="s">
        <v>244</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855" t="s">
        <v>478</v>
      </c>
      <c r="AD7" s="827"/>
    </row>
    <row r="8" spans="2:30" s="626" customFormat="1" ht="20.25" customHeight="1" x14ac:dyDescent="0.2">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301429</v>
      </c>
      <c r="E10" s="633"/>
      <c r="F10" s="675">
        <v>587</v>
      </c>
      <c r="G10" s="676">
        <v>0.12979058830292725</v>
      </c>
      <c r="H10" s="675">
        <v>147843</v>
      </c>
      <c r="I10" s="676">
        <v>32.689318477801827</v>
      </c>
      <c r="J10" s="675">
        <v>168306</v>
      </c>
      <c r="K10" s="676">
        <v>37.213858185540843</v>
      </c>
      <c r="L10" s="675">
        <v>15223</v>
      </c>
      <c r="M10" s="676">
        <v>3.3659320710995937</v>
      </c>
      <c r="N10" s="675">
        <v>27388</v>
      </c>
      <c r="O10" s="676">
        <v>6.0557148763893895</v>
      </c>
      <c r="P10" s="675">
        <v>4490</v>
      </c>
      <c r="Q10" s="676">
        <v>0.99277639093721182</v>
      </c>
      <c r="R10" s="675">
        <v>88418</v>
      </c>
      <c r="S10" s="676">
        <v>19.54995610999697</v>
      </c>
      <c r="T10" s="675">
        <v>12</v>
      </c>
      <c r="U10" s="676">
        <f t="shared" ref="U10:U27" si="0">T10*100/$V10</f>
        <v>2.6532999312353102E-3</v>
      </c>
      <c r="V10" s="831">
        <f>F10+H10+J10+L10+N10+P10+R10+T10</f>
        <v>452267</v>
      </c>
      <c r="W10" s="676">
        <f t="shared" ref="V10:W27" si="1">G10+I10+K10+M10+O10+Q10+S10+U10</f>
        <v>100</v>
      </c>
      <c r="X10" s="678"/>
      <c r="Y10" s="832">
        <f t="shared" ref="Y10:Y27" si="2">V10/D10</f>
        <v>1.5004097150572773</v>
      </c>
    </row>
    <row r="11" spans="2:30" s="633" customFormat="1" ht="18" customHeight="1" x14ac:dyDescent="0.2">
      <c r="B11" s="682" t="s">
        <v>7</v>
      </c>
      <c r="D11" s="833">
        <v>46529</v>
      </c>
      <c r="F11" s="683">
        <v>4735</v>
      </c>
      <c r="G11" s="684">
        <v>7.6981856018729271</v>
      </c>
      <c r="H11" s="683">
        <v>10603</v>
      </c>
      <c r="I11" s="684">
        <v>17.238408011965923</v>
      </c>
      <c r="J11" s="683">
        <v>5648</v>
      </c>
      <c r="K11" s="684">
        <v>9.1825453599531777</v>
      </c>
      <c r="L11" s="683">
        <v>1771</v>
      </c>
      <c r="M11" s="684">
        <v>2.8793002536255448</v>
      </c>
      <c r="N11" s="683">
        <v>4140</v>
      </c>
      <c r="O11" s="684">
        <v>6.7308317617220528</v>
      </c>
      <c r="P11" s="683">
        <v>10118</v>
      </c>
      <c r="Q11" s="684">
        <v>16.449892696884959</v>
      </c>
      <c r="R11" s="683">
        <v>24493</v>
      </c>
      <c r="S11" s="684">
        <v>39.82083631397542</v>
      </c>
      <c r="T11" s="683">
        <v>0</v>
      </c>
      <c r="U11" s="684">
        <f t="shared" si="0"/>
        <v>0</v>
      </c>
      <c r="V11" s="834">
        <f t="shared" si="1"/>
        <v>61508</v>
      </c>
      <c r="W11" s="684">
        <f t="shared" si="1"/>
        <v>100</v>
      </c>
      <c r="X11" s="678"/>
      <c r="Y11" s="835">
        <f t="shared" si="2"/>
        <v>1.3219282597949666</v>
      </c>
    </row>
    <row r="12" spans="2:30" s="633" customFormat="1" ht="22.5" customHeight="1" x14ac:dyDescent="0.2">
      <c r="B12" s="682" t="s">
        <v>37</v>
      </c>
      <c r="D12" s="833">
        <v>34939</v>
      </c>
      <c r="F12" s="685">
        <v>7685</v>
      </c>
      <c r="G12" s="684">
        <v>15.574019657513427</v>
      </c>
      <c r="H12" s="685">
        <v>8533</v>
      </c>
      <c r="I12" s="684">
        <v>17.292532171445941</v>
      </c>
      <c r="J12" s="685">
        <v>8146</v>
      </c>
      <c r="K12" s="684">
        <v>16.508258182186644</v>
      </c>
      <c r="L12" s="685">
        <v>2209</v>
      </c>
      <c r="M12" s="684">
        <v>4.4766440368831697</v>
      </c>
      <c r="N12" s="685">
        <v>3831</v>
      </c>
      <c r="O12" s="684">
        <v>7.7637045293342792</v>
      </c>
      <c r="P12" s="685">
        <v>5527</v>
      </c>
      <c r="Q12" s="684">
        <v>11.200729557199312</v>
      </c>
      <c r="R12" s="685">
        <v>13383</v>
      </c>
      <c r="S12" s="684">
        <v>27.12128888438545</v>
      </c>
      <c r="T12" s="685">
        <v>31</v>
      </c>
      <c r="U12" s="684">
        <f t="shared" si="0"/>
        <v>6.282298105177829E-2</v>
      </c>
      <c r="V12" s="834">
        <f t="shared" si="1"/>
        <v>49345</v>
      </c>
      <c r="W12" s="684">
        <f t="shared" si="1"/>
        <v>100</v>
      </c>
      <c r="X12" s="678"/>
      <c r="Y12" s="835">
        <f t="shared" si="2"/>
        <v>1.4123186124388218</v>
      </c>
    </row>
    <row r="13" spans="2:30" s="633" customFormat="1" ht="18" customHeight="1" x14ac:dyDescent="0.2">
      <c r="B13" s="682" t="s">
        <v>38</v>
      </c>
      <c r="D13" s="833">
        <v>31159</v>
      </c>
      <c r="F13" s="683">
        <v>3570</v>
      </c>
      <c r="G13" s="684">
        <v>6.9658536585365853</v>
      </c>
      <c r="H13" s="683">
        <v>16698</v>
      </c>
      <c r="I13" s="684">
        <v>32.581463414634143</v>
      </c>
      <c r="J13" s="683">
        <v>2259</v>
      </c>
      <c r="K13" s="684">
        <v>4.4078048780487809</v>
      </c>
      <c r="L13" s="683">
        <v>1747</v>
      </c>
      <c r="M13" s="684">
        <v>3.408780487804878</v>
      </c>
      <c r="N13" s="683">
        <v>2879</v>
      </c>
      <c r="O13" s="684">
        <v>5.6175609756097558</v>
      </c>
      <c r="P13" s="683">
        <v>738</v>
      </c>
      <c r="Q13" s="684">
        <v>1.44</v>
      </c>
      <c r="R13" s="683">
        <v>23359</v>
      </c>
      <c r="S13" s="684">
        <v>45.578536585365853</v>
      </c>
      <c r="T13" s="683">
        <v>0</v>
      </c>
      <c r="U13" s="684">
        <f t="shared" si="0"/>
        <v>0</v>
      </c>
      <c r="V13" s="834">
        <f t="shared" si="1"/>
        <v>51250</v>
      </c>
      <c r="W13" s="684">
        <f t="shared" si="1"/>
        <v>100</v>
      </c>
      <c r="X13" s="678"/>
      <c r="Y13" s="835">
        <f t="shared" si="2"/>
        <v>1.6447896273949743</v>
      </c>
    </row>
    <row r="14" spans="2:30" s="633" customFormat="1" ht="18" customHeight="1" x14ac:dyDescent="0.2">
      <c r="B14" s="682" t="s">
        <v>6</v>
      </c>
      <c r="D14" s="833">
        <v>46750</v>
      </c>
      <c r="F14" s="683">
        <v>1703</v>
      </c>
      <c r="G14" s="684">
        <v>3.1578556991600069</v>
      </c>
      <c r="H14" s="683">
        <v>2483</v>
      </c>
      <c r="I14" s="684">
        <v>4.6042018209126816</v>
      </c>
      <c r="J14" s="683">
        <v>1646</v>
      </c>
      <c r="K14" s="684">
        <v>3.0521611748780804</v>
      </c>
      <c r="L14" s="683">
        <v>5416</v>
      </c>
      <c r="M14" s="684">
        <v>10.042834096682675</v>
      </c>
      <c r="N14" s="683">
        <v>4706</v>
      </c>
      <c r="O14" s="684">
        <v>8.7262882679078047</v>
      </c>
      <c r="P14" s="683">
        <v>16272</v>
      </c>
      <c r="Q14" s="684">
        <v>30.173005247640415</v>
      </c>
      <c r="R14" s="683">
        <v>21703</v>
      </c>
      <c r="S14" s="684">
        <v>40.243653692818334</v>
      </c>
      <c r="T14" s="683">
        <v>0</v>
      </c>
      <c r="U14" s="684">
        <f t="shared" si="0"/>
        <v>0</v>
      </c>
      <c r="V14" s="834">
        <f t="shared" si="1"/>
        <v>53929</v>
      </c>
      <c r="W14" s="684">
        <f t="shared" si="1"/>
        <v>100</v>
      </c>
      <c r="X14" s="678"/>
      <c r="Y14" s="835">
        <f t="shared" si="2"/>
        <v>1.1535614973262032</v>
      </c>
    </row>
    <row r="15" spans="2:30" s="633" customFormat="1" ht="18" customHeight="1" x14ac:dyDescent="0.2">
      <c r="B15" s="682" t="s">
        <v>5</v>
      </c>
      <c r="D15" s="833">
        <v>18068</v>
      </c>
      <c r="F15" s="685">
        <v>6615</v>
      </c>
      <c r="G15" s="684">
        <v>22.967155058676482</v>
      </c>
      <c r="H15" s="685">
        <v>4116</v>
      </c>
      <c r="I15" s="684">
        <v>14.290674258732032</v>
      </c>
      <c r="J15" s="685">
        <v>1397</v>
      </c>
      <c r="K15" s="684">
        <v>4.8503576140545794</v>
      </c>
      <c r="L15" s="685">
        <v>2230</v>
      </c>
      <c r="M15" s="684">
        <v>7.7425178807027288</v>
      </c>
      <c r="N15" s="685">
        <v>4608</v>
      </c>
      <c r="O15" s="684">
        <v>15.998888966044024</v>
      </c>
      <c r="P15" s="685">
        <v>376</v>
      </c>
      <c r="Q15" s="684">
        <v>1.3054648982709534</v>
      </c>
      <c r="R15" s="685">
        <v>9460</v>
      </c>
      <c r="S15" s="684">
        <v>32.844941323519201</v>
      </c>
      <c r="T15" s="685">
        <v>0</v>
      </c>
      <c r="U15" s="684">
        <f t="shared" si="0"/>
        <v>0</v>
      </c>
      <c r="V15" s="834">
        <f t="shared" si="1"/>
        <v>28802</v>
      </c>
      <c r="W15" s="684">
        <f t="shared" si="1"/>
        <v>100</v>
      </c>
      <c r="X15" s="678"/>
      <c r="Y15" s="835">
        <f t="shared" si="2"/>
        <v>1.5940889971219836</v>
      </c>
    </row>
    <row r="16" spans="2:30" s="742" customFormat="1" ht="18" customHeight="1" x14ac:dyDescent="0.2">
      <c r="B16" s="836" t="s">
        <v>4</v>
      </c>
      <c r="D16" s="837">
        <v>126965</v>
      </c>
      <c r="E16" s="820"/>
      <c r="F16" s="838">
        <v>14349</v>
      </c>
      <c r="G16" s="839">
        <v>8.0091763090473727</v>
      </c>
      <c r="H16" s="838">
        <v>32924</v>
      </c>
      <c r="I16" s="839">
        <v>18.377177559347388</v>
      </c>
      <c r="J16" s="838">
        <v>24344</v>
      </c>
      <c r="K16" s="839">
        <v>13.588081961631419</v>
      </c>
      <c r="L16" s="838">
        <v>8310</v>
      </c>
      <c r="M16" s="839">
        <v>4.6383897921934389</v>
      </c>
      <c r="N16" s="838">
        <v>9116</v>
      </c>
      <c r="O16" s="839">
        <v>5.0882745301606969</v>
      </c>
      <c r="P16" s="838">
        <v>49189</v>
      </c>
      <c r="Q16" s="839">
        <v>27.455806917954643</v>
      </c>
      <c r="R16" s="838">
        <v>38150</v>
      </c>
      <c r="S16" s="839">
        <v>21.29417215068348</v>
      </c>
      <c r="T16" s="838">
        <v>2775</v>
      </c>
      <c r="U16" s="839">
        <f t="shared" si="0"/>
        <v>1.5489207789815636</v>
      </c>
      <c r="V16" s="840">
        <f t="shared" si="1"/>
        <v>179157</v>
      </c>
      <c r="W16" s="839">
        <f t="shared" si="1"/>
        <v>100</v>
      </c>
      <c r="X16" s="841"/>
      <c r="Y16" s="835">
        <f t="shared" si="2"/>
        <v>1.4110739180089</v>
      </c>
    </row>
    <row r="17" spans="2:25" s="742" customFormat="1" ht="18" customHeight="1" x14ac:dyDescent="0.2">
      <c r="B17" s="836" t="s">
        <v>40</v>
      </c>
      <c r="D17" s="837">
        <v>78096</v>
      </c>
      <c r="E17" s="820"/>
      <c r="F17" s="838">
        <v>12501</v>
      </c>
      <c r="G17" s="839">
        <v>11.429799217349961</v>
      </c>
      <c r="H17" s="838">
        <v>32136</v>
      </c>
      <c r="I17" s="839">
        <v>29.382291628570382</v>
      </c>
      <c r="J17" s="838">
        <v>15352</v>
      </c>
      <c r="K17" s="839">
        <v>14.036499286837582</v>
      </c>
      <c r="L17" s="838">
        <v>4289</v>
      </c>
      <c r="M17" s="839">
        <v>3.921478989137988</v>
      </c>
      <c r="N17" s="838">
        <v>12656</v>
      </c>
      <c r="O17" s="839">
        <v>11.571517390191273</v>
      </c>
      <c r="P17" s="838">
        <v>11990</v>
      </c>
      <c r="Q17" s="839">
        <v>10.962586402369894</v>
      </c>
      <c r="R17" s="838">
        <v>20430</v>
      </c>
      <c r="S17" s="839">
        <v>18.679369491277477</v>
      </c>
      <c r="T17" s="838">
        <v>18</v>
      </c>
      <c r="U17" s="839">
        <f t="shared" si="0"/>
        <v>1.6457594265442708E-2</v>
      </c>
      <c r="V17" s="840">
        <f t="shared" si="1"/>
        <v>109372</v>
      </c>
      <c r="W17" s="839">
        <f t="shared" si="1"/>
        <v>100.00000000000001</v>
      </c>
      <c r="X17" s="841"/>
      <c r="Y17" s="835">
        <f t="shared" si="2"/>
        <v>1.4004814587174759</v>
      </c>
    </row>
    <row r="18" spans="2:25" s="742" customFormat="1" ht="18" customHeight="1" x14ac:dyDescent="0.2">
      <c r="B18" s="836" t="s">
        <v>41</v>
      </c>
      <c r="D18" s="837">
        <v>236273</v>
      </c>
      <c r="E18" s="820"/>
      <c r="F18" s="838">
        <v>15</v>
      </c>
      <c r="G18" s="839">
        <v>5.1394680307956927E-3</v>
      </c>
      <c r="H18" s="838">
        <v>38050</v>
      </c>
      <c r="I18" s="839">
        <v>13.037117238118407</v>
      </c>
      <c r="J18" s="838">
        <v>33028</v>
      </c>
      <c r="K18" s="839">
        <v>11.316423341408008</v>
      </c>
      <c r="L18" s="838">
        <v>14162</v>
      </c>
      <c r="M18" s="839">
        <v>4.8523430834752395</v>
      </c>
      <c r="N18" s="838">
        <v>39067</v>
      </c>
      <c r="O18" s="839">
        <v>13.385573170606355</v>
      </c>
      <c r="P18" s="838">
        <v>23103</v>
      </c>
      <c r="Q18" s="839">
        <v>7.9158086610315257</v>
      </c>
      <c r="R18" s="838">
        <v>144343</v>
      </c>
      <c r="S18" s="839">
        <v>49.456415597942843</v>
      </c>
      <c r="T18" s="838">
        <v>91</v>
      </c>
      <c r="U18" s="839">
        <f t="shared" si="0"/>
        <v>3.1179439386827202E-2</v>
      </c>
      <c r="V18" s="840">
        <f t="shared" si="1"/>
        <v>291859</v>
      </c>
      <c r="W18" s="839">
        <f t="shared" si="1"/>
        <v>100.00000000000001</v>
      </c>
      <c r="X18" s="841"/>
      <c r="Y18" s="835">
        <f t="shared" si="2"/>
        <v>1.2352617522950147</v>
      </c>
    </row>
    <row r="19" spans="2:25" s="742" customFormat="1" ht="18" customHeight="1" x14ac:dyDescent="0.2">
      <c r="B19" s="836" t="s">
        <v>3</v>
      </c>
      <c r="D19" s="837">
        <v>168563</v>
      </c>
      <c r="E19" s="820"/>
      <c r="F19" s="838">
        <v>1693</v>
      </c>
      <c r="G19" s="839">
        <v>0.65807886062566079</v>
      </c>
      <c r="H19" s="838">
        <v>81012</v>
      </c>
      <c r="I19" s="839">
        <v>31.489831457180173</v>
      </c>
      <c r="J19" s="838">
        <v>6222</v>
      </c>
      <c r="K19" s="839">
        <v>2.4185272715964925</v>
      </c>
      <c r="L19" s="838">
        <v>9590</v>
      </c>
      <c r="M19" s="839">
        <v>3.7276882890727037</v>
      </c>
      <c r="N19" s="838">
        <v>13510</v>
      </c>
      <c r="O19" s="839">
        <v>5.2514148889856331</v>
      </c>
      <c r="P19" s="838">
        <v>25803</v>
      </c>
      <c r="Q19" s="839">
        <v>10.029774861620748</v>
      </c>
      <c r="R19" s="838">
        <v>118554</v>
      </c>
      <c r="S19" s="839">
        <v>46.08262329746875</v>
      </c>
      <c r="T19" s="838">
        <v>880</v>
      </c>
      <c r="U19" s="839">
        <f t="shared" si="0"/>
        <v>0.34206107344984144</v>
      </c>
      <c r="V19" s="840">
        <f t="shared" si="1"/>
        <v>257264</v>
      </c>
      <c r="W19" s="839">
        <f t="shared" si="1"/>
        <v>100.00000000000001</v>
      </c>
      <c r="X19" s="841"/>
      <c r="Y19" s="835">
        <f t="shared" si="2"/>
        <v>1.5262186838155467</v>
      </c>
    </row>
    <row r="20" spans="2:25" s="633" customFormat="1" ht="18" customHeight="1" x14ac:dyDescent="0.2">
      <c r="B20" s="836" t="s">
        <v>2</v>
      </c>
      <c r="D20" s="833">
        <v>36837</v>
      </c>
      <c r="F20" s="683">
        <v>1770</v>
      </c>
      <c r="G20" s="684">
        <v>4.0180699643594924</v>
      </c>
      <c r="H20" s="683">
        <v>6612</v>
      </c>
      <c r="I20" s="684">
        <v>15.00987491770902</v>
      </c>
      <c r="J20" s="683">
        <v>886</v>
      </c>
      <c r="K20" s="684">
        <v>2.0113050782048081</v>
      </c>
      <c r="L20" s="683">
        <v>2434</v>
      </c>
      <c r="M20" s="684">
        <v>5.5254137250005675</v>
      </c>
      <c r="N20" s="683">
        <v>5231</v>
      </c>
      <c r="O20" s="684">
        <v>11.87487230709859</v>
      </c>
      <c r="P20" s="683">
        <v>20022</v>
      </c>
      <c r="Q20" s="684">
        <v>45.451862613788563</v>
      </c>
      <c r="R20" s="683">
        <v>7096</v>
      </c>
      <c r="S20" s="684">
        <v>16.10860139383896</v>
      </c>
      <c r="T20" s="683">
        <v>0</v>
      </c>
      <c r="U20" s="684">
        <f t="shared" si="0"/>
        <v>0</v>
      </c>
      <c r="V20" s="834">
        <f t="shared" si="1"/>
        <v>44051</v>
      </c>
      <c r="W20" s="684">
        <f t="shared" si="1"/>
        <v>100</v>
      </c>
      <c r="X20" s="678"/>
      <c r="Y20" s="835">
        <f t="shared" si="2"/>
        <v>1.195835708662486</v>
      </c>
    </row>
    <row r="21" spans="2:25" s="633" customFormat="1" ht="18" customHeight="1" x14ac:dyDescent="0.2">
      <c r="B21" s="682" t="s">
        <v>35</v>
      </c>
      <c r="D21" s="833">
        <v>81675</v>
      </c>
      <c r="F21" s="683">
        <v>6160</v>
      </c>
      <c r="G21" s="684">
        <v>5.1664416133388125</v>
      </c>
      <c r="H21" s="683">
        <v>30184</v>
      </c>
      <c r="I21" s="684">
        <v>25.315563905360182</v>
      </c>
      <c r="J21" s="683">
        <v>23569</v>
      </c>
      <c r="K21" s="684">
        <v>19.767510127399753</v>
      </c>
      <c r="L21" s="683">
        <v>8822</v>
      </c>
      <c r="M21" s="684">
        <v>7.3990824533888002</v>
      </c>
      <c r="N21" s="683">
        <v>6730</v>
      </c>
      <c r="O21" s="684">
        <v>5.644505204183476</v>
      </c>
      <c r="P21" s="683">
        <v>17579</v>
      </c>
      <c r="Q21" s="684">
        <v>14.743648883260226</v>
      </c>
      <c r="R21" s="683">
        <v>26041</v>
      </c>
      <c r="S21" s="684">
        <v>21.840796437168187</v>
      </c>
      <c r="T21" s="683">
        <v>146</v>
      </c>
      <c r="U21" s="684">
        <f t="shared" si="0"/>
        <v>0.12245137590056278</v>
      </c>
      <c r="V21" s="834">
        <f t="shared" si="1"/>
        <v>119231</v>
      </c>
      <c r="W21" s="684">
        <f t="shared" si="1"/>
        <v>100</v>
      </c>
      <c r="X21" s="678"/>
      <c r="Y21" s="835">
        <f t="shared" si="2"/>
        <v>1.4598224670951945</v>
      </c>
    </row>
    <row r="22" spans="2:25" s="633" customFormat="1" ht="21" customHeight="1" x14ac:dyDescent="0.2">
      <c r="B22" s="682" t="s">
        <v>42</v>
      </c>
      <c r="D22" s="833">
        <v>196986</v>
      </c>
      <c r="F22" s="683">
        <v>6182</v>
      </c>
      <c r="G22" s="684">
        <v>2.2471420003271478</v>
      </c>
      <c r="H22" s="683">
        <v>86986</v>
      </c>
      <c r="I22" s="684">
        <v>31.619199941840389</v>
      </c>
      <c r="J22" s="683">
        <v>54381</v>
      </c>
      <c r="K22" s="684">
        <v>19.767361552861633</v>
      </c>
      <c r="L22" s="683">
        <v>18320</v>
      </c>
      <c r="M22" s="684">
        <v>6.6592755493357085</v>
      </c>
      <c r="N22" s="683">
        <v>24844</v>
      </c>
      <c r="O22" s="684">
        <v>9.0307337198524191</v>
      </c>
      <c r="P22" s="683">
        <v>29765</v>
      </c>
      <c r="Q22" s="684">
        <v>10.819505279802257</v>
      </c>
      <c r="R22" s="683">
        <v>54545</v>
      </c>
      <c r="S22" s="684">
        <v>19.82697515494084</v>
      </c>
      <c r="T22" s="683">
        <v>82</v>
      </c>
      <c r="U22" s="684">
        <f t="shared" si="0"/>
        <v>2.9806801039603061E-2</v>
      </c>
      <c r="V22" s="834">
        <f t="shared" si="1"/>
        <v>275105</v>
      </c>
      <c r="W22" s="684">
        <f t="shared" si="1"/>
        <v>99.999999999999986</v>
      </c>
      <c r="X22" s="678"/>
      <c r="Y22" s="835">
        <f t="shared" si="2"/>
        <v>1.3965713299422293</v>
      </c>
    </row>
    <row r="23" spans="2:25" s="633" customFormat="1" ht="18" customHeight="1" x14ac:dyDescent="0.2">
      <c r="B23" s="682" t="s">
        <v>43</v>
      </c>
      <c r="D23" s="833">
        <v>46549</v>
      </c>
      <c r="F23" s="683">
        <v>3414</v>
      </c>
      <c r="G23" s="684">
        <v>5.5517611474290174</v>
      </c>
      <c r="H23" s="683">
        <v>14768</v>
      </c>
      <c r="I23" s="684">
        <v>24.015351091163364</v>
      </c>
      <c r="J23" s="683">
        <v>3966</v>
      </c>
      <c r="K23" s="684">
        <v>6.4494096985071714</v>
      </c>
      <c r="L23" s="683">
        <v>4170</v>
      </c>
      <c r="M23" s="684">
        <v>6.781149380427359</v>
      </c>
      <c r="N23" s="683">
        <v>5331</v>
      </c>
      <c r="O23" s="684">
        <v>8.6691384525319535</v>
      </c>
      <c r="P23" s="683">
        <v>1439</v>
      </c>
      <c r="Q23" s="684">
        <v>2.3400656974664193</v>
      </c>
      <c r="R23" s="683">
        <v>28402</v>
      </c>
      <c r="S23" s="684">
        <v>46.186619832829216</v>
      </c>
      <c r="T23" s="683">
        <v>4</v>
      </c>
      <c r="U23" s="684">
        <f t="shared" si="0"/>
        <v>6.5046996454938694E-3</v>
      </c>
      <c r="V23" s="834">
        <f>F23+H23+J23+L23+N23+P23+R23+T23</f>
        <v>61494</v>
      </c>
      <c r="W23" s="684">
        <f t="shared" si="1"/>
        <v>100</v>
      </c>
      <c r="X23" s="678"/>
      <c r="Y23" s="835">
        <f t="shared" si="2"/>
        <v>1.3210595286687148</v>
      </c>
    </row>
    <row r="24" spans="2:25" s="633" customFormat="1" ht="22.5" customHeight="1" x14ac:dyDescent="0.2">
      <c r="B24" s="682" t="s">
        <v>44</v>
      </c>
      <c r="D24" s="833">
        <v>17258</v>
      </c>
      <c r="F24" s="685">
        <v>2381</v>
      </c>
      <c r="G24" s="686">
        <v>9.6800422815790537</v>
      </c>
      <c r="H24" s="685">
        <v>4001</v>
      </c>
      <c r="I24" s="684">
        <v>16.266211326584543</v>
      </c>
      <c r="J24" s="685">
        <v>1234</v>
      </c>
      <c r="K24" s="684">
        <v>5.0168719762572671</v>
      </c>
      <c r="L24" s="685">
        <v>810</v>
      </c>
      <c r="M24" s="684">
        <v>3.2930845225027441</v>
      </c>
      <c r="N24" s="685">
        <v>2703</v>
      </c>
      <c r="O24" s="684">
        <v>10.989145017685084</v>
      </c>
      <c r="P24" s="685">
        <v>3019</v>
      </c>
      <c r="Q24" s="684">
        <v>12.273854535105908</v>
      </c>
      <c r="R24" s="685">
        <v>10408</v>
      </c>
      <c r="S24" s="684">
        <v>42.314103345936495</v>
      </c>
      <c r="T24" s="685">
        <v>41</v>
      </c>
      <c r="U24" s="684">
        <f t="shared" si="0"/>
        <v>0.16668699434890433</v>
      </c>
      <c r="V24" s="842">
        <f t="shared" si="1"/>
        <v>24597</v>
      </c>
      <c r="W24" s="684">
        <f t="shared" si="1"/>
        <v>100</v>
      </c>
      <c r="X24" s="678"/>
      <c r="Y24" s="835">
        <f t="shared" si="2"/>
        <v>1.4252520570170355</v>
      </c>
    </row>
    <row r="25" spans="2:25" s="633" customFormat="1" ht="18" customHeight="1" x14ac:dyDescent="0.2">
      <c r="B25" s="682" t="s">
        <v>45</v>
      </c>
      <c r="D25" s="833">
        <v>72428</v>
      </c>
      <c r="F25" s="685">
        <v>1175</v>
      </c>
      <c r="G25" s="686">
        <v>1.1323227553508273</v>
      </c>
      <c r="H25" s="685">
        <v>27927</v>
      </c>
      <c r="I25" s="684">
        <v>26.912661777602175</v>
      </c>
      <c r="J25" s="685">
        <v>6076</v>
      </c>
      <c r="K25" s="684">
        <v>5.8553132438396824</v>
      </c>
      <c r="L25" s="685">
        <v>7733</v>
      </c>
      <c r="M25" s="684">
        <v>7.4521292486195296</v>
      </c>
      <c r="N25" s="685">
        <v>13527</v>
      </c>
      <c r="O25" s="684">
        <v>13.035685031175014</v>
      </c>
      <c r="P25" s="685">
        <v>1341</v>
      </c>
      <c r="Q25" s="684">
        <v>1.2922934595110294</v>
      </c>
      <c r="R25" s="685">
        <v>38690</v>
      </c>
      <c r="S25" s="684">
        <v>37.28473821661575</v>
      </c>
      <c r="T25" s="685">
        <v>7300</v>
      </c>
      <c r="U25" s="684">
        <f t="shared" si="0"/>
        <v>7.0348562672859911</v>
      </c>
      <c r="V25" s="842">
        <f t="shared" si="1"/>
        <v>103769</v>
      </c>
      <c r="W25" s="684">
        <f t="shared" si="1"/>
        <v>100</v>
      </c>
      <c r="X25" s="678"/>
      <c r="Y25" s="835">
        <f t="shared" si="2"/>
        <v>1.4327193902910476</v>
      </c>
    </row>
    <row r="26" spans="2:25" s="633" customFormat="1" ht="18" customHeight="1" x14ac:dyDescent="0.2">
      <c r="B26" s="682" t="s">
        <v>46</v>
      </c>
      <c r="D26" s="833">
        <v>9323</v>
      </c>
      <c r="F26" s="685">
        <v>1139</v>
      </c>
      <c r="G26" s="686">
        <v>7.9823393370243183</v>
      </c>
      <c r="H26" s="685">
        <v>3719</v>
      </c>
      <c r="I26" s="684">
        <v>26.06349428831733</v>
      </c>
      <c r="J26" s="685">
        <v>3646</v>
      </c>
      <c r="K26" s="684">
        <v>25.55189571799005</v>
      </c>
      <c r="L26" s="685">
        <v>1420</v>
      </c>
      <c r="M26" s="684">
        <v>9.9516434228046808</v>
      </c>
      <c r="N26" s="685">
        <v>2031</v>
      </c>
      <c r="O26" s="684">
        <v>14.233653374448105</v>
      </c>
      <c r="P26" s="685">
        <v>1079</v>
      </c>
      <c r="Q26" s="684">
        <v>7.5618473614128527</v>
      </c>
      <c r="R26" s="685">
        <v>1235</v>
      </c>
      <c r="S26" s="684">
        <v>8.6551264980026623</v>
      </c>
      <c r="T26" s="685">
        <v>0</v>
      </c>
      <c r="U26" s="684">
        <f t="shared" si="0"/>
        <v>0</v>
      </c>
      <c r="V26" s="842">
        <f t="shared" si="1"/>
        <v>14269</v>
      </c>
      <c r="W26" s="684">
        <f t="shared" si="1"/>
        <v>100.00000000000001</v>
      </c>
      <c r="X26" s="678"/>
      <c r="Y26" s="835">
        <f t="shared" si="2"/>
        <v>1.5305159283492438</v>
      </c>
    </row>
    <row r="27" spans="2:25" s="633" customFormat="1" ht="18" customHeight="1" x14ac:dyDescent="0.2">
      <c r="B27" s="682" t="s">
        <v>1</v>
      </c>
      <c r="D27" s="833">
        <v>3733</v>
      </c>
      <c r="F27" s="685">
        <v>710</v>
      </c>
      <c r="G27" s="686">
        <v>14.257028112449799</v>
      </c>
      <c r="H27" s="685">
        <v>810</v>
      </c>
      <c r="I27" s="684">
        <v>16.265060240963855</v>
      </c>
      <c r="J27" s="685">
        <v>1274</v>
      </c>
      <c r="K27" s="684">
        <v>25.582329317269075</v>
      </c>
      <c r="L27" s="685">
        <v>66</v>
      </c>
      <c r="M27" s="684">
        <v>1.3253012048192772</v>
      </c>
      <c r="N27" s="685">
        <v>207</v>
      </c>
      <c r="O27" s="684">
        <v>4.1566265060240966</v>
      </c>
      <c r="P27" s="685">
        <v>5</v>
      </c>
      <c r="Q27" s="684">
        <v>0.10040160642570281</v>
      </c>
      <c r="R27" s="685">
        <v>1908</v>
      </c>
      <c r="S27" s="684">
        <v>38.313253012048193</v>
      </c>
      <c r="T27" s="685">
        <v>0</v>
      </c>
      <c r="U27" s="684">
        <f t="shared" si="0"/>
        <v>0</v>
      </c>
      <c r="V27" s="834">
        <f t="shared" si="1"/>
        <v>4980</v>
      </c>
      <c r="W27" s="684">
        <f t="shared" si="1"/>
        <v>100</v>
      </c>
      <c r="X27" s="678"/>
      <c r="Y27" s="835">
        <f t="shared" si="2"/>
        <v>1.3340476828288239</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
      <c r="B30" s="1249" t="s">
        <v>0</v>
      </c>
      <c r="D30" s="1266">
        <f>SUM(D10:D29)</f>
        <v>1553560</v>
      </c>
      <c r="F30" s="1250">
        <f>SUM(F10:F27)</f>
        <v>76384</v>
      </c>
      <c r="G30" s="1251">
        <f>F30*100/$V30</f>
        <v>3.5002421813459419</v>
      </c>
      <c r="H30" s="1250">
        <f>SUM(H10:H27)</f>
        <v>549405</v>
      </c>
      <c r="I30" s="1251">
        <f>H30*100/$V30</f>
        <v>25.176091270977786</v>
      </c>
      <c r="J30" s="1250">
        <f>SUM(J10:J27)</f>
        <v>361380</v>
      </c>
      <c r="K30" s="1251">
        <f>J30*100/$V30</f>
        <v>16.559980093930619</v>
      </c>
      <c r="L30" s="1250">
        <f>SUM(L10:L27)</f>
        <v>108722</v>
      </c>
      <c r="M30" s="1251">
        <f>L30*100/$V30</f>
        <v>4.9821079079426775</v>
      </c>
      <c r="N30" s="1250">
        <f>SUM(N10:N27)</f>
        <v>182505</v>
      </c>
      <c r="O30" s="1251">
        <f>N30*100/$V30</f>
        <v>8.3631611241430281</v>
      </c>
      <c r="P30" s="1250">
        <f>SUM(P10:P27)</f>
        <v>221855</v>
      </c>
      <c r="Q30" s="1251">
        <f>P30*100/$V30</f>
        <v>10.166346736783932</v>
      </c>
      <c r="R30" s="1250">
        <f>SUM(R10:R27)</f>
        <v>670618</v>
      </c>
      <c r="S30" s="1251">
        <f>R30*100/$V30</f>
        <v>30.730590322185964</v>
      </c>
      <c r="T30" s="1250">
        <f>SUM(T10:T28)</f>
        <v>11380</v>
      </c>
      <c r="U30" s="1251">
        <f>T30*100/$V30</f>
        <v>0.52148036269005049</v>
      </c>
      <c r="V30" s="1250">
        <f>SUM(V10:V27)</f>
        <v>2182249</v>
      </c>
      <c r="W30" s="1251">
        <f>G30+I30+K30+M30+O30+Q30+S30+U30</f>
        <v>100</v>
      </c>
      <c r="X30" s="1267"/>
      <c r="Y30" s="1268">
        <f>(V30/D30)</f>
        <v>1.4046763562398621</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217" customFormat="1" ht="21" x14ac:dyDescent="0.2">
      <c r="B3" s="1552" t="s">
        <v>413</v>
      </c>
      <c r="C3" s="1552"/>
      <c r="D3" s="1552"/>
      <c r="E3" s="1552"/>
      <c r="F3" s="1552"/>
      <c r="G3" s="1552"/>
      <c r="H3" s="1552"/>
      <c r="I3" s="1552"/>
      <c r="J3" s="1552"/>
      <c r="K3" s="1552"/>
      <c r="L3" s="1552"/>
      <c r="M3" s="1552"/>
      <c r="N3" s="1552"/>
      <c r="O3" s="1552"/>
      <c r="P3" s="1552"/>
      <c r="Q3" s="1552"/>
      <c r="R3" s="1552"/>
      <c r="S3" s="1552"/>
      <c r="T3" s="1552"/>
      <c r="U3" s="1552"/>
      <c r="V3" s="1552"/>
      <c r="W3" s="1552"/>
      <c r="X3" s="1552"/>
      <c r="Y3" s="218"/>
    </row>
    <row r="4" spans="2:25" s="217"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216"/>
      <c r="Y4" s="216"/>
    </row>
    <row r="5" spans="2: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
      <c r="B6" s="133"/>
      <c r="C6" s="133"/>
      <c r="D6" s="133"/>
      <c r="E6" s="133"/>
      <c r="F6" s="1555" t="s">
        <v>52</v>
      </c>
      <c r="G6" s="1555"/>
      <c r="H6" s="1555"/>
      <c r="I6" s="1555"/>
      <c r="J6" s="1555"/>
      <c r="K6" s="1555"/>
      <c r="L6" s="1555"/>
      <c r="M6" s="1555"/>
      <c r="N6" s="1555"/>
      <c r="O6" s="1555"/>
      <c r="P6" s="1555"/>
      <c r="Q6" s="1555"/>
      <c r="R6" s="1555"/>
      <c r="S6" s="1555"/>
      <c r="T6" s="1555"/>
      <c r="U6" s="1555"/>
      <c r="V6" s="1555"/>
      <c r="W6" s="1555"/>
      <c r="X6" s="192"/>
      <c r="Y6" s="192"/>
    </row>
    <row r="7" spans="2:25" s="132" customFormat="1" ht="64.5" customHeight="1" x14ac:dyDescent="0.2">
      <c r="B7" s="1556" t="s">
        <v>12</v>
      </c>
      <c r="C7" s="155"/>
      <c r="D7" s="156" t="s">
        <v>53</v>
      </c>
      <c r="E7" s="155"/>
      <c r="F7" s="1557" t="s">
        <v>167</v>
      </c>
      <c r="G7" s="1557"/>
      <c r="H7" s="1557" t="s">
        <v>59</v>
      </c>
      <c r="I7" s="1557"/>
      <c r="J7" s="1557" t="s">
        <v>60</v>
      </c>
      <c r="K7" s="1557"/>
      <c r="L7" s="1557" t="s">
        <v>152</v>
      </c>
      <c r="M7" s="1557"/>
      <c r="N7" s="1557" t="s">
        <v>0</v>
      </c>
      <c r="O7" s="1557"/>
      <c r="P7" s="156"/>
      <c r="Q7" s="156" t="s">
        <v>62</v>
      </c>
      <c r="R7" s="133"/>
      <c r="S7" s="133"/>
      <c r="T7" s="133"/>
      <c r="U7" s="133"/>
      <c r="V7" s="133"/>
      <c r="W7" s="133"/>
    </row>
    <row r="8" spans="2:25" s="189" customFormat="1" ht="20.25" customHeight="1" x14ac:dyDescent="0.2">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
      <c r="B10" s="146" t="s">
        <v>8</v>
      </c>
      <c r="C10" s="159"/>
      <c r="D10" s="163">
        <f>'41benpresaad'!D10</f>
        <v>301429</v>
      </c>
      <c r="E10" s="162"/>
      <c r="F10" s="164">
        <f>'41benpresaad'!F10+'41benpresaad'!H10+'41benpresaad'!J10+'41benpresaad'!L10+'41benpresaad'!N10</f>
        <v>359347</v>
      </c>
      <c r="G10" s="165">
        <f t="shared" ref="G10:G27" si="0">F10*100/$N10</f>
        <v>79.454614199134582</v>
      </c>
      <c r="H10" s="164">
        <f>'41benpresaad'!P10</f>
        <v>4490</v>
      </c>
      <c r="I10" s="165">
        <f t="shared" ref="I10:I27" si="1">H10*100/$N10</f>
        <v>0.99277639093721182</v>
      </c>
      <c r="J10" s="164">
        <f>'41benpresaad'!R10</f>
        <v>88418</v>
      </c>
      <c r="K10" s="165">
        <f t="shared" ref="K10:K27" si="2">J10*100/$N10</f>
        <v>19.54995610999697</v>
      </c>
      <c r="L10" s="164">
        <f>'41benpresaad'!T10</f>
        <v>12</v>
      </c>
      <c r="M10" s="165">
        <f t="shared" ref="M10:M27" si="3">L10*100/$N10</f>
        <v>2.6532999312353102E-3</v>
      </c>
      <c r="N10" s="164">
        <f>F10+H10+J10+L10</f>
        <v>452267</v>
      </c>
      <c r="O10" s="165">
        <f>G10+I10+K10+M10</f>
        <v>100</v>
      </c>
      <c r="P10" s="166"/>
      <c r="Q10" s="166">
        <f t="shared" ref="Q10:Q27" si="4">N10/D10</f>
        <v>1.5004097150572773</v>
      </c>
      <c r="R10" s="162"/>
      <c r="S10" s="162"/>
      <c r="T10" s="162"/>
      <c r="U10" s="162"/>
      <c r="V10" s="162"/>
      <c r="W10" s="162"/>
    </row>
    <row r="11" spans="2:25" s="191" customFormat="1" ht="18" customHeight="1" x14ac:dyDescent="0.2">
      <c r="B11" s="146" t="s">
        <v>7</v>
      </c>
      <c r="C11" s="159"/>
      <c r="D11" s="163">
        <f>'41benpresaad'!D11</f>
        <v>46529</v>
      </c>
      <c r="E11" s="162"/>
      <c r="F11" s="164">
        <f>'41benpresaad'!F11+'41benpresaad'!H11+'41benpresaad'!J11+'41benpresaad'!L11+'41benpresaad'!N11</f>
        <v>26897</v>
      </c>
      <c r="G11" s="165">
        <f t="shared" si="0"/>
        <v>43.729270989139621</v>
      </c>
      <c r="H11" s="164">
        <f>'41benpresaad'!P11</f>
        <v>10118</v>
      </c>
      <c r="I11" s="165">
        <f t="shared" si="1"/>
        <v>16.449892696884959</v>
      </c>
      <c r="J11" s="164">
        <f>'41benpresaad'!R11</f>
        <v>24493</v>
      </c>
      <c r="K11" s="165">
        <f t="shared" si="2"/>
        <v>39.82083631397542</v>
      </c>
      <c r="L11" s="164">
        <f>'41benpresaad'!T11</f>
        <v>0</v>
      </c>
      <c r="M11" s="165">
        <f t="shared" si="3"/>
        <v>0</v>
      </c>
      <c r="N11" s="164">
        <f t="shared" ref="N11:N27" si="5">F11+H11+J11+L11</f>
        <v>61508</v>
      </c>
      <c r="O11" s="165">
        <f t="shared" ref="O11:O27" si="6">G11+I11+K11+M11</f>
        <v>100</v>
      </c>
      <c r="P11" s="166"/>
      <c r="Q11" s="166">
        <f t="shared" si="4"/>
        <v>1.3219282597949666</v>
      </c>
      <c r="R11" s="162"/>
      <c r="S11" s="162"/>
      <c r="T11" s="162"/>
      <c r="U11" s="162"/>
      <c r="V11" s="162"/>
      <c r="W11" s="162"/>
    </row>
    <row r="12" spans="2:25" s="191" customFormat="1" ht="22.5" customHeight="1" x14ac:dyDescent="0.2">
      <c r="B12" s="146" t="s">
        <v>37</v>
      </c>
      <c r="C12" s="159"/>
      <c r="D12" s="163">
        <f>'41benpresaad'!D12</f>
        <v>34939</v>
      </c>
      <c r="E12" s="162"/>
      <c r="F12" s="163">
        <f>'41benpresaad'!F12+'41benpresaad'!H12+'41benpresaad'!J12+'41benpresaad'!L12+'41benpresaad'!N12</f>
        <v>30404</v>
      </c>
      <c r="G12" s="165">
        <f t="shared" si="0"/>
        <v>61.615158577363459</v>
      </c>
      <c r="H12" s="164">
        <f>'41benpresaad'!P12</f>
        <v>5527</v>
      </c>
      <c r="I12" s="165">
        <f t="shared" si="1"/>
        <v>11.200729557199312</v>
      </c>
      <c r="J12" s="164">
        <f>'41benpresaad'!R12</f>
        <v>13383</v>
      </c>
      <c r="K12" s="165">
        <f t="shared" si="2"/>
        <v>27.12128888438545</v>
      </c>
      <c r="L12" s="164">
        <f>'41benpresaad'!T12</f>
        <v>31</v>
      </c>
      <c r="M12" s="165">
        <f t="shared" si="3"/>
        <v>6.282298105177829E-2</v>
      </c>
      <c r="N12" s="164">
        <f t="shared" si="5"/>
        <v>49345</v>
      </c>
      <c r="O12" s="165">
        <f t="shared" si="6"/>
        <v>100</v>
      </c>
      <c r="P12" s="166"/>
      <c r="Q12" s="166">
        <f t="shared" si="4"/>
        <v>1.4123186124388218</v>
      </c>
      <c r="R12" s="162"/>
      <c r="S12" s="162"/>
      <c r="T12" s="162"/>
      <c r="U12" s="162"/>
      <c r="V12" s="162"/>
      <c r="W12" s="162"/>
    </row>
    <row r="13" spans="2:25" s="191" customFormat="1" ht="18" customHeight="1" x14ac:dyDescent="0.2">
      <c r="B13" s="146" t="s">
        <v>38</v>
      </c>
      <c r="C13" s="159"/>
      <c r="D13" s="163">
        <f>'41benpresaad'!D13</f>
        <v>31159</v>
      </c>
      <c r="E13" s="162"/>
      <c r="F13" s="164">
        <f>'41benpresaad'!F13+'41benpresaad'!H13+'41benpresaad'!J13+'41benpresaad'!L13+'41benpresaad'!N13</f>
        <v>27153</v>
      </c>
      <c r="G13" s="165">
        <f t="shared" si="0"/>
        <v>52.981463414634149</v>
      </c>
      <c r="H13" s="164">
        <f>'41benpresaad'!P13</f>
        <v>738</v>
      </c>
      <c r="I13" s="165">
        <f t="shared" si="1"/>
        <v>1.44</v>
      </c>
      <c r="J13" s="164">
        <f>'41benpresaad'!R13</f>
        <v>23359</v>
      </c>
      <c r="K13" s="165">
        <f t="shared" si="2"/>
        <v>45.578536585365853</v>
      </c>
      <c r="L13" s="164">
        <f>'41benpresaad'!T13</f>
        <v>0</v>
      </c>
      <c r="M13" s="165">
        <f t="shared" si="3"/>
        <v>0</v>
      </c>
      <c r="N13" s="164">
        <f t="shared" si="5"/>
        <v>51250</v>
      </c>
      <c r="O13" s="165">
        <f t="shared" si="6"/>
        <v>100</v>
      </c>
      <c r="P13" s="166"/>
      <c r="Q13" s="166">
        <f t="shared" si="4"/>
        <v>1.6447896273949743</v>
      </c>
      <c r="R13" s="162"/>
      <c r="S13" s="162"/>
      <c r="T13" s="162"/>
      <c r="U13" s="162"/>
      <c r="V13" s="162"/>
      <c r="W13" s="162"/>
    </row>
    <row r="14" spans="2:25" s="191" customFormat="1" ht="18" customHeight="1" x14ac:dyDescent="0.2">
      <c r="B14" s="146" t="s">
        <v>6</v>
      </c>
      <c r="C14" s="159"/>
      <c r="D14" s="163">
        <f>'41benpresaad'!D14</f>
        <v>46750</v>
      </c>
      <c r="E14" s="162"/>
      <c r="F14" s="164">
        <f>'41benpresaad'!F14+'41benpresaad'!H14+'41benpresaad'!J14+'41benpresaad'!L14+'41benpresaad'!N14</f>
        <v>15954</v>
      </c>
      <c r="G14" s="165">
        <f t="shared" si="0"/>
        <v>29.583341059541247</v>
      </c>
      <c r="H14" s="164">
        <f>'41benpresaad'!P14</f>
        <v>16272</v>
      </c>
      <c r="I14" s="165">
        <f t="shared" si="1"/>
        <v>30.173005247640415</v>
      </c>
      <c r="J14" s="164">
        <f>'41benpresaad'!R14</f>
        <v>21703</v>
      </c>
      <c r="K14" s="165">
        <f t="shared" si="2"/>
        <v>40.243653692818334</v>
      </c>
      <c r="L14" s="164">
        <f>'41benpresaad'!T14</f>
        <v>0</v>
      </c>
      <c r="M14" s="165">
        <f t="shared" si="3"/>
        <v>0</v>
      </c>
      <c r="N14" s="164">
        <f t="shared" si="5"/>
        <v>53929</v>
      </c>
      <c r="O14" s="165">
        <f t="shared" si="6"/>
        <v>100</v>
      </c>
      <c r="P14" s="166"/>
      <c r="Q14" s="166">
        <f t="shared" si="4"/>
        <v>1.1535614973262032</v>
      </c>
      <c r="R14" s="162"/>
      <c r="S14" s="162"/>
      <c r="T14" s="162"/>
      <c r="U14" s="162"/>
      <c r="V14" s="162"/>
      <c r="W14" s="162"/>
    </row>
    <row r="15" spans="2:25" s="191" customFormat="1" ht="18" customHeight="1" x14ac:dyDescent="0.2">
      <c r="B15" s="146" t="s">
        <v>5</v>
      </c>
      <c r="C15" s="159"/>
      <c r="D15" s="163">
        <f>'41benpresaad'!D15</f>
        <v>18068</v>
      </c>
      <c r="E15" s="162"/>
      <c r="F15" s="163">
        <f>'41benpresaad'!F15+'41benpresaad'!H15+'41benpresaad'!J15+'41benpresaad'!L15+'41benpresaad'!N15</f>
        <v>18966</v>
      </c>
      <c r="G15" s="165">
        <f t="shared" si="0"/>
        <v>65.849593778209851</v>
      </c>
      <c r="H15" s="164">
        <f>'41benpresaad'!P15</f>
        <v>376</v>
      </c>
      <c r="I15" s="165">
        <f t="shared" si="1"/>
        <v>1.3054648982709534</v>
      </c>
      <c r="J15" s="164">
        <f>'41benpresaad'!R15</f>
        <v>9460</v>
      </c>
      <c r="K15" s="165">
        <f t="shared" si="2"/>
        <v>32.844941323519201</v>
      </c>
      <c r="L15" s="164">
        <f>'41benpresaad'!T15</f>
        <v>0</v>
      </c>
      <c r="M15" s="165">
        <f t="shared" si="3"/>
        <v>0</v>
      </c>
      <c r="N15" s="164">
        <f t="shared" si="5"/>
        <v>28802</v>
      </c>
      <c r="O15" s="165">
        <f t="shared" si="6"/>
        <v>100</v>
      </c>
      <c r="P15" s="166"/>
      <c r="Q15" s="166">
        <f t="shared" si="4"/>
        <v>1.5940889971219836</v>
      </c>
      <c r="R15" s="162"/>
      <c r="S15" s="162"/>
      <c r="T15" s="162"/>
      <c r="U15" s="162"/>
      <c r="V15" s="162"/>
      <c r="W15" s="162"/>
    </row>
    <row r="16" spans="2:25" s="191" customFormat="1" ht="18" customHeight="1" x14ac:dyDescent="0.2">
      <c r="B16" s="146" t="s">
        <v>4</v>
      </c>
      <c r="C16" s="159"/>
      <c r="D16" s="163">
        <f>'41benpresaad'!D16</f>
        <v>126965</v>
      </c>
      <c r="E16" s="162"/>
      <c r="F16" s="164">
        <f>'41benpresaad'!F16+'41benpresaad'!H16+'41benpresaad'!J16+'41benpresaad'!L16+'41benpresaad'!N16</f>
        <v>89043</v>
      </c>
      <c r="G16" s="165">
        <f t="shared" si="0"/>
        <v>49.701100152380313</v>
      </c>
      <c r="H16" s="164">
        <f>'41benpresaad'!P16</f>
        <v>49189</v>
      </c>
      <c r="I16" s="165">
        <f t="shared" si="1"/>
        <v>27.455806917954643</v>
      </c>
      <c r="J16" s="164">
        <f>'41benpresaad'!R16</f>
        <v>38150</v>
      </c>
      <c r="K16" s="165">
        <f t="shared" si="2"/>
        <v>21.29417215068348</v>
      </c>
      <c r="L16" s="164">
        <f>'41benpresaad'!T16</f>
        <v>2775</v>
      </c>
      <c r="M16" s="165">
        <f t="shared" si="3"/>
        <v>1.5489207789815636</v>
      </c>
      <c r="N16" s="164">
        <f t="shared" si="5"/>
        <v>179157</v>
      </c>
      <c r="O16" s="165">
        <f t="shared" si="6"/>
        <v>100</v>
      </c>
      <c r="P16" s="166"/>
      <c r="Q16" s="166">
        <f t="shared" si="4"/>
        <v>1.4110739180089</v>
      </c>
      <c r="R16" s="162"/>
      <c r="S16" s="162"/>
      <c r="T16" s="162"/>
      <c r="U16" s="162"/>
      <c r="V16" s="162"/>
      <c r="W16" s="162"/>
    </row>
    <row r="17" spans="2:25" s="191" customFormat="1" ht="18" customHeight="1" x14ac:dyDescent="0.2">
      <c r="B17" s="146" t="s">
        <v>40</v>
      </c>
      <c r="C17" s="159"/>
      <c r="D17" s="163">
        <f>'41benpresaad'!D17</f>
        <v>78096</v>
      </c>
      <c r="E17" s="162"/>
      <c r="F17" s="164">
        <f>'41benpresaad'!F17+'41benpresaad'!H17+'41benpresaad'!J17+'41benpresaad'!L17+'41benpresaad'!N17</f>
        <v>76934</v>
      </c>
      <c r="G17" s="165">
        <f t="shared" si="0"/>
        <v>70.34158651208719</v>
      </c>
      <c r="H17" s="164">
        <f>'41benpresaad'!P17</f>
        <v>11990</v>
      </c>
      <c r="I17" s="165">
        <f t="shared" si="1"/>
        <v>10.962586402369894</v>
      </c>
      <c r="J17" s="164">
        <f>'41benpresaad'!R17</f>
        <v>20430</v>
      </c>
      <c r="K17" s="165">
        <f t="shared" si="2"/>
        <v>18.679369491277477</v>
      </c>
      <c r="L17" s="164">
        <f>'41benpresaad'!T17</f>
        <v>18</v>
      </c>
      <c r="M17" s="165">
        <f t="shared" si="3"/>
        <v>1.6457594265442708E-2</v>
      </c>
      <c r="N17" s="164">
        <f t="shared" si="5"/>
        <v>109372</v>
      </c>
      <c r="O17" s="165">
        <f t="shared" si="6"/>
        <v>100.00000000000001</v>
      </c>
      <c r="P17" s="166"/>
      <c r="Q17" s="166">
        <f t="shared" si="4"/>
        <v>1.4004814587174759</v>
      </c>
      <c r="R17" s="162"/>
      <c r="S17" s="162"/>
      <c r="T17" s="162"/>
      <c r="U17" s="162"/>
      <c r="V17" s="162"/>
      <c r="W17" s="162"/>
    </row>
    <row r="18" spans="2:25" s="191" customFormat="1" ht="18" customHeight="1" x14ac:dyDescent="0.2">
      <c r="B18" s="146" t="s">
        <v>41</v>
      </c>
      <c r="C18" s="159"/>
      <c r="D18" s="163">
        <f>'41benpresaad'!D18</f>
        <v>236273</v>
      </c>
      <c r="E18" s="162"/>
      <c r="F18" s="164">
        <f>'41benpresaad'!F18+'41benpresaad'!H18+'41benpresaad'!J18+'41benpresaad'!L18+'41benpresaad'!N18</f>
        <v>124322</v>
      </c>
      <c r="G18" s="165">
        <f t="shared" si="0"/>
        <v>42.596596301638805</v>
      </c>
      <c r="H18" s="164">
        <f>'41benpresaad'!P18</f>
        <v>23103</v>
      </c>
      <c r="I18" s="165">
        <f t="shared" si="1"/>
        <v>7.9158086610315257</v>
      </c>
      <c r="J18" s="164">
        <f>'41benpresaad'!R18</f>
        <v>144343</v>
      </c>
      <c r="K18" s="165">
        <f t="shared" si="2"/>
        <v>49.456415597942843</v>
      </c>
      <c r="L18" s="164">
        <f>'41benpresaad'!T18</f>
        <v>91</v>
      </c>
      <c r="M18" s="165">
        <f t="shared" si="3"/>
        <v>3.1179439386827202E-2</v>
      </c>
      <c r="N18" s="164">
        <f t="shared" si="5"/>
        <v>291859</v>
      </c>
      <c r="O18" s="165">
        <f t="shared" si="6"/>
        <v>100.00000000000001</v>
      </c>
      <c r="P18" s="166"/>
      <c r="Q18" s="166">
        <f t="shared" si="4"/>
        <v>1.2352617522950147</v>
      </c>
      <c r="R18" s="162"/>
      <c r="S18" s="162"/>
      <c r="T18" s="162"/>
      <c r="U18" s="162"/>
      <c r="V18" s="162"/>
      <c r="W18" s="162"/>
    </row>
    <row r="19" spans="2:25" s="191" customFormat="1" ht="18" customHeight="1" x14ac:dyDescent="0.2">
      <c r="B19" s="146" t="s">
        <v>3</v>
      </c>
      <c r="C19" s="159"/>
      <c r="D19" s="163">
        <f>'41benpresaad'!D19</f>
        <v>168563</v>
      </c>
      <c r="E19" s="162"/>
      <c r="F19" s="164">
        <f>'41benpresaad'!F19+'41benpresaad'!H19+'41benpresaad'!J19+'41benpresaad'!L19+'41benpresaad'!N19</f>
        <v>112027</v>
      </c>
      <c r="G19" s="165">
        <f t="shared" si="0"/>
        <v>43.545540767460665</v>
      </c>
      <c r="H19" s="164">
        <f>'41benpresaad'!P19</f>
        <v>25803</v>
      </c>
      <c r="I19" s="165">
        <f>H19*100/$N19</f>
        <v>10.029774861620748</v>
      </c>
      <c r="J19" s="164">
        <f>'41benpresaad'!R19</f>
        <v>118554</v>
      </c>
      <c r="K19" s="165">
        <f>J19*100/$N19</f>
        <v>46.08262329746875</v>
      </c>
      <c r="L19" s="164">
        <f>'41benpresaad'!T19</f>
        <v>880</v>
      </c>
      <c r="M19" s="165">
        <f t="shared" si="3"/>
        <v>0.34206107344984144</v>
      </c>
      <c r="N19" s="164">
        <f t="shared" si="5"/>
        <v>257264</v>
      </c>
      <c r="O19" s="165">
        <f t="shared" si="6"/>
        <v>100.00000000000001</v>
      </c>
      <c r="P19" s="166"/>
      <c r="Q19" s="166">
        <f t="shared" si="4"/>
        <v>1.5262186838155467</v>
      </c>
      <c r="R19" s="162"/>
      <c r="S19" s="162"/>
      <c r="T19" s="162"/>
      <c r="U19" s="162"/>
      <c r="V19" s="162"/>
      <c r="W19" s="162"/>
    </row>
    <row r="20" spans="2:25" s="191" customFormat="1" ht="18" customHeight="1" x14ac:dyDescent="0.2">
      <c r="B20" s="146" t="s">
        <v>2</v>
      </c>
      <c r="C20" s="159"/>
      <c r="D20" s="163">
        <f>'41benpresaad'!D20</f>
        <v>36837</v>
      </c>
      <c r="E20" s="162"/>
      <c r="F20" s="164">
        <f>'41benpresaad'!F20+'41benpresaad'!H20+'41benpresaad'!J20+'41benpresaad'!L20+'41benpresaad'!N20</f>
        <v>16933</v>
      </c>
      <c r="G20" s="165">
        <f t="shared" si="0"/>
        <v>38.439535992372477</v>
      </c>
      <c r="H20" s="164">
        <f>'41benpresaad'!P20</f>
        <v>20022</v>
      </c>
      <c r="I20" s="165">
        <f>H20*100/$N20</f>
        <v>45.451862613788563</v>
      </c>
      <c r="J20" s="164">
        <f>'41benpresaad'!R20</f>
        <v>7096</v>
      </c>
      <c r="K20" s="165">
        <f>J20*100/$N20</f>
        <v>16.10860139383896</v>
      </c>
      <c r="L20" s="164">
        <f>'41benpresaad'!T20</f>
        <v>0</v>
      </c>
      <c r="M20" s="165">
        <f t="shared" si="3"/>
        <v>0</v>
      </c>
      <c r="N20" s="164">
        <f t="shared" si="5"/>
        <v>44051</v>
      </c>
      <c r="O20" s="165">
        <f t="shared" si="6"/>
        <v>100</v>
      </c>
      <c r="P20" s="166"/>
      <c r="Q20" s="166">
        <f t="shared" si="4"/>
        <v>1.195835708662486</v>
      </c>
      <c r="R20" s="162"/>
      <c r="S20" s="162"/>
      <c r="T20" s="162"/>
      <c r="U20" s="162"/>
      <c r="V20" s="162"/>
      <c r="W20" s="162"/>
    </row>
    <row r="21" spans="2:25" s="191" customFormat="1" ht="18" customHeight="1" x14ac:dyDescent="0.2">
      <c r="B21" s="146" t="s">
        <v>35</v>
      </c>
      <c r="C21" s="159"/>
      <c r="D21" s="163">
        <f>'41benpresaad'!D21</f>
        <v>81675</v>
      </c>
      <c r="E21" s="162"/>
      <c r="F21" s="164">
        <f>'41benpresaad'!F21+'41benpresaad'!H21+'41benpresaad'!J21+'41benpresaad'!L21+'41benpresaad'!N21</f>
        <v>75465</v>
      </c>
      <c r="G21" s="165">
        <f t="shared" si="0"/>
        <v>63.293103303671025</v>
      </c>
      <c r="H21" s="164">
        <f>'41benpresaad'!P21</f>
        <v>17579</v>
      </c>
      <c r="I21" s="165">
        <f>H21*100/$N21</f>
        <v>14.743648883260226</v>
      </c>
      <c r="J21" s="164">
        <f>'41benpresaad'!R21</f>
        <v>26041</v>
      </c>
      <c r="K21" s="165">
        <f>J21*100/$N21</f>
        <v>21.840796437168187</v>
      </c>
      <c r="L21" s="164">
        <f>'41benpresaad'!T21</f>
        <v>146</v>
      </c>
      <c r="M21" s="165">
        <f t="shared" si="3"/>
        <v>0.12245137590056278</v>
      </c>
      <c r="N21" s="164">
        <f t="shared" si="5"/>
        <v>119231</v>
      </c>
      <c r="O21" s="165">
        <f t="shared" si="6"/>
        <v>100</v>
      </c>
      <c r="P21" s="166"/>
      <c r="Q21" s="166">
        <f t="shared" si="4"/>
        <v>1.4598224670951945</v>
      </c>
      <c r="R21" s="162"/>
      <c r="S21" s="162"/>
      <c r="T21" s="162"/>
      <c r="U21" s="162"/>
      <c r="V21" s="162"/>
      <c r="W21" s="162"/>
    </row>
    <row r="22" spans="2:25" s="191" customFormat="1" ht="21" customHeight="1" x14ac:dyDescent="0.2">
      <c r="B22" s="146" t="s">
        <v>42</v>
      </c>
      <c r="C22" s="159"/>
      <c r="D22" s="163">
        <f>'41benpresaad'!D22</f>
        <v>196986</v>
      </c>
      <c r="E22" s="162"/>
      <c r="F22" s="164">
        <f>'41benpresaad'!F22+'41benpresaad'!H22+'41benpresaad'!J22+'41benpresaad'!L22+'41benpresaad'!N22</f>
        <v>190713</v>
      </c>
      <c r="G22" s="165">
        <f t="shared" si="0"/>
        <v>69.323712764217305</v>
      </c>
      <c r="H22" s="164">
        <f>'41benpresaad'!P22</f>
        <v>29765</v>
      </c>
      <c r="I22" s="165">
        <f>H22*100/$N22</f>
        <v>10.819505279802257</v>
      </c>
      <c r="J22" s="164">
        <f>'41benpresaad'!R22</f>
        <v>54545</v>
      </c>
      <c r="K22" s="165">
        <f>J22*100/$N22</f>
        <v>19.82697515494084</v>
      </c>
      <c r="L22" s="164">
        <f>'41benpresaad'!T22</f>
        <v>82</v>
      </c>
      <c r="M22" s="165">
        <f t="shared" si="3"/>
        <v>2.9806801039603061E-2</v>
      </c>
      <c r="N22" s="164">
        <f t="shared" si="5"/>
        <v>275105</v>
      </c>
      <c r="O22" s="165">
        <f t="shared" si="6"/>
        <v>100</v>
      </c>
      <c r="P22" s="166"/>
      <c r="Q22" s="166">
        <f t="shared" si="4"/>
        <v>1.3965713299422293</v>
      </c>
      <c r="R22" s="162"/>
      <c r="S22" s="162"/>
      <c r="T22" s="162"/>
      <c r="U22" s="162"/>
      <c r="V22" s="162"/>
      <c r="W22" s="162"/>
    </row>
    <row r="23" spans="2:25" s="191" customFormat="1" ht="18" customHeight="1" x14ac:dyDescent="0.2">
      <c r="B23" s="146" t="s">
        <v>43</v>
      </c>
      <c r="C23" s="159"/>
      <c r="D23" s="163">
        <f>'41benpresaad'!D23</f>
        <v>46549</v>
      </c>
      <c r="E23" s="162"/>
      <c r="F23" s="164">
        <f>'41benpresaad'!F23+'41benpresaad'!H23+'41benpresaad'!J23+'41benpresaad'!L23+'41benpresaad'!N23</f>
        <v>31649</v>
      </c>
      <c r="G23" s="165">
        <f t="shared" si="0"/>
        <v>51.466809770058866</v>
      </c>
      <c r="H23" s="164">
        <f>'41benpresaad'!P23</f>
        <v>1439</v>
      </c>
      <c r="I23" s="165">
        <f>H23*100/$N23</f>
        <v>2.3400656974664193</v>
      </c>
      <c r="J23" s="164">
        <f>'41benpresaad'!R23</f>
        <v>28402</v>
      </c>
      <c r="K23" s="165">
        <f>J23*100/$N23</f>
        <v>46.186619832829216</v>
      </c>
      <c r="L23" s="164">
        <f>'41benpresaad'!T23</f>
        <v>4</v>
      </c>
      <c r="M23" s="165">
        <f t="shared" si="3"/>
        <v>6.5046996454938694E-3</v>
      </c>
      <c r="N23" s="164">
        <f t="shared" si="5"/>
        <v>61494</v>
      </c>
      <c r="O23" s="165">
        <f t="shared" si="6"/>
        <v>100</v>
      </c>
      <c r="P23" s="166"/>
      <c r="Q23" s="166">
        <f t="shared" si="4"/>
        <v>1.3210595286687148</v>
      </c>
      <c r="R23" s="162"/>
      <c r="S23" s="162"/>
      <c r="T23" s="162"/>
      <c r="U23" s="162"/>
      <c r="V23" s="162"/>
      <c r="W23" s="162"/>
    </row>
    <row r="24" spans="2:25" s="191" customFormat="1" ht="22.5" customHeight="1" x14ac:dyDescent="0.2">
      <c r="B24" s="146" t="s">
        <v>44</v>
      </c>
      <c r="C24" s="159"/>
      <c r="D24" s="163">
        <f>'41benpresaad'!D24</f>
        <v>17258</v>
      </c>
      <c r="E24" s="162"/>
      <c r="F24" s="163">
        <f>'41benpresaad'!F24+'41benpresaad'!H24+'41benpresaad'!J24+'41benpresaad'!L24+'41benpresaad'!N24</f>
        <v>11129</v>
      </c>
      <c r="G24" s="167">
        <f t="shared" si="0"/>
        <v>45.245355124608693</v>
      </c>
      <c r="H24" s="164">
        <f>'41benpresaad'!P24</f>
        <v>3019</v>
      </c>
      <c r="I24" s="165">
        <f t="shared" si="1"/>
        <v>12.273854535105908</v>
      </c>
      <c r="J24" s="164">
        <f>'41benpresaad'!R24</f>
        <v>10408</v>
      </c>
      <c r="K24" s="165">
        <f t="shared" si="2"/>
        <v>42.314103345936495</v>
      </c>
      <c r="L24" s="164">
        <f>'41benpresaad'!T24</f>
        <v>41</v>
      </c>
      <c r="M24" s="165">
        <f t="shared" si="3"/>
        <v>0.16668699434890433</v>
      </c>
      <c r="N24" s="163">
        <f t="shared" si="5"/>
        <v>24597</v>
      </c>
      <c r="O24" s="165">
        <f t="shared" si="6"/>
        <v>100</v>
      </c>
      <c r="P24" s="166"/>
      <c r="Q24" s="166">
        <f t="shared" si="4"/>
        <v>1.4252520570170355</v>
      </c>
      <c r="R24" s="162"/>
      <c r="S24" s="162"/>
      <c r="T24" s="162"/>
      <c r="U24" s="162"/>
      <c r="V24" s="162"/>
      <c r="W24" s="162"/>
    </row>
    <row r="25" spans="2:25" s="191" customFormat="1" ht="18" customHeight="1" x14ac:dyDescent="0.2">
      <c r="B25" s="146" t="s">
        <v>45</v>
      </c>
      <c r="C25" s="159"/>
      <c r="D25" s="163">
        <f>'41benpresaad'!D25</f>
        <v>72428</v>
      </c>
      <c r="E25" s="162"/>
      <c r="F25" s="163">
        <f>'41benpresaad'!F25+'41benpresaad'!H25+'41benpresaad'!J25+'41benpresaad'!L25+'41benpresaad'!N25</f>
        <v>56438</v>
      </c>
      <c r="G25" s="167">
        <f t="shared" si="0"/>
        <v>54.388112056587225</v>
      </c>
      <c r="H25" s="164">
        <f>'41benpresaad'!P25</f>
        <v>1341</v>
      </c>
      <c r="I25" s="165">
        <f t="shared" si="1"/>
        <v>1.2922934595110294</v>
      </c>
      <c r="J25" s="164">
        <f>'41benpresaad'!R25</f>
        <v>38690</v>
      </c>
      <c r="K25" s="165">
        <f t="shared" si="2"/>
        <v>37.28473821661575</v>
      </c>
      <c r="L25" s="164">
        <f>'41benpresaad'!T25</f>
        <v>7300</v>
      </c>
      <c r="M25" s="165">
        <f t="shared" si="3"/>
        <v>7.0348562672859911</v>
      </c>
      <c r="N25" s="163">
        <f t="shared" si="5"/>
        <v>103769</v>
      </c>
      <c r="O25" s="165">
        <f t="shared" si="6"/>
        <v>100</v>
      </c>
      <c r="P25" s="166"/>
      <c r="Q25" s="166">
        <f t="shared" si="4"/>
        <v>1.4327193902910476</v>
      </c>
      <c r="R25" s="162"/>
      <c r="S25" s="162"/>
      <c r="T25" s="162"/>
      <c r="U25" s="162"/>
      <c r="V25" s="162"/>
      <c r="W25" s="162"/>
    </row>
    <row r="26" spans="2:25" s="191" customFormat="1" ht="18" customHeight="1" x14ac:dyDescent="0.2">
      <c r="B26" s="146" t="s">
        <v>46</v>
      </c>
      <c r="C26" s="159"/>
      <c r="D26" s="163">
        <f>'41benpresaad'!D26</f>
        <v>9323</v>
      </c>
      <c r="E26" s="162"/>
      <c r="F26" s="163">
        <f>'41benpresaad'!F26+'41benpresaad'!H26+'41benpresaad'!J26+'41benpresaad'!L26+'41benpresaad'!N26</f>
        <v>11955</v>
      </c>
      <c r="G26" s="167">
        <f t="shared" si="0"/>
        <v>83.783026140584482</v>
      </c>
      <c r="H26" s="164">
        <f>'41benpresaad'!P26</f>
        <v>1079</v>
      </c>
      <c r="I26" s="165">
        <f t="shared" si="1"/>
        <v>7.5618473614128527</v>
      </c>
      <c r="J26" s="164">
        <f>'41benpresaad'!R26</f>
        <v>1235</v>
      </c>
      <c r="K26" s="165">
        <f t="shared" si="2"/>
        <v>8.6551264980026623</v>
      </c>
      <c r="L26" s="164">
        <f>'41benpresaad'!T26</f>
        <v>0</v>
      </c>
      <c r="M26" s="165">
        <f t="shared" si="3"/>
        <v>0</v>
      </c>
      <c r="N26" s="163">
        <f t="shared" si="5"/>
        <v>14269</v>
      </c>
      <c r="O26" s="165">
        <f t="shared" si="6"/>
        <v>100</v>
      </c>
      <c r="P26" s="166"/>
      <c r="Q26" s="166">
        <f t="shared" si="4"/>
        <v>1.5305159283492438</v>
      </c>
      <c r="R26" s="162"/>
      <c r="S26" s="162"/>
      <c r="T26" s="162"/>
      <c r="U26" s="162"/>
      <c r="V26" s="162"/>
      <c r="W26" s="162"/>
    </row>
    <row r="27" spans="2:25" s="191" customFormat="1" ht="18" customHeight="1" x14ac:dyDescent="0.2">
      <c r="B27" s="146" t="s">
        <v>1</v>
      </c>
      <c r="C27" s="159"/>
      <c r="D27" s="163">
        <f>'41benpresaad'!D27</f>
        <v>3733</v>
      </c>
      <c r="E27" s="162"/>
      <c r="F27" s="163">
        <f>'41benpresaad'!F27+'41benpresaad'!H27+'41benpresaad'!J27+'41benpresaad'!L27+'41benpresaad'!N27</f>
        <v>3067</v>
      </c>
      <c r="G27" s="167">
        <f t="shared" si="0"/>
        <v>61.586345381526101</v>
      </c>
      <c r="H27" s="164">
        <f>'41benpresaad'!P27</f>
        <v>5</v>
      </c>
      <c r="I27" s="165">
        <f t="shared" si="1"/>
        <v>0.10040160642570281</v>
      </c>
      <c r="J27" s="164">
        <f>'41benpresaad'!R27</f>
        <v>1908</v>
      </c>
      <c r="K27" s="165">
        <f t="shared" si="2"/>
        <v>38.313253012048193</v>
      </c>
      <c r="L27" s="164">
        <f>'41benpresaad'!T27</f>
        <v>0</v>
      </c>
      <c r="M27" s="165">
        <f t="shared" si="3"/>
        <v>0</v>
      </c>
      <c r="N27" s="164">
        <f t="shared" si="5"/>
        <v>4980</v>
      </c>
      <c r="O27" s="165">
        <f t="shared" si="6"/>
        <v>100</v>
      </c>
      <c r="P27" s="166"/>
      <c r="Q27" s="166">
        <f t="shared" si="4"/>
        <v>1.3340476828288239</v>
      </c>
      <c r="R27" s="162"/>
      <c r="S27" s="162"/>
      <c r="T27" s="162"/>
      <c r="U27" s="162"/>
      <c r="V27" s="162"/>
      <c r="W27" s="162"/>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1553560</v>
      </c>
      <c r="E30" s="174"/>
      <c r="F30" s="147">
        <f>SUM(F10:F27)</f>
        <v>1278396</v>
      </c>
      <c r="G30" s="175">
        <f>F30*100/$N30</f>
        <v>58.581582578340054</v>
      </c>
      <c r="H30" s="147">
        <f>SUM(H10:H27)</f>
        <v>221855</v>
      </c>
      <c r="I30" s="175">
        <f>H30*100/$N30</f>
        <v>10.166346736783932</v>
      </c>
      <c r="J30" s="147">
        <f>SUM(J10:J27)</f>
        <v>670618</v>
      </c>
      <c r="K30" s="175">
        <f>J30*100/$N30</f>
        <v>30.730590322185964</v>
      </c>
      <c r="L30" s="147">
        <f>SUM(L10:L28)</f>
        <v>11380</v>
      </c>
      <c r="M30" s="175">
        <f>L30*100/$N30</f>
        <v>0.52148036269005049</v>
      </c>
      <c r="N30" s="147">
        <f>F30+H30+J30+L30</f>
        <v>2182249</v>
      </c>
      <c r="O30" s="175">
        <f>G30+I30+K30+M30</f>
        <v>100</v>
      </c>
      <c r="P30" s="176"/>
      <c r="Q30" s="176">
        <f>(N30/D30)</f>
        <v>1.4046763562398621</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6" t="s">
        <v>414</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88" t="s">
        <v>52</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
      <c r="B7" s="1550" t="s">
        <v>12</v>
      </c>
      <c r="C7" s="625"/>
      <c r="D7" s="871" t="s">
        <v>245</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855" t="s">
        <v>246</v>
      </c>
      <c r="AD7" s="827"/>
    </row>
    <row r="8" spans="2:30" s="626" customFormat="1" ht="20.25" customHeight="1" x14ac:dyDescent="0.2">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72822</v>
      </c>
      <c r="E10" s="633"/>
      <c r="F10" s="675">
        <v>3</v>
      </c>
      <c r="G10" s="676">
        <v>4.1448354287779113E-2</v>
      </c>
      <c r="H10" s="675">
        <v>25484</v>
      </c>
      <c r="I10" s="676">
        <v>22.496891373428415</v>
      </c>
      <c r="J10" s="675">
        <v>29198</v>
      </c>
      <c r="K10" s="676">
        <v>25.898844759971517</v>
      </c>
      <c r="L10" s="675">
        <v>6050</v>
      </c>
      <c r="M10" s="676">
        <v>6.7656467537436367</v>
      </c>
      <c r="N10" s="675">
        <v>12210</v>
      </c>
      <c r="O10" s="676">
        <v>12.528030778060005</v>
      </c>
      <c r="P10" s="675">
        <v>2228</v>
      </c>
      <c r="Q10" s="676">
        <v>2.7451563878290628</v>
      </c>
      <c r="R10" s="675">
        <v>26732</v>
      </c>
      <c r="S10" s="676">
        <v>29.514416587843943</v>
      </c>
      <c r="T10" s="675">
        <v>8</v>
      </c>
      <c r="U10" s="676">
        <v>9.5650048356413341E-3</v>
      </c>
      <c r="V10" s="831">
        <f>F10+H10+J10+L10+N10+P10+R10+T10</f>
        <v>101913</v>
      </c>
      <c r="W10" s="676">
        <f t="shared" ref="V10:W27" si="0">G10+I10+K10+M10+O10+Q10+S10+U10</f>
        <v>100</v>
      </c>
      <c r="X10" s="678"/>
      <c r="Y10" s="832">
        <f t="shared" ref="Y10:Y27" si="1">V10/D10</f>
        <v>1.3994809260937628</v>
      </c>
    </row>
    <row r="11" spans="2:30" s="633" customFormat="1" ht="18" customHeight="1" x14ac:dyDescent="0.2">
      <c r="B11" s="682" t="s">
        <v>7</v>
      </c>
      <c r="D11" s="833">
        <v>13614</v>
      </c>
      <c r="F11" s="683">
        <v>2270</v>
      </c>
      <c r="G11" s="684">
        <v>14.391281630215721</v>
      </c>
      <c r="H11" s="683">
        <v>1861</v>
      </c>
      <c r="I11" s="684">
        <v>3.2171381652608795</v>
      </c>
      <c r="J11" s="683">
        <v>693</v>
      </c>
      <c r="K11" s="684">
        <v>5.0160483690378443</v>
      </c>
      <c r="L11" s="683">
        <v>504</v>
      </c>
      <c r="M11" s="684">
        <v>3.4634619690975592</v>
      </c>
      <c r="N11" s="683">
        <v>2866</v>
      </c>
      <c r="O11" s="684">
        <v>20.243338060759871</v>
      </c>
      <c r="P11" s="683">
        <v>4227</v>
      </c>
      <c r="Q11" s="684">
        <v>22.057176979920879</v>
      </c>
      <c r="R11" s="683">
        <v>5332</v>
      </c>
      <c r="S11" s="684">
        <v>31.611554825707248</v>
      </c>
      <c r="T11" s="683">
        <v>0</v>
      </c>
      <c r="U11" s="684">
        <v>0</v>
      </c>
      <c r="V11" s="834">
        <f t="shared" si="0"/>
        <v>17753</v>
      </c>
      <c r="W11" s="684">
        <f t="shared" si="0"/>
        <v>100</v>
      </c>
      <c r="X11" s="678"/>
      <c r="Y11" s="835">
        <f t="shared" si="1"/>
        <v>1.3040252681063611</v>
      </c>
    </row>
    <row r="12" spans="2:30" s="633" customFormat="1" ht="22.5" customHeight="1" x14ac:dyDescent="0.2">
      <c r="B12" s="682" t="s">
        <v>37</v>
      </c>
      <c r="D12" s="833">
        <v>8152</v>
      </c>
      <c r="F12" s="685">
        <v>2374</v>
      </c>
      <c r="G12" s="684">
        <v>26.047201285061163</v>
      </c>
      <c r="H12" s="685">
        <v>920</v>
      </c>
      <c r="I12" s="684">
        <v>1.4456938094649698</v>
      </c>
      <c r="J12" s="685">
        <v>987</v>
      </c>
      <c r="K12" s="684">
        <v>7.7350796985048804</v>
      </c>
      <c r="L12" s="685">
        <v>561</v>
      </c>
      <c r="M12" s="684">
        <v>6.5735821079945636</v>
      </c>
      <c r="N12" s="685">
        <v>1843</v>
      </c>
      <c r="O12" s="684">
        <v>20.560978623501793</v>
      </c>
      <c r="P12" s="685">
        <v>1840</v>
      </c>
      <c r="Q12" s="684">
        <v>11.083652539231435</v>
      </c>
      <c r="R12" s="685">
        <v>2892</v>
      </c>
      <c r="S12" s="684">
        <v>26.553811936241196</v>
      </c>
      <c r="T12" s="685">
        <v>13</v>
      </c>
      <c r="U12" s="684">
        <v>0</v>
      </c>
      <c r="V12" s="834">
        <f t="shared" si="0"/>
        <v>11430</v>
      </c>
      <c r="W12" s="684">
        <f t="shared" si="0"/>
        <v>100</v>
      </c>
      <c r="X12" s="678"/>
      <c r="Y12" s="835">
        <f t="shared" si="1"/>
        <v>1.4021099116781157</v>
      </c>
    </row>
    <row r="13" spans="2:30" s="633" customFormat="1" ht="18" customHeight="1" x14ac:dyDescent="0.2">
      <c r="B13" s="682" t="s">
        <v>38</v>
      </c>
      <c r="D13" s="833">
        <v>7585</v>
      </c>
      <c r="F13" s="683">
        <v>347</v>
      </c>
      <c r="G13" s="684">
        <v>2.2477064220183487</v>
      </c>
      <c r="H13" s="683">
        <v>2523</v>
      </c>
      <c r="I13" s="684">
        <v>9.8776758409785934</v>
      </c>
      <c r="J13" s="683">
        <v>557</v>
      </c>
      <c r="K13" s="684">
        <v>2.6758409785932722</v>
      </c>
      <c r="L13" s="683">
        <v>597</v>
      </c>
      <c r="M13" s="684">
        <v>7.477064220183486</v>
      </c>
      <c r="N13" s="683">
        <v>2049</v>
      </c>
      <c r="O13" s="684">
        <v>19.602446483180429</v>
      </c>
      <c r="P13" s="683">
        <v>329</v>
      </c>
      <c r="Q13" s="684">
        <v>6.666666666666667</v>
      </c>
      <c r="R13" s="683">
        <v>4296</v>
      </c>
      <c r="S13" s="684">
        <v>51.452599388379205</v>
      </c>
      <c r="T13" s="683">
        <v>0</v>
      </c>
      <c r="U13" s="684">
        <v>0</v>
      </c>
      <c r="V13" s="834">
        <f t="shared" si="0"/>
        <v>10698</v>
      </c>
      <c r="W13" s="684">
        <f t="shared" si="0"/>
        <v>100</v>
      </c>
      <c r="X13" s="678"/>
      <c r="Y13" s="835">
        <f t="shared" si="1"/>
        <v>1.4104152933421226</v>
      </c>
    </row>
    <row r="14" spans="2:30" s="633" customFormat="1" ht="18" customHeight="1" x14ac:dyDescent="0.2">
      <c r="B14" s="682" t="s">
        <v>6</v>
      </c>
      <c r="D14" s="833">
        <v>16656</v>
      </c>
      <c r="F14" s="683">
        <v>624</v>
      </c>
      <c r="G14" s="684">
        <v>0.16137708445400753</v>
      </c>
      <c r="H14" s="683">
        <v>803</v>
      </c>
      <c r="I14" s="684">
        <v>3.0984400215169448</v>
      </c>
      <c r="J14" s="683">
        <v>554</v>
      </c>
      <c r="K14" s="684">
        <v>0</v>
      </c>
      <c r="L14" s="683">
        <v>1574</v>
      </c>
      <c r="M14" s="684">
        <v>14.922001075847231</v>
      </c>
      <c r="N14" s="683">
        <v>2881</v>
      </c>
      <c r="O14" s="684">
        <v>24.314147391070467</v>
      </c>
      <c r="P14" s="683">
        <v>5119</v>
      </c>
      <c r="Q14" s="684">
        <v>21.79666487358795</v>
      </c>
      <c r="R14" s="683">
        <v>7704</v>
      </c>
      <c r="S14" s="684">
        <v>35.707369553523399</v>
      </c>
      <c r="T14" s="683">
        <v>0</v>
      </c>
      <c r="U14" s="684">
        <v>0</v>
      </c>
      <c r="V14" s="834">
        <f t="shared" si="0"/>
        <v>19259</v>
      </c>
      <c r="W14" s="684">
        <f t="shared" si="0"/>
        <v>100</v>
      </c>
      <c r="X14" s="678"/>
      <c r="Y14" s="835">
        <f t="shared" si="1"/>
        <v>1.156280019212296</v>
      </c>
    </row>
    <row r="15" spans="2:30" s="633" customFormat="1" ht="18" customHeight="1" x14ac:dyDescent="0.2">
      <c r="B15" s="682" t="s">
        <v>5</v>
      </c>
      <c r="D15" s="833">
        <v>5181</v>
      </c>
      <c r="F15" s="685">
        <v>2453</v>
      </c>
      <c r="G15" s="684">
        <v>0</v>
      </c>
      <c r="H15" s="685">
        <v>651</v>
      </c>
      <c r="I15" s="684">
        <v>5.5706304868316039</v>
      </c>
      <c r="J15" s="685">
        <v>403</v>
      </c>
      <c r="K15" s="684">
        <v>8.0925778132482051</v>
      </c>
      <c r="L15" s="685">
        <v>747</v>
      </c>
      <c r="M15" s="684">
        <v>12.721468475658419</v>
      </c>
      <c r="N15" s="685">
        <v>1842</v>
      </c>
      <c r="O15" s="684">
        <v>33.998403830806069</v>
      </c>
      <c r="P15" s="685">
        <v>174</v>
      </c>
      <c r="Q15" s="684">
        <v>0</v>
      </c>
      <c r="R15" s="685">
        <v>2277</v>
      </c>
      <c r="S15" s="684">
        <v>39.616919393455703</v>
      </c>
      <c r="T15" s="685">
        <v>0</v>
      </c>
      <c r="U15" s="684">
        <v>0</v>
      </c>
      <c r="V15" s="834">
        <f t="shared" si="0"/>
        <v>8547</v>
      </c>
      <c r="W15" s="684">
        <f t="shared" si="0"/>
        <v>100</v>
      </c>
      <c r="X15" s="678"/>
      <c r="Y15" s="835">
        <f t="shared" si="1"/>
        <v>1.6496815286624205</v>
      </c>
    </row>
    <row r="16" spans="2:30" s="742" customFormat="1" ht="18" customHeight="1" x14ac:dyDescent="0.2">
      <c r="B16" s="836" t="s">
        <v>4</v>
      </c>
      <c r="D16" s="837">
        <v>35098</v>
      </c>
      <c r="E16" s="820"/>
      <c r="F16" s="838">
        <v>5915</v>
      </c>
      <c r="G16" s="839">
        <v>14.10823965697068</v>
      </c>
      <c r="H16" s="838">
        <v>4507</v>
      </c>
      <c r="I16" s="839">
        <v>4.2299223548499247</v>
      </c>
      <c r="J16" s="838">
        <v>3598</v>
      </c>
      <c r="K16" s="839">
        <v>9.7183914706223202</v>
      </c>
      <c r="L16" s="838">
        <v>2115</v>
      </c>
      <c r="M16" s="839">
        <v>5.5742264457063389</v>
      </c>
      <c r="N16" s="838">
        <v>5573</v>
      </c>
      <c r="O16" s="839">
        <v>12.858963958743772</v>
      </c>
      <c r="P16" s="838">
        <v>16325</v>
      </c>
      <c r="Q16" s="839">
        <v>32.65036504809364</v>
      </c>
      <c r="R16" s="838">
        <v>9630</v>
      </c>
      <c r="S16" s="839">
        <v>20.020859891065012</v>
      </c>
      <c r="T16" s="838">
        <v>604</v>
      </c>
      <c r="U16" s="839">
        <v>0.83903117394831384</v>
      </c>
      <c r="V16" s="840">
        <f t="shared" si="0"/>
        <v>48267</v>
      </c>
      <c r="W16" s="839">
        <f t="shared" si="0"/>
        <v>100</v>
      </c>
      <c r="X16" s="841"/>
      <c r="Y16" s="835">
        <f t="shared" si="1"/>
        <v>1.3752065644766083</v>
      </c>
    </row>
    <row r="17" spans="2:25" s="742" customFormat="1" ht="18" customHeight="1" x14ac:dyDescent="0.2">
      <c r="B17" s="836" t="s">
        <v>40</v>
      </c>
      <c r="D17" s="837">
        <v>23541</v>
      </c>
      <c r="E17" s="820"/>
      <c r="F17" s="838">
        <v>3931</v>
      </c>
      <c r="G17" s="839">
        <v>6.9774527726995732</v>
      </c>
      <c r="H17" s="838">
        <v>5417</v>
      </c>
      <c r="I17" s="839">
        <v>8.4573866109515112</v>
      </c>
      <c r="J17" s="838">
        <v>2895</v>
      </c>
      <c r="K17" s="839">
        <v>12.122399233916601</v>
      </c>
      <c r="L17" s="838">
        <v>1444</v>
      </c>
      <c r="M17" s="839">
        <v>4.8359014538173586</v>
      </c>
      <c r="N17" s="838">
        <v>7274</v>
      </c>
      <c r="O17" s="839">
        <v>28.332027509358404</v>
      </c>
      <c r="P17" s="838">
        <v>4117</v>
      </c>
      <c r="Q17" s="839">
        <v>12.823191433794724</v>
      </c>
      <c r="R17" s="838">
        <v>8176</v>
      </c>
      <c r="S17" s="839">
        <v>26.412466266213983</v>
      </c>
      <c r="T17" s="838">
        <v>14</v>
      </c>
      <c r="U17" s="839">
        <v>3.9174719247845394E-2</v>
      </c>
      <c r="V17" s="840">
        <f t="shared" si="0"/>
        <v>33268</v>
      </c>
      <c r="W17" s="839">
        <f t="shared" si="0"/>
        <v>99.999999999999986</v>
      </c>
      <c r="X17" s="841"/>
      <c r="Y17" s="835">
        <f t="shared" si="1"/>
        <v>1.4131940019540377</v>
      </c>
    </row>
    <row r="18" spans="2:25" s="742" customFormat="1" ht="18" customHeight="1" x14ac:dyDescent="0.2">
      <c r="B18" s="836" t="s">
        <v>41</v>
      </c>
      <c r="D18" s="837">
        <v>46013</v>
      </c>
      <c r="E18" s="820"/>
      <c r="F18" s="838">
        <v>9</v>
      </c>
      <c r="G18" s="839">
        <v>0.38917682645664642</v>
      </c>
      <c r="H18" s="838">
        <v>4258</v>
      </c>
      <c r="I18" s="839">
        <v>5.0131877455410665</v>
      </c>
      <c r="J18" s="838">
        <v>5838</v>
      </c>
      <c r="K18" s="839">
        <v>10.515152074072708</v>
      </c>
      <c r="L18" s="838">
        <v>3589</v>
      </c>
      <c r="M18" s="839">
        <v>6.5237840529723146</v>
      </c>
      <c r="N18" s="838">
        <v>14908</v>
      </c>
      <c r="O18" s="839">
        <v>32.416031871922094</v>
      </c>
      <c r="P18" s="838">
        <v>6460</v>
      </c>
      <c r="Q18" s="839">
        <v>11.359905564675286</v>
      </c>
      <c r="R18" s="838">
        <v>21831</v>
      </c>
      <c r="S18" s="839">
        <v>33.677628788018517</v>
      </c>
      <c r="T18" s="838">
        <v>66</v>
      </c>
      <c r="U18" s="839">
        <v>0.10513307634136894</v>
      </c>
      <c r="V18" s="840">
        <f t="shared" si="0"/>
        <v>56959</v>
      </c>
      <c r="W18" s="839">
        <f t="shared" si="0"/>
        <v>100.00000000000001</v>
      </c>
      <c r="X18" s="841"/>
      <c r="Y18" s="835">
        <f t="shared" si="1"/>
        <v>1.2378892921565645</v>
      </c>
    </row>
    <row r="19" spans="2:25" s="742" customFormat="1" ht="18" customHeight="1" x14ac:dyDescent="0.2">
      <c r="B19" s="836" t="s">
        <v>3</v>
      </c>
      <c r="D19" s="837">
        <v>45624</v>
      </c>
      <c r="E19" s="820"/>
      <c r="F19" s="838">
        <v>20</v>
      </c>
      <c r="G19" s="839">
        <v>7.0628950806935764E-3</v>
      </c>
      <c r="H19" s="838">
        <v>18918</v>
      </c>
      <c r="I19" s="839">
        <v>5.0323127449941731</v>
      </c>
      <c r="J19" s="838">
        <v>1028</v>
      </c>
      <c r="K19" s="839">
        <v>8.1223293427976129E-2</v>
      </c>
      <c r="L19" s="838">
        <v>3026</v>
      </c>
      <c r="M19" s="839">
        <v>7.5113889183176186</v>
      </c>
      <c r="N19" s="838">
        <v>6199</v>
      </c>
      <c r="O19" s="839">
        <v>19.811420701345483</v>
      </c>
      <c r="P19" s="838">
        <v>7695</v>
      </c>
      <c r="Q19" s="839">
        <v>16.121058021683087</v>
      </c>
      <c r="R19" s="838">
        <v>30663</v>
      </c>
      <c r="S19" s="839">
        <v>51.403750397287851</v>
      </c>
      <c r="T19" s="838">
        <v>315</v>
      </c>
      <c r="U19" s="839">
        <v>3.1783027863121094E-2</v>
      </c>
      <c r="V19" s="840">
        <f t="shared" si="0"/>
        <v>67864</v>
      </c>
      <c r="W19" s="839">
        <f t="shared" si="0"/>
        <v>100.00000000000001</v>
      </c>
      <c r="X19" s="841"/>
      <c r="Y19" s="835">
        <f t="shared" si="1"/>
        <v>1.487462738909346</v>
      </c>
    </row>
    <row r="20" spans="2:25" s="633" customFormat="1" ht="18" customHeight="1" x14ac:dyDescent="0.2">
      <c r="B20" s="836" t="s">
        <v>2</v>
      </c>
      <c r="D20" s="833">
        <v>12277</v>
      </c>
      <c r="F20" s="683">
        <v>410</v>
      </c>
      <c r="G20" s="684">
        <v>2.6190698107931776</v>
      </c>
      <c r="H20" s="683">
        <v>995</v>
      </c>
      <c r="I20" s="684">
        <v>3.3647124615528008</v>
      </c>
      <c r="J20" s="683">
        <v>200</v>
      </c>
      <c r="K20" s="684">
        <v>1.8175039612265822</v>
      </c>
      <c r="L20" s="683">
        <v>759</v>
      </c>
      <c r="M20" s="684">
        <v>6.0117438717494638</v>
      </c>
      <c r="N20" s="683">
        <v>3370</v>
      </c>
      <c r="O20" s="684">
        <v>28.250535930655232</v>
      </c>
      <c r="P20" s="683">
        <v>6069</v>
      </c>
      <c r="Q20" s="684">
        <v>37.794761860378415</v>
      </c>
      <c r="R20" s="683">
        <v>2026</v>
      </c>
      <c r="S20" s="684">
        <v>20.141672103644328</v>
      </c>
      <c r="T20" s="683">
        <v>0</v>
      </c>
      <c r="U20" s="684">
        <v>0</v>
      </c>
      <c r="V20" s="834">
        <f t="shared" si="0"/>
        <v>13829</v>
      </c>
      <c r="W20" s="684">
        <f t="shared" si="0"/>
        <v>100</v>
      </c>
      <c r="X20" s="678"/>
      <c r="Y20" s="835">
        <f t="shared" si="1"/>
        <v>1.1264152480247618</v>
      </c>
    </row>
    <row r="21" spans="2:25" s="633" customFormat="1" ht="18" customHeight="1" x14ac:dyDescent="0.2">
      <c r="B21" s="682" t="s">
        <v>35</v>
      </c>
      <c r="D21" s="833">
        <v>26586</v>
      </c>
      <c r="F21" s="683">
        <v>1488</v>
      </c>
      <c r="G21" s="684">
        <v>5.3052431721922009</v>
      </c>
      <c r="H21" s="683">
        <v>8693</v>
      </c>
      <c r="I21" s="684">
        <v>3.6950489265371695</v>
      </c>
      <c r="J21" s="683">
        <v>8535</v>
      </c>
      <c r="K21" s="684">
        <v>30.798159778004965</v>
      </c>
      <c r="L21" s="683">
        <v>1866</v>
      </c>
      <c r="M21" s="684">
        <v>7.5471009201109975</v>
      </c>
      <c r="N21" s="683">
        <v>3901</v>
      </c>
      <c r="O21" s="684">
        <v>17.328757119906527</v>
      </c>
      <c r="P21" s="683">
        <v>6234</v>
      </c>
      <c r="Q21" s="684">
        <v>16.445158463560684</v>
      </c>
      <c r="R21" s="683">
        <v>6706</v>
      </c>
      <c r="S21" s="684">
        <v>18.613991529136847</v>
      </c>
      <c r="T21" s="683">
        <v>89</v>
      </c>
      <c r="U21" s="684">
        <v>0.26654009055060612</v>
      </c>
      <c r="V21" s="834">
        <f t="shared" si="0"/>
        <v>37512</v>
      </c>
      <c r="W21" s="684">
        <f t="shared" si="0"/>
        <v>100.00000000000001</v>
      </c>
      <c r="X21" s="678"/>
      <c r="Y21" s="835">
        <f t="shared" si="1"/>
        <v>1.4109681787406907</v>
      </c>
    </row>
    <row r="22" spans="2:25" s="633" customFormat="1" ht="21" customHeight="1" x14ac:dyDescent="0.2">
      <c r="B22" s="682" t="s">
        <v>42</v>
      </c>
      <c r="D22" s="833">
        <v>64472</v>
      </c>
      <c r="F22" s="683">
        <v>2425</v>
      </c>
      <c r="G22" s="684">
        <v>2.2532814395789673</v>
      </c>
      <c r="H22" s="683">
        <v>18917</v>
      </c>
      <c r="I22" s="684">
        <v>13.798591305169941</v>
      </c>
      <c r="J22" s="683">
        <v>15376</v>
      </c>
      <c r="K22" s="684">
        <v>14.416274049446134</v>
      </c>
      <c r="L22" s="683">
        <v>6715</v>
      </c>
      <c r="M22" s="684">
        <v>8.5530151426815628</v>
      </c>
      <c r="N22" s="683">
        <v>15458</v>
      </c>
      <c r="O22" s="684">
        <v>24.417377054346627</v>
      </c>
      <c r="P22" s="683">
        <v>13666</v>
      </c>
      <c r="Q22" s="684">
        <v>16.926398058711374</v>
      </c>
      <c r="R22" s="683">
        <v>16868</v>
      </c>
      <c r="S22" s="684">
        <v>19.521611017443234</v>
      </c>
      <c r="T22" s="683">
        <v>64</v>
      </c>
      <c r="U22" s="684">
        <v>0.11345193262215779</v>
      </c>
      <c r="V22" s="834">
        <f t="shared" si="0"/>
        <v>89489</v>
      </c>
      <c r="W22" s="684">
        <f t="shared" si="0"/>
        <v>100</v>
      </c>
      <c r="X22" s="678"/>
      <c r="Y22" s="835">
        <f t="shared" si="1"/>
        <v>1.3880289117756546</v>
      </c>
    </row>
    <row r="23" spans="2:25" s="633" customFormat="1" ht="18" customHeight="1" x14ac:dyDescent="0.2">
      <c r="B23" s="682" t="s">
        <v>43</v>
      </c>
      <c r="D23" s="833">
        <v>13935</v>
      </c>
      <c r="F23" s="683">
        <v>1219</v>
      </c>
      <c r="G23" s="684">
        <v>8.3258093641171165</v>
      </c>
      <c r="H23" s="683">
        <v>2558</v>
      </c>
      <c r="I23" s="684">
        <v>9.538243260673287</v>
      </c>
      <c r="J23" s="683">
        <v>561</v>
      </c>
      <c r="K23" s="684">
        <v>0.88352895653295493</v>
      </c>
      <c r="L23" s="683">
        <v>1477</v>
      </c>
      <c r="M23" s="684">
        <v>8.2742164323487675</v>
      </c>
      <c r="N23" s="683">
        <v>2810</v>
      </c>
      <c r="O23" s="684">
        <v>15.62620920933832</v>
      </c>
      <c r="P23" s="683">
        <v>812</v>
      </c>
      <c r="Q23" s="684">
        <v>3.5147684767186895</v>
      </c>
      <c r="R23" s="683">
        <v>7905</v>
      </c>
      <c r="S23" s="684">
        <v>53.81787695085773</v>
      </c>
      <c r="T23" s="683">
        <v>2</v>
      </c>
      <c r="U23" s="684">
        <v>1.9347349413130401E-2</v>
      </c>
      <c r="V23" s="834">
        <f>F23+H23+J23+L23+N23+P23+R23+T23</f>
        <v>17344</v>
      </c>
      <c r="W23" s="684">
        <f t="shared" si="0"/>
        <v>100</v>
      </c>
      <c r="X23" s="678"/>
      <c r="Y23" s="835">
        <f t="shared" si="1"/>
        <v>1.2446358091137424</v>
      </c>
    </row>
    <row r="24" spans="2:25" s="633" customFormat="1" ht="22.5" customHeight="1" x14ac:dyDescent="0.2">
      <c r="B24" s="682" t="s">
        <v>44</v>
      </c>
      <c r="D24" s="833">
        <v>3289</v>
      </c>
      <c r="F24" s="685">
        <v>338</v>
      </c>
      <c r="G24" s="686">
        <v>3.2579185520361991</v>
      </c>
      <c r="H24" s="685">
        <v>364</v>
      </c>
      <c r="I24" s="684">
        <v>6.4253393665158374</v>
      </c>
      <c r="J24" s="685">
        <v>183</v>
      </c>
      <c r="K24" s="684">
        <v>5.2187028657616894</v>
      </c>
      <c r="L24" s="685">
        <v>196</v>
      </c>
      <c r="M24" s="684">
        <v>3.4690799396681751</v>
      </c>
      <c r="N24" s="685">
        <v>1057</v>
      </c>
      <c r="O24" s="684">
        <v>17.134238310708898</v>
      </c>
      <c r="P24" s="685">
        <v>739</v>
      </c>
      <c r="Q24" s="684">
        <v>12.428355957767723</v>
      </c>
      <c r="R24" s="685">
        <v>1334</v>
      </c>
      <c r="S24" s="684">
        <v>51.945701357466064</v>
      </c>
      <c r="T24" s="685">
        <v>11</v>
      </c>
      <c r="U24" s="684">
        <v>0.12066365007541478</v>
      </c>
      <c r="V24" s="842">
        <f t="shared" si="0"/>
        <v>4222</v>
      </c>
      <c r="W24" s="684">
        <f t="shared" si="0"/>
        <v>100</v>
      </c>
      <c r="X24" s="678"/>
      <c r="Y24" s="835">
        <f t="shared" si="1"/>
        <v>1.2836728488902402</v>
      </c>
    </row>
    <row r="25" spans="2:25" s="633" customFormat="1" ht="18" customHeight="1" x14ac:dyDescent="0.2">
      <c r="B25" s="682" t="s">
        <v>45</v>
      </c>
      <c r="D25" s="833">
        <v>17227</v>
      </c>
      <c r="F25" s="685">
        <v>281</v>
      </c>
      <c r="G25" s="686">
        <v>0.41635124905374715</v>
      </c>
      <c r="H25" s="685">
        <v>4772</v>
      </c>
      <c r="I25" s="684">
        <v>12.162503154176129</v>
      </c>
      <c r="J25" s="685">
        <v>1396</v>
      </c>
      <c r="K25" s="684">
        <v>6.594330894103793</v>
      </c>
      <c r="L25" s="685">
        <v>1948</v>
      </c>
      <c r="M25" s="684">
        <v>8.2555303221465213</v>
      </c>
      <c r="N25" s="685">
        <v>6100</v>
      </c>
      <c r="O25" s="684">
        <v>27.294137437967869</v>
      </c>
      <c r="P25" s="685">
        <v>653</v>
      </c>
      <c r="Q25" s="684">
        <v>2.5864244259399447</v>
      </c>
      <c r="R25" s="685">
        <v>7305</v>
      </c>
      <c r="S25" s="684">
        <v>35.057616283959966</v>
      </c>
      <c r="T25" s="685">
        <v>2022</v>
      </c>
      <c r="U25" s="684">
        <v>7.6331062326520316</v>
      </c>
      <c r="V25" s="842">
        <f t="shared" si="0"/>
        <v>24477</v>
      </c>
      <c r="W25" s="684">
        <f t="shared" si="0"/>
        <v>99.999999999999986</v>
      </c>
      <c r="X25" s="678"/>
      <c r="Y25" s="835">
        <f t="shared" si="1"/>
        <v>1.4208509897254311</v>
      </c>
    </row>
    <row r="26" spans="2:25" s="633" customFormat="1" ht="18" customHeight="1" x14ac:dyDescent="0.2">
      <c r="B26" s="682" t="s">
        <v>46</v>
      </c>
      <c r="D26" s="833">
        <v>2242</v>
      </c>
      <c r="F26" s="685">
        <v>379</v>
      </c>
      <c r="G26" s="686">
        <v>8.1975827640567527</v>
      </c>
      <c r="H26" s="685">
        <v>458</v>
      </c>
      <c r="I26" s="684">
        <v>11.008933263268524</v>
      </c>
      <c r="J26" s="685">
        <v>619</v>
      </c>
      <c r="K26" s="684">
        <v>20.546505517603784</v>
      </c>
      <c r="L26" s="685">
        <v>421</v>
      </c>
      <c r="M26" s="684">
        <v>9.1697320021019451</v>
      </c>
      <c r="N26" s="685">
        <v>694</v>
      </c>
      <c r="O26" s="684">
        <v>17.892800840777721</v>
      </c>
      <c r="P26" s="685">
        <v>474</v>
      </c>
      <c r="Q26" s="684">
        <v>13.110877561744614</v>
      </c>
      <c r="R26" s="685">
        <v>481</v>
      </c>
      <c r="S26" s="684">
        <v>20.073568050446664</v>
      </c>
      <c r="T26" s="685">
        <v>0</v>
      </c>
      <c r="U26" s="684">
        <v>0</v>
      </c>
      <c r="V26" s="842">
        <f t="shared" si="0"/>
        <v>3526</v>
      </c>
      <c r="W26" s="684">
        <f t="shared" si="0"/>
        <v>100.00000000000001</v>
      </c>
      <c r="X26" s="678"/>
      <c r="Y26" s="835">
        <f t="shared" si="1"/>
        <v>1.5727029438001785</v>
      </c>
    </row>
    <row r="27" spans="2:25" s="633" customFormat="1" ht="18" customHeight="1" x14ac:dyDescent="0.2">
      <c r="B27" s="682" t="s">
        <v>1</v>
      </c>
      <c r="D27" s="833">
        <v>1162</v>
      </c>
      <c r="F27" s="685">
        <v>186</v>
      </c>
      <c r="G27" s="686">
        <v>9.2670598146588041</v>
      </c>
      <c r="H27" s="685">
        <v>197</v>
      </c>
      <c r="I27" s="684">
        <v>12.973883740522325</v>
      </c>
      <c r="J27" s="685">
        <v>358</v>
      </c>
      <c r="K27" s="684">
        <v>20.387531592249367</v>
      </c>
      <c r="L27" s="685">
        <v>19</v>
      </c>
      <c r="M27" s="684">
        <v>1.5164279696714407</v>
      </c>
      <c r="N27" s="685">
        <v>93</v>
      </c>
      <c r="O27" s="684">
        <v>7.5821398483572029</v>
      </c>
      <c r="P27" s="685">
        <v>0</v>
      </c>
      <c r="Q27" s="684">
        <v>0.42122999157540014</v>
      </c>
      <c r="R27" s="685">
        <v>657</v>
      </c>
      <c r="S27" s="684">
        <v>47.851727042965457</v>
      </c>
      <c r="T27" s="685">
        <v>0</v>
      </c>
      <c r="U27" s="684">
        <v>0</v>
      </c>
      <c r="V27" s="834">
        <f t="shared" si="0"/>
        <v>1510</v>
      </c>
      <c r="W27" s="684">
        <f t="shared" si="0"/>
        <v>100</v>
      </c>
      <c r="X27" s="678"/>
      <c r="Y27" s="835">
        <f t="shared" si="1"/>
        <v>1.2994836488812394</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
      <c r="B30" s="1249" t="s">
        <v>0</v>
      </c>
      <c r="C30" s="1225"/>
      <c r="D30" s="1266">
        <f>SUM(D10:D29)</f>
        <v>415476</v>
      </c>
      <c r="E30" s="1225"/>
      <c r="F30" s="1250">
        <f>SUM(F10:F27)</f>
        <v>24672</v>
      </c>
      <c r="G30" s="1251">
        <f>F30*100/$V30</f>
        <v>4.3446792999064918</v>
      </c>
      <c r="H30" s="1250">
        <f>SUM(H10:H27)</f>
        <v>102296</v>
      </c>
      <c r="I30" s="1251">
        <f>H30*100/$V30</f>
        <v>18.014077239917093</v>
      </c>
      <c r="J30" s="1250">
        <f>SUM(J10:J27)</f>
        <v>72979</v>
      </c>
      <c r="K30" s="1251">
        <f>J30*100/$V30</f>
        <v>12.85142471740742</v>
      </c>
      <c r="L30" s="1250">
        <f>SUM(L10:L27)</f>
        <v>33608</v>
      </c>
      <c r="M30" s="1251">
        <f>L30*100/$V30</f>
        <v>5.9182872045743107</v>
      </c>
      <c r="N30" s="1250">
        <f>SUM(N10:N27)</f>
        <v>91128</v>
      </c>
      <c r="O30" s="1251">
        <f>N30*100/$V30</f>
        <v>16.047419554226607</v>
      </c>
      <c r="P30" s="1250">
        <f>SUM(P10:P27)</f>
        <v>77161</v>
      </c>
      <c r="Q30" s="1251">
        <f>P30*100/$V30</f>
        <v>13.587864764108497</v>
      </c>
      <c r="R30" s="1250">
        <f>SUM(R10:R27)</f>
        <v>162815</v>
      </c>
      <c r="S30" s="1251">
        <f>R30*100/$V30</f>
        <v>28.671326208425565</v>
      </c>
      <c r="T30" s="1250">
        <f>SUM(T10:T28)</f>
        <v>3208</v>
      </c>
      <c r="U30" s="1251">
        <f>T30*100/$V30</f>
        <v>0.56492101143401541</v>
      </c>
      <c r="V30" s="1250">
        <f>SUM(V10:V27)</f>
        <v>567867</v>
      </c>
      <c r="W30" s="1251">
        <f>G30+I30+K30+M30+O30+Q30+S30+U30</f>
        <v>100</v>
      </c>
      <c r="X30" s="1267"/>
      <c r="Y30" s="1268">
        <f>(V30/D30)</f>
        <v>1.3667865291858012</v>
      </c>
    </row>
    <row r="31" spans="2:25" s="631" customFormat="1" ht="5.25" customHeight="1" x14ac:dyDescent="0.2">
      <c r="B31" s="644"/>
      <c r="C31" s="645"/>
      <c r="D31" s="1343"/>
      <c r="E31" s="1343"/>
      <c r="F31" s="1343"/>
      <c r="G31" s="1343"/>
      <c r="H31" s="1343"/>
      <c r="I31" s="1343"/>
      <c r="J31" s="1343"/>
      <c r="K31" s="1343"/>
      <c r="L31" s="1343"/>
      <c r="M31" s="1338"/>
      <c r="N31" s="1343"/>
      <c r="O31" s="1343"/>
      <c r="P31" s="1343"/>
      <c r="Q31" s="1343"/>
      <c r="R31" s="1343"/>
      <c r="S31" s="1343"/>
      <c r="T31" s="1343"/>
      <c r="U31" s="1343"/>
      <c r="V31" s="1343"/>
      <c r="W31" s="1343"/>
      <c r="X31" s="1338"/>
      <c r="Y31" s="1338"/>
    </row>
    <row r="32" spans="2:25" s="697" customFormat="1" ht="18.75" customHeight="1" x14ac:dyDescent="0.2">
      <c r="B32" s="850" t="s">
        <v>39</v>
      </c>
      <c r="C32" s="851"/>
      <c r="D32" s="1337"/>
      <c r="E32" s="1337"/>
      <c r="F32" s="1337"/>
      <c r="G32" s="1337"/>
      <c r="H32" s="1337"/>
      <c r="I32" s="1337"/>
      <c r="J32" s="1337"/>
      <c r="K32" s="1337"/>
      <c r="L32" s="1337"/>
      <c r="M32" s="1337"/>
      <c r="N32" s="1337"/>
      <c r="O32" s="1337"/>
      <c r="P32" s="1337"/>
      <c r="Q32" s="1337"/>
      <c r="R32" s="1337"/>
      <c r="S32" s="1337"/>
      <c r="T32" s="1337"/>
      <c r="U32" s="1337"/>
      <c r="V32" s="1337"/>
      <c r="W32" s="1337"/>
      <c r="X32" s="1338"/>
      <c r="Y32" s="1338"/>
    </row>
    <row r="33" spans="2:28" s="852" customFormat="1" x14ac:dyDescent="0.25">
      <c r="B33" s="698" t="s">
        <v>47</v>
      </c>
      <c r="X33" s="697"/>
      <c r="Y33" s="697"/>
    </row>
    <row r="34" spans="2:28" s="852" customFormat="1" x14ac:dyDescent="0.2">
      <c r="D34" s="852" t="e">
        <f>GETPIVOTDATA("Cuenta número de expedientes",#REF!,"CCAA",$B35,"Grado Resuelto",$B$1)</f>
        <v>#REF!</v>
      </c>
      <c r="N34" s="852" t="e">
        <f>GETPIVOTDATA("ID PRESTACION
COUNT",#REF!,"
CCAA",$B35,"
Tipo Prestación",N$1,"Grado Resuelto",$B$1)</f>
        <v>#REF!</v>
      </c>
      <c r="X34" s="697"/>
      <c r="Y34" s="697"/>
    </row>
    <row r="35" spans="2:28" s="852" customFormat="1" x14ac:dyDescent="0.2">
      <c r="B35" s="852" t="s">
        <v>39</v>
      </c>
      <c r="D35" s="853" t="e">
        <f>GETPIVOTDATA("Cuenta número de expedientes",#REF!,"CCAA",$B36,"Grado Resuelto",$B$1)</f>
        <v>#REF!</v>
      </c>
      <c r="N35" s="852" t="e">
        <f>GETPIVOTDATA("ID PRESTACION
COUNT",#REF!,"
CCAA",$B36,"
Tipo Prestación",N$1,"Grado Resuelto",$B$1)</f>
        <v>#REF!</v>
      </c>
      <c r="T35" s="697"/>
      <c r="U35" s="697"/>
    </row>
    <row r="36" spans="2:28" s="852" customFormat="1" x14ac:dyDescent="0.2">
      <c r="B36" s="852" t="s">
        <v>47</v>
      </c>
      <c r="T36" s="697"/>
      <c r="U36" s="697"/>
    </row>
    <row r="37" spans="2:28" s="852" customFormat="1" x14ac:dyDescent="0.2">
      <c r="T37" s="697"/>
      <c r="U37" s="697"/>
    </row>
    <row r="38" spans="2:28" s="852" customFormat="1" x14ac:dyDescent="0.2">
      <c r="T38" s="697"/>
      <c r="U38" s="697"/>
    </row>
    <row r="39" spans="2:28" s="1361" customFormat="1" x14ac:dyDescent="0.2">
      <c r="N39" s="852"/>
      <c r="T39" s="1362"/>
      <c r="U39" s="1362"/>
    </row>
    <row r="40" spans="2:28" s="1361" customFormat="1" x14ac:dyDescent="0.2">
      <c r="N40" s="852"/>
      <c r="T40" s="1362"/>
      <c r="U40" s="1362"/>
    </row>
    <row r="41" spans="2:28" s="1361" customFormat="1" x14ac:dyDescent="0.2">
      <c r="N41" s="852"/>
      <c r="T41" s="1362"/>
      <c r="U41" s="1362"/>
    </row>
    <row r="42" spans="2:28" s="1361" customFormat="1" x14ac:dyDescent="0.2">
      <c r="N42" s="852"/>
      <c r="T42" s="1362"/>
      <c r="U42" s="1362"/>
    </row>
    <row r="43" spans="2:28" s="852" customFormat="1" x14ac:dyDescent="0.2">
      <c r="B43" s="1337"/>
      <c r="C43" s="1337"/>
      <c r="D43" s="1337"/>
      <c r="E43" s="1337"/>
      <c r="F43" s="1337"/>
      <c r="G43" s="1337"/>
      <c r="H43" s="1337"/>
      <c r="I43" s="1337"/>
      <c r="J43" s="1337"/>
      <c r="K43" s="1337"/>
      <c r="L43" s="1337"/>
      <c r="M43" s="1337"/>
      <c r="O43" s="1337"/>
      <c r="P43" s="1337"/>
      <c r="Q43" s="1337"/>
      <c r="R43" s="1337"/>
      <c r="S43" s="1337"/>
      <c r="T43" s="1338"/>
      <c r="U43" s="1338"/>
      <c r="V43" s="1337"/>
      <c r="W43" s="1337"/>
      <c r="X43" s="1337"/>
      <c r="Y43" s="1337"/>
      <c r="Z43" s="1337"/>
      <c r="AA43" s="1337"/>
      <c r="AB43" s="1337"/>
    </row>
    <row r="44" spans="2:28" s="852" customFormat="1" x14ac:dyDescent="0.2">
      <c r="D44" s="1337"/>
      <c r="E44" s="1337"/>
      <c r="F44" s="1337"/>
      <c r="G44" s="1337"/>
      <c r="H44" s="1337"/>
      <c r="I44" s="1337"/>
      <c r="J44" s="1337"/>
      <c r="K44" s="1337"/>
      <c r="L44" s="1337"/>
      <c r="M44" s="1337"/>
      <c r="O44" s="1337"/>
      <c r="P44" s="1337"/>
      <c r="Q44" s="1337"/>
      <c r="R44" s="1337"/>
      <c r="S44" s="1337"/>
      <c r="T44" s="1338"/>
      <c r="U44" s="1338"/>
      <c r="V44" s="1337"/>
      <c r="W44" s="1337"/>
      <c r="X44" s="1337"/>
      <c r="Y44" s="1337"/>
      <c r="Z44" s="1337"/>
      <c r="AA44" s="1337"/>
    </row>
    <row r="45" spans="2:28" s="852" customFormat="1" x14ac:dyDescent="0.2">
      <c r="Z45" s="1337"/>
      <c r="AA45" s="1337"/>
    </row>
    <row r="46" spans="2:28" s="852" customFormat="1" x14ac:dyDescent="0.2">
      <c r="T46" s="697"/>
      <c r="U46" s="697"/>
      <c r="V46" s="1337"/>
      <c r="W46" s="1337"/>
      <c r="X46" s="1337"/>
      <c r="Y46" s="1337"/>
      <c r="Z46" s="1337"/>
      <c r="AA46" s="1337"/>
    </row>
    <row r="47" spans="2:28" s="852" customFormat="1" x14ac:dyDescent="0.2">
      <c r="T47" s="697"/>
      <c r="U47" s="697"/>
      <c r="V47" s="1337"/>
      <c r="W47" s="1337"/>
      <c r="X47" s="1337"/>
      <c r="Y47" s="1337"/>
      <c r="Z47" s="1337"/>
      <c r="AA47" s="1337"/>
    </row>
    <row r="48" spans="2:28" s="852" customFormat="1" x14ac:dyDescent="0.2">
      <c r="T48" s="697"/>
      <c r="U48" s="697"/>
      <c r="V48" s="1337"/>
      <c r="W48" s="1337"/>
      <c r="X48" s="1337"/>
      <c r="Y48" s="1337"/>
      <c r="Z48" s="1337"/>
      <c r="AA48" s="1337"/>
    </row>
    <row r="49" spans="2:27" x14ac:dyDescent="0.2">
      <c r="B49" s="852"/>
      <c r="C49" s="852"/>
      <c r="D49" s="852"/>
      <c r="E49" s="852"/>
      <c r="F49" s="852"/>
      <c r="G49" s="852"/>
      <c r="H49" s="852"/>
      <c r="I49" s="852"/>
      <c r="J49" s="852"/>
      <c r="K49" s="852"/>
      <c r="L49" s="852"/>
      <c r="M49" s="852"/>
      <c r="N49" s="852"/>
      <c r="O49" s="852"/>
      <c r="P49" s="852"/>
      <c r="Q49" s="852"/>
      <c r="R49" s="852"/>
      <c r="S49" s="852"/>
      <c r="T49" s="697"/>
      <c r="U49" s="697"/>
      <c r="V49" s="1337"/>
      <c r="W49" s="1337"/>
      <c r="X49" s="1337"/>
      <c r="Y49" s="1337"/>
      <c r="Z49" s="1337"/>
      <c r="AA49" s="1337"/>
    </row>
    <row r="50" spans="2:27" x14ac:dyDescent="0.2">
      <c r="B50" s="852"/>
      <c r="C50" s="852"/>
      <c r="D50" s="852"/>
      <c r="E50" s="852"/>
      <c r="F50" s="852"/>
      <c r="G50" s="852"/>
      <c r="H50" s="852"/>
      <c r="I50" s="852"/>
      <c r="J50" s="852"/>
      <c r="K50" s="852"/>
      <c r="L50" s="852"/>
      <c r="M50" s="852"/>
      <c r="N50" s="852"/>
      <c r="O50" s="852"/>
      <c r="P50" s="852"/>
      <c r="Q50" s="852"/>
      <c r="R50" s="852"/>
      <c r="S50" s="852"/>
      <c r="T50" s="697"/>
      <c r="U50" s="697"/>
      <c r="V50" s="1337"/>
      <c r="W50" s="1337"/>
      <c r="X50" s="1337"/>
      <c r="Y50" s="1337"/>
      <c r="Z50" s="1337"/>
      <c r="AA50" s="1337"/>
    </row>
    <row r="51" spans="2:27" x14ac:dyDescent="0.2">
      <c r="B51" s="1337"/>
      <c r="C51" s="1337"/>
      <c r="D51" s="1337"/>
      <c r="E51" s="1337"/>
      <c r="F51" s="1337"/>
      <c r="G51" s="1337"/>
      <c r="H51" s="1337"/>
      <c r="I51" s="1337"/>
      <c r="J51" s="1337"/>
      <c r="K51" s="1337"/>
      <c r="L51" s="1337"/>
      <c r="M51" s="1337"/>
      <c r="N51" s="1337"/>
      <c r="O51" s="1337"/>
      <c r="P51" s="1337"/>
      <c r="Q51" s="1337"/>
      <c r="R51" s="1337"/>
      <c r="S51" s="1337"/>
      <c r="T51" s="1338"/>
      <c r="U51" s="1338"/>
      <c r="V51" s="1337"/>
      <c r="W51" s="1337"/>
      <c r="X51" s="1337"/>
      <c r="Y51" s="1337"/>
      <c r="Z51" s="1337"/>
      <c r="AA51" s="1337"/>
    </row>
    <row r="52" spans="2:27" x14ac:dyDescent="0.2">
      <c r="B52" s="1337"/>
      <c r="C52" s="1337"/>
      <c r="D52" s="1337"/>
      <c r="E52" s="1337"/>
      <c r="F52" s="1337"/>
      <c r="G52" s="1337"/>
      <c r="H52" s="1337"/>
      <c r="I52" s="1337"/>
      <c r="J52" s="1337"/>
      <c r="K52" s="1337"/>
      <c r="L52" s="1337"/>
      <c r="M52" s="1337"/>
      <c r="N52" s="1337"/>
      <c r="O52" s="1337"/>
      <c r="P52" s="1337"/>
      <c r="Q52" s="1337"/>
      <c r="R52" s="1337"/>
      <c r="S52" s="1337"/>
      <c r="T52" s="1338"/>
      <c r="U52" s="1338"/>
      <c r="V52" s="1337"/>
      <c r="W52" s="1337"/>
      <c r="X52" s="1337"/>
      <c r="Y52" s="1337"/>
      <c r="Z52" s="1337"/>
      <c r="AA52" s="1337"/>
    </row>
    <row r="53" spans="2:27" x14ac:dyDescent="0.2">
      <c r="B53" s="1337"/>
      <c r="C53" s="1337"/>
      <c r="D53" s="1337"/>
      <c r="E53" s="1337"/>
      <c r="F53" s="1337"/>
      <c r="G53" s="1337"/>
      <c r="H53" s="1337"/>
      <c r="I53" s="1337"/>
      <c r="J53" s="1337"/>
      <c r="K53" s="1337"/>
      <c r="L53" s="1337"/>
      <c r="M53" s="1337"/>
      <c r="N53" s="1337"/>
      <c r="O53" s="1337"/>
      <c r="P53" s="1337"/>
      <c r="Q53" s="1337"/>
      <c r="R53" s="1337"/>
      <c r="S53" s="1337"/>
      <c r="T53" s="1338"/>
      <c r="U53" s="1338"/>
      <c r="V53" s="1337"/>
      <c r="W53" s="1337"/>
      <c r="X53" s="1337"/>
      <c r="Y53" s="1337"/>
      <c r="Z53" s="1337"/>
      <c r="AA53" s="1337"/>
    </row>
    <row r="54" spans="2:27" x14ac:dyDescent="0.2">
      <c r="B54" s="1337"/>
      <c r="C54" s="1337"/>
      <c r="D54" s="1337"/>
      <c r="E54" s="1337"/>
      <c r="F54" s="1337"/>
      <c r="G54" s="1337"/>
      <c r="H54" s="1337"/>
      <c r="I54" s="1337"/>
      <c r="J54" s="1337"/>
      <c r="K54" s="1337"/>
      <c r="L54" s="1337"/>
      <c r="M54" s="1337"/>
      <c r="N54" s="1337"/>
      <c r="O54" s="1337"/>
      <c r="P54" s="1337"/>
      <c r="Q54" s="1337"/>
      <c r="R54" s="1337"/>
      <c r="S54" s="1337"/>
      <c r="T54" s="1338"/>
      <c r="U54" s="1338"/>
      <c r="V54" s="1337"/>
      <c r="W54" s="1337"/>
      <c r="X54" s="1337"/>
      <c r="Y54" s="1337"/>
      <c r="Z54" s="1337"/>
      <c r="AA54" s="1337"/>
    </row>
    <row r="55" spans="2:27" x14ac:dyDescent="0.2">
      <c r="B55" s="1337"/>
      <c r="C55" s="1337"/>
      <c r="D55" s="1337"/>
      <c r="E55" s="1337"/>
      <c r="F55" s="1337"/>
      <c r="G55" s="1337"/>
      <c r="H55" s="1337"/>
      <c r="I55" s="1337"/>
      <c r="J55" s="1337"/>
      <c r="K55" s="1337"/>
      <c r="L55" s="1337"/>
      <c r="M55" s="1337"/>
      <c r="N55" s="1337"/>
      <c r="O55" s="1337"/>
      <c r="P55" s="1337"/>
      <c r="Q55" s="1337"/>
      <c r="R55" s="1337"/>
      <c r="S55" s="1337"/>
      <c r="T55" s="1338"/>
      <c r="U55" s="1338"/>
      <c r="V55" s="1337"/>
      <c r="W55" s="1337"/>
      <c r="X55" s="1337"/>
      <c r="Y55" s="1337"/>
      <c r="Z55" s="1337"/>
      <c r="AA55" s="1337"/>
    </row>
    <row r="56" spans="2:27" x14ac:dyDescent="0.2">
      <c r="B56" s="1337"/>
      <c r="C56" s="1337"/>
      <c r="D56" s="1337"/>
      <c r="E56" s="1337"/>
      <c r="F56" s="1337"/>
      <c r="G56" s="1337"/>
      <c r="H56" s="1337"/>
      <c r="I56" s="1337"/>
      <c r="J56" s="1337"/>
      <c r="K56" s="1337"/>
      <c r="L56" s="1337"/>
      <c r="M56" s="1337"/>
      <c r="N56" s="1337"/>
      <c r="O56" s="1337"/>
      <c r="P56" s="1337"/>
      <c r="Q56" s="1337"/>
      <c r="R56" s="1337"/>
      <c r="S56" s="1337"/>
      <c r="T56" s="1338"/>
      <c r="U56" s="1338"/>
      <c r="V56" s="1337"/>
      <c r="W56" s="1337"/>
      <c r="X56" s="1337"/>
      <c r="Y56" s="1337"/>
      <c r="Z56" s="1337"/>
      <c r="AA56" s="1337"/>
    </row>
    <row r="57" spans="2:27" x14ac:dyDescent="0.2">
      <c r="B57" s="1337"/>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8"/>
      <c r="Y57" s="1338"/>
      <c r="Z57" s="1337"/>
      <c r="AA57" s="1337"/>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52" t="s">
        <v>419</v>
      </c>
      <c r="C3" s="1552"/>
      <c r="D3" s="1552"/>
      <c r="E3" s="1552"/>
      <c r="F3" s="1552"/>
      <c r="G3" s="1552"/>
      <c r="H3" s="1552"/>
      <c r="I3" s="1552"/>
      <c r="J3" s="1552"/>
      <c r="K3" s="1552"/>
      <c r="L3" s="1552"/>
      <c r="M3" s="1552"/>
      <c r="N3" s="1552"/>
      <c r="O3" s="1552"/>
      <c r="P3" s="1552"/>
      <c r="Q3" s="1552"/>
      <c r="R3" s="1552"/>
      <c r="S3" s="1552"/>
      <c r="T3" s="1552"/>
      <c r="U3" s="1552"/>
      <c r="V3" s="1552"/>
      <c r="W3" s="1552"/>
      <c r="X3" s="1552"/>
      <c r="Y3" s="7"/>
    </row>
    <row r="4" spans="2:25" s="4"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5"/>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55" t="s">
        <v>52</v>
      </c>
      <c r="G6" s="1555"/>
      <c r="H6" s="1555"/>
      <c r="I6" s="1555"/>
      <c r="J6" s="1555"/>
      <c r="K6" s="1555"/>
      <c r="L6" s="1555"/>
      <c r="M6" s="1555"/>
      <c r="N6" s="1555"/>
      <c r="O6" s="1555"/>
      <c r="P6" s="1555"/>
      <c r="Q6" s="1555"/>
      <c r="R6" s="1555"/>
      <c r="S6" s="1555"/>
      <c r="T6" s="1555"/>
      <c r="U6" s="1555"/>
      <c r="V6" s="1555"/>
      <c r="W6" s="1555"/>
      <c r="X6" s="154"/>
      <c r="Y6" s="154"/>
    </row>
    <row r="7" spans="2:25" s="133" customFormat="1" ht="64.5" customHeight="1" x14ac:dyDescent="0.2">
      <c r="B7" s="1556" t="s">
        <v>12</v>
      </c>
      <c r="C7" s="155"/>
      <c r="D7" s="156" t="s">
        <v>53</v>
      </c>
      <c r="E7" s="155"/>
      <c r="F7" s="1557" t="s">
        <v>167</v>
      </c>
      <c r="G7" s="1557"/>
      <c r="H7" s="1557" t="s">
        <v>59</v>
      </c>
      <c r="I7" s="1557"/>
      <c r="J7" s="1557" t="s">
        <v>60</v>
      </c>
      <c r="K7" s="1557"/>
      <c r="L7" s="1557" t="s">
        <v>152</v>
      </c>
      <c r="M7" s="1557"/>
      <c r="N7" s="1557" t="s">
        <v>0</v>
      </c>
      <c r="O7" s="1557"/>
      <c r="P7" s="156"/>
      <c r="Q7" s="156" t="s">
        <v>62</v>
      </c>
    </row>
    <row r="8" spans="2:25" s="155" customFormat="1" ht="20.25" customHeight="1" x14ac:dyDescent="0.2">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'41abenpreGIII'!D10</f>
        <v>72822</v>
      </c>
      <c r="F10" s="164">
        <f>'41abenpreGIII'!F10+'41abenpreGIII'!H10+'41abenpreGIII'!J10+'41abenpreGIII'!L10+'41abenpreGIII'!N10</f>
        <v>72945</v>
      </c>
      <c r="G10" s="165">
        <f t="shared" ref="G10:G27" si="0">F10*100/$N10</f>
        <v>71.575755791704694</v>
      </c>
      <c r="H10" s="164">
        <f>'41abenpreGIII'!P10</f>
        <v>2228</v>
      </c>
      <c r="I10" s="165">
        <f t="shared" ref="I10:I27" si="1">H10*100/$N10</f>
        <v>2.1861784070726991</v>
      </c>
      <c r="J10" s="164">
        <f>'41abenpreGIII'!R10</f>
        <v>26732</v>
      </c>
      <c r="K10" s="165">
        <f t="shared" ref="K10:K27" si="2">J10*100/$N10</f>
        <v>26.23021596852217</v>
      </c>
      <c r="L10" s="164">
        <f>'41abenpreGIII'!T10</f>
        <v>8</v>
      </c>
      <c r="M10" s="165">
        <f t="shared" ref="M10:M27" si="3">L10*100/$N10</f>
        <v>7.8498327004405712E-3</v>
      </c>
      <c r="N10" s="164">
        <f>F10+H10+J10+L10</f>
        <v>101913</v>
      </c>
      <c r="O10" s="165">
        <f>G10+I10+K10+M10</f>
        <v>100.00000000000001</v>
      </c>
      <c r="P10" s="166"/>
      <c r="Q10" s="166">
        <f t="shared" ref="Q10:Q27" si="4">N10/D10</f>
        <v>1.3994809260937628</v>
      </c>
    </row>
    <row r="11" spans="2:25" s="162" customFormat="1" ht="18" customHeight="1" x14ac:dyDescent="0.2">
      <c r="B11" s="146" t="s">
        <v>7</v>
      </c>
      <c r="C11" s="159"/>
      <c r="D11" s="163">
        <f>'41abenpreGIII'!D11</f>
        <v>13614</v>
      </c>
      <c r="F11" s="164">
        <f>'41abenpreGIII'!F11+'41abenpreGIII'!H11+'41abenpreGIII'!J11+'41abenpreGIII'!L11+'41abenpreGIII'!N11</f>
        <v>8194</v>
      </c>
      <c r="G11" s="165">
        <f t="shared" si="0"/>
        <v>46.155579338703319</v>
      </c>
      <c r="H11" s="164">
        <f>'41abenpreGIII'!P11</f>
        <v>4227</v>
      </c>
      <c r="I11" s="165">
        <f t="shared" si="1"/>
        <v>23.810060271503406</v>
      </c>
      <c r="J11" s="164">
        <f>'41abenpreGIII'!R11</f>
        <v>5332</v>
      </c>
      <c r="K11" s="165">
        <f t="shared" si="2"/>
        <v>30.034360389793274</v>
      </c>
      <c r="L11" s="164">
        <f>'41abenpreGIII'!T11</f>
        <v>0</v>
      </c>
      <c r="M11" s="165">
        <f t="shared" si="3"/>
        <v>0</v>
      </c>
      <c r="N11" s="164">
        <f t="shared" ref="N11:O27" si="5">F11+H11+J11+L11</f>
        <v>17753</v>
      </c>
      <c r="O11" s="165">
        <f t="shared" si="5"/>
        <v>100</v>
      </c>
      <c r="P11" s="166"/>
      <c r="Q11" s="166">
        <f t="shared" si="4"/>
        <v>1.3040252681063611</v>
      </c>
    </row>
    <row r="12" spans="2:25" s="162" customFormat="1" ht="22.5" customHeight="1" x14ac:dyDescent="0.2">
      <c r="B12" s="146" t="s">
        <v>37</v>
      </c>
      <c r="C12" s="159"/>
      <c r="D12" s="163">
        <f>'41abenpreGIII'!D12</f>
        <v>8152</v>
      </c>
      <c r="F12" s="164">
        <f>'41abenpreGIII'!F12+'41abenpreGIII'!H12+'41abenpreGIII'!J12+'41abenpreGIII'!L12+'41abenpreGIII'!N12</f>
        <v>6685</v>
      </c>
      <c r="G12" s="165">
        <f t="shared" si="0"/>
        <v>58.486439195100616</v>
      </c>
      <c r="H12" s="163">
        <f>'41abenpreGIII'!P12</f>
        <v>1840</v>
      </c>
      <c r="I12" s="165">
        <f t="shared" si="1"/>
        <v>16.097987751531058</v>
      </c>
      <c r="J12" s="164">
        <f>'41abenpreGIII'!R12</f>
        <v>2892</v>
      </c>
      <c r="K12" s="165">
        <f t="shared" si="2"/>
        <v>25.301837270341206</v>
      </c>
      <c r="L12" s="164">
        <f>'41abenpreGIII'!T12</f>
        <v>13</v>
      </c>
      <c r="M12" s="165">
        <f t="shared" si="3"/>
        <v>0.1137357830271216</v>
      </c>
      <c r="N12" s="164">
        <f t="shared" si="5"/>
        <v>11430</v>
      </c>
      <c r="O12" s="165">
        <f t="shared" si="5"/>
        <v>100.00000000000001</v>
      </c>
      <c r="P12" s="166"/>
      <c r="Q12" s="166">
        <f t="shared" si="4"/>
        <v>1.4021099116781157</v>
      </c>
    </row>
    <row r="13" spans="2:25" s="162" customFormat="1" ht="18" customHeight="1" x14ac:dyDescent="0.2">
      <c r="B13" s="146" t="s">
        <v>38</v>
      </c>
      <c r="C13" s="159"/>
      <c r="D13" s="163">
        <f>'41abenpreGIII'!D13</f>
        <v>7585</v>
      </c>
      <c r="F13" s="164">
        <f>'41abenpreGIII'!F13+'41abenpreGIII'!H13+'41abenpreGIII'!J13+'41abenpreGIII'!L13+'41abenpreGIII'!N13</f>
        <v>6073</v>
      </c>
      <c r="G13" s="165">
        <f t="shared" si="0"/>
        <v>56.767620115909516</v>
      </c>
      <c r="H13" s="164">
        <f>'41abenpreGIII'!P13</f>
        <v>329</v>
      </c>
      <c r="I13" s="165">
        <f t="shared" si="1"/>
        <v>3.0753411852682744</v>
      </c>
      <c r="J13" s="164">
        <f>'41abenpreGIII'!R13</f>
        <v>4296</v>
      </c>
      <c r="K13" s="165">
        <f t="shared" si="2"/>
        <v>40.157038698822213</v>
      </c>
      <c r="L13" s="164">
        <f>'41abenpreGIII'!T13</f>
        <v>0</v>
      </c>
      <c r="M13" s="165">
        <f t="shared" si="3"/>
        <v>0</v>
      </c>
      <c r="N13" s="164">
        <f t="shared" si="5"/>
        <v>10698</v>
      </c>
      <c r="O13" s="165">
        <f t="shared" si="5"/>
        <v>100</v>
      </c>
      <c r="P13" s="166"/>
      <c r="Q13" s="166">
        <f t="shared" si="4"/>
        <v>1.4104152933421226</v>
      </c>
    </row>
    <row r="14" spans="2:25" s="162" customFormat="1" ht="18" customHeight="1" x14ac:dyDescent="0.2">
      <c r="B14" s="146" t="s">
        <v>6</v>
      </c>
      <c r="C14" s="159"/>
      <c r="D14" s="163">
        <f>'41abenpreGIII'!D14</f>
        <v>16656</v>
      </c>
      <c r="F14" s="164">
        <f>'41abenpreGIII'!F14+'41abenpreGIII'!H14+'41abenpreGIII'!J14+'41abenpreGIII'!L14+'41abenpreGIII'!N14</f>
        <v>6436</v>
      </c>
      <c r="G14" s="165">
        <f t="shared" si="0"/>
        <v>33.418142167298406</v>
      </c>
      <c r="H14" s="164">
        <f>'41abenpreGIII'!P14</f>
        <v>5119</v>
      </c>
      <c r="I14" s="165">
        <f t="shared" si="1"/>
        <v>26.579780881665716</v>
      </c>
      <c r="J14" s="164">
        <f>'41abenpreGIII'!R14</f>
        <v>7704</v>
      </c>
      <c r="K14" s="165">
        <f t="shared" si="2"/>
        <v>40.002076951035882</v>
      </c>
      <c r="L14" s="164">
        <f>'41abenpreGIII'!T14</f>
        <v>0</v>
      </c>
      <c r="M14" s="165">
        <f t="shared" si="3"/>
        <v>0</v>
      </c>
      <c r="N14" s="164">
        <f t="shared" si="5"/>
        <v>19259</v>
      </c>
      <c r="O14" s="165">
        <f t="shared" si="5"/>
        <v>100</v>
      </c>
      <c r="P14" s="166"/>
      <c r="Q14" s="166">
        <f t="shared" si="4"/>
        <v>1.156280019212296</v>
      </c>
    </row>
    <row r="15" spans="2:25" s="162" customFormat="1" ht="18" customHeight="1" x14ac:dyDescent="0.2">
      <c r="B15" s="146" t="s">
        <v>5</v>
      </c>
      <c r="C15" s="159"/>
      <c r="D15" s="163">
        <f>'41abenpreGIII'!D15</f>
        <v>5181</v>
      </c>
      <c r="F15" s="164">
        <f>'41abenpreGIII'!F15+'41abenpreGIII'!H15+'41abenpreGIII'!J15+'41abenpreGIII'!L15+'41abenpreGIII'!N15</f>
        <v>6096</v>
      </c>
      <c r="G15" s="165">
        <f t="shared" si="0"/>
        <v>71.323271323271328</v>
      </c>
      <c r="H15" s="163">
        <f>'41abenpreGIII'!P15</f>
        <v>174</v>
      </c>
      <c r="I15" s="165">
        <f t="shared" si="1"/>
        <v>2.0358020358020359</v>
      </c>
      <c r="J15" s="164">
        <f>'41abenpreGIII'!R15</f>
        <v>2277</v>
      </c>
      <c r="K15" s="165">
        <f t="shared" si="2"/>
        <v>26.64092664092664</v>
      </c>
      <c r="L15" s="164">
        <f>'41abenpreGIII'!T15</f>
        <v>0</v>
      </c>
      <c r="M15" s="165">
        <f t="shared" si="3"/>
        <v>0</v>
      </c>
      <c r="N15" s="164">
        <f t="shared" si="5"/>
        <v>8547</v>
      </c>
      <c r="O15" s="165">
        <f t="shared" si="5"/>
        <v>100</v>
      </c>
      <c r="P15" s="166"/>
      <c r="Q15" s="166">
        <f t="shared" si="4"/>
        <v>1.6496815286624205</v>
      </c>
    </row>
    <row r="16" spans="2:25" s="162" customFormat="1" ht="18" customHeight="1" x14ac:dyDescent="0.2">
      <c r="B16" s="146" t="s">
        <v>4</v>
      </c>
      <c r="C16" s="159"/>
      <c r="D16" s="163">
        <f>'41abenpreGIII'!D16</f>
        <v>35098</v>
      </c>
      <c r="F16" s="164">
        <f>'41abenpreGIII'!F16+'41abenpreGIII'!H16+'41abenpreGIII'!J16+'41abenpreGIII'!L16+'41abenpreGIII'!N16</f>
        <v>21708</v>
      </c>
      <c r="G16" s="165">
        <f t="shared" si="0"/>
        <v>44.974827521909376</v>
      </c>
      <c r="H16" s="164">
        <f>'41abenpreGIII'!P16</f>
        <v>16325</v>
      </c>
      <c r="I16" s="165">
        <f t="shared" si="1"/>
        <v>33.822280232871321</v>
      </c>
      <c r="J16" s="164">
        <f>'41abenpreGIII'!R16</f>
        <v>9630</v>
      </c>
      <c r="K16" s="165">
        <f t="shared" si="2"/>
        <v>19.951519671825469</v>
      </c>
      <c r="L16" s="164">
        <f>'41abenpreGIII'!T16</f>
        <v>604</v>
      </c>
      <c r="M16" s="165">
        <f t="shared" si="3"/>
        <v>1.2513725733938301</v>
      </c>
      <c r="N16" s="164">
        <f t="shared" si="5"/>
        <v>48267</v>
      </c>
      <c r="O16" s="165">
        <f t="shared" si="5"/>
        <v>100</v>
      </c>
      <c r="P16" s="166"/>
      <c r="Q16" s="166">
        <f t="shared" si="4"/>
        <v>1.3752065644766083</v>
      </c>
    </row>
    <row r="17" spans="2:25" s="162" customFormat="1" ht="18" customHeight="1" x14ac:dyDescent="0.2">
      <c r="B17" s="146" t="s">
        <v>40</v>
      </c>
      <c r="C17" s="159"/>
      <c r="D17" s="163">
        <f>'41abenpreGIII'!D17</f>
        <v>23541</v>
      </c>
      <c r="F17" s="164">
        <f>'41abenpreGIII'!F17+'41abenpreGIII'!H17+'41abenpreGIII'!J17+'41abenpreGIII'!L17+'41abenpreGIII'!N17</f>
        <v>20961</v>
      </c>
      <c r="G17" s="165">
        <f t="shared" si="0"/>
        <v>63.006492725742454</v>
      </c>
      <c r="H17" s="164">
        <f>'41abenpreGIII'!P17</f>
        <v>4117</v>
      </c>
      <c r="I17" s="165">
        <f t="shared" si="1"/>
        <v>12.375255500781531</v>
      </c>
      <c r="J17" s="164">
        <f>'41abenpreGIII'!R17</f>
        <v>8176</v>
      </c>
      <c r="K17" s="165">
        <f t="shared" si="2"/>
        <v>24.576169291811951</v>
      </c>
      <c r="L17" s="164">
        <f>'41abenpreGIII'!T17</f>
        <v>14</v>
      </c>
      <c r="M17" s="165">
        <f t="shared" si="3"/>
        <v>4.2082481664061561E-2</v>
      </c>
      <c r="N17" s="164">
        <f t="shared" si="5"/>
        <v>33268</v>
      </c>
      <c r="O17" s="165">
        <f t="shared" si="5"/>
        <v>100</v>
      </c>
      <c r="P17" s="166"/>
      <c r="Q17" s="166">
        <f t="shared" si="4"/>
        <v>1.4131940019540377</v>
      </c>
    </row>
    <row r="18" spans="2:25" s="162" customFormat="1" ht="18" customHeight="1" x14ac:dyDescent="0.2">
      <c r="B18" s="146" t="s">
        <v>41</v>
      </c>
      <c r="C18" s="159"/>
      <c r="D18" s="163">
        <f>'41abenpreGIII'!D18</f>
        <v>46013</v>
      </c>
      <c r="F18" s="164">
        <f>'41abenpreGIII'!F18+'41abenpreGIII'!H18+'41abenpreGIII'!J18+'41abenpreGIII'!L18+'41abenpreGIII'!N18</f>
        <v>28602</v>
      </c>
      <c r="G18" s="165">
        <f t="shared" si="0"/>
        <v>50.215066978001722</v>
      </c>
      <c r="H18" s="164">
        <f>'41abenpreGIII'!P18</f>
        <v>6460</v>
      </c>
      <c r="I18" s="165">
        <f t="shared" si="1"/>
        <v>11.341491248090732</v>
      </c>
      <c r="J18" s="164">
        <f>'41abenpreGIII'!R18</f>
        <v>21831</v>
      </c>
      <c r="K18" s="165">
        <f t="shared" si="2"/>
        <v>38.327568953106621</v>
      </c>
      <c r="L18" s="164">
        <f>'41abenpreGIII'!T18</f>
        <v>66</v>
      </c>
      <c r="M18" s="165">
        <f t="shared" si="3"/>
        <v>0.11587282080092698</v>
      </c>
      <c r="N18" s="164">
        <f t="shared" si="5"/>
        <v>56959</v>
      </c>
      <c r="O18" s="165">
        <f t="shared" si="5"/>
        <v>100.00000000000001</v>
      </c>
      <c r="P18" s="166"/>
      <c r="Q18" s="166">
        <f t="shared" si="4"/>
        <v>1.2378892921565645</v>
      </c>
    </row>
    <row r="19" spans="2:25" s="162" customFormat="1" ht="18" customHeight="1" x14ac:dyDescent="0.2">
      <c r="B19" s="146" t="s">
        <v>3</v>
      </c>
      <c r="C19" s="159"/>
      <c r="D19" s="163">
        <f>'41abenpreGIII'!D19</f>
        <v>45624</v>
      </c>
      <c r="F19" s="164">
        <f>'41abenpreGIII'!F19+'41abenpreGIII'!H19+'41abenpreGIII'!J19+'41abenpreGIII'!L19+'41abenpreGIII'!N19</f>
        <v>29191</v>
      </c>
      <c r="G19" s="165">
        <f t="shared" si="0"/>
        <v>43.013969114699989</v>
      </c>
      <c r="H19" s="164">
        <f>'41abenpreGIII'!P19</f>
        <v>7695</v>
      </c>
      <c r="I19" s="165">
        <f>H19*100/$N19</f>
        <v>11.338854178946127</v>
      </c>
      <c r="J19" s="164">
        <f>'41abenpreGIII'!R19</f>
        <v>30663</v>
      </c>
      <c r="K19" s="165">
        <f>J19*100/$N19</f>
        <v>45.183013084993519</v>
      </c>
      <c r="L19" s="164">
        <f>'41abenpreGIII'!T19</f>
        <v>315</v>
      </c>
      <c r="M19" s="165">
        <f t="shared" si="3"/>
        <v>0.46416362136036782</v>
      </c>
      <c r="N19" s="164">
        <f t="shared" si="5"/>
        <v>67864</v>
      </c>
      <c r="O19" s="165">
        <f t="shared" si="5"/>
        <v>100</v>
      </c>
      <c r="P19" s="166"/>
      <c r="Q19" s="166">
        <f t="shared" si="4"/>
        <v>1.487462738909346</v>
      </c>
    </row>
    <row r="20" spans="2:25" s="162" customFormat="1" ht="18" customHeight="1" x14ac:dyDescent="0.2">
      <c r="B20" s="146" t="s">
        <v>2</v>
      </c>
      <c r="C20" s="159"/>
      <c r="D20" s="163">
        <f>'41abenpreGIII'!D20</f>
        <v>12277</v>
      </c>
      <c r="F20" s="164">
        <f>'41abenpreGIII'!F20+'41abenpreGIII'!H20+'41abenpreGIII'!J20+'41abenpreGIII'!L20+'41abenpreGIII'!N20</f>
        <v>5734</v>
      </c>
      <c r="G20" s="165">
        <f t="shared" si="0"/>
        <v>41.463591004411022</v>
      </c>
      <c r="H20" s="164">
        <f>'41abenpreGIII'!P20</f>
        <v>6069</v>
      </c>
      <c r="I20" s="165">
        <f>H20*100/$N20</f>
        <v>43.886036589775109</v>
      </c>
      <c r="J20" s="164">
        <f>'41abenpreGIII'!R20</f>
        <v>2026</v>
      </c>
      <c r="K20" s="165">
        <f>J20*100/$N20</f>
        <v>14.650372405813869</v>
      </c>
      <c r="L20" s="164">
        <f>'41abenpreGIII'!T20</f>
        <v>0</v>
      </c>
      <c r="M20" s="165">
        <f t="shared" si="3"/>
        <v>0</v>
      </c>
      <c r="N20" s="164">
        <f t="shared" si="5"/>
        <v>13829</v>
      </c>
      <c r="O20" s="165">
        <f t="shared" si="5"/>
        <v>100</v>
      </c>
      <c r="P20" s="166"/>
      <c r="Q20" s="166">
        <f t="shared" si="4"/>
        <v>1.1264152480247618</v>
      </c>
    </row>
    <row r="21" spans="2:25" s="162" customFormat="1" ht="18" customHeight="1" x14ac:dyDescent="0.2">
      <c r="B21" s="146" t="s">
        <v>35</v>
      </c>
      <c r="C21" s="159"/>
      <c r="D21" s="163">
        <f>'41abenpreGIII'!D21</f>
        <v>26586</v>
      </c>
      <c r="F21" s="164">
        <f>'41abenpreGIII'!F21+'41abenpreGIII'!H21+'41abenpreGIII'!J21+'41abenpreGIII'!L21+'41abenpreGIII'!N21</f>
        <v>24483</v>
      </c>
      <c r="G21" s="165">
        <f t="shared" si="0"/>
        <v>65.267114523352532</v>
      </c>
      <c r="H21" s="164">
        <f>'41abenpreGIII'!P21</f>
        <v>6234</v>
      </c>
      <c r="I21" s="165">
        <f>H21*100/$N21</f>
        <v>16.618682021753038</v>
      </c>
      <c r="J21" s="164">
        <f>'41abenpreGIII'!R21</f>
        <v>6706</v>
      </c>
      <c r="K21" s="165">
        <f>J21*100/$N21</f>
        <v>17.876946043932609</v>
      </c>
      <c r="L21" s="164">
        <f>'41abenpreGIII'!T21</f>
        <v>89</v>
      </c>
      <c r="M21" s="165">
        <f t="shared" si="3"/>
        <v>0.23725741096182554</v>
      </c>
      <c r="N21" s="164">
        <f t="shared" si="5"/>
        <v>37512</v>
      </c>
      <c r="O21" s="165">
        <f t="shared" si="5"/>
        <v>100</v>
      </c>
      <c r="P21" s="166"/>
      <c r="Q21" s="166">
        <f t="shared" si="4"/>
        <v>1.4109681787406907</v>
      </c>
    </row>
    <row r="22" spans="2:25" s="162" customFormat="1" ht="21" customHeight="1" x14ac:dyDescent="0.2">
      <c r="B22" s="146" t="s">
        <v>42</v>
      </c>
      <c r="C22" s="159"/>
      <c r="D22" s="163">
        <f>'41abenpreGIII'!D22</f>
        <v>64472</v>
      </c>
      <c r="F22" s="164">
        <f>'41abenpreGIII'!F22+'41abenpreGIII'!H22+'41abenpreGIII'!J22+'41abenpreGIII'!L22+'41abenpreGIII'!N22</f>
        <v>58891</v>
      </c>
      <c r="G22" s="165">
        <f t="shared" si="0"/>
        <v>65.808088144911665</v>
      </c>
      <c r="H22" s="164">
        <f>'41abenpreGIII'!P22</f>
        <v>13666</v>
      </c>
      <c r="I22" s="165">
        <f>H22*100/$N22</f>
        <v>15.271150644213256</v>
      </c>
      <c r="J22" s="164">
        <f>'41abenpreGIII'!R22</f>
        <v>16868</v>
      </c>
      <c r="K22" s="165">
        <f>J22*100/$N22</f>
        <v>18.849244041167072</v>
      </c>
      <c r="L22" s="164">
        <f>'41abenpreGIII'!T22</f>
        <v>64</v>
      </c>
      <c r="M22" s="165">
        <f t="shared" si="3"/>
        <v>7.151716970800881E-2</v>
      </c>
      <c r="N22" s="164">
        <f t="shared" si="5"/>
        <v>89489</v>
      </c>
      <c r="O22" s="165">
        <f t="shared" si="5"/>
        <v>99.999999999999986</v>
      </c>
      <c r="P22" s="166"/>
      <c r="Q22" s="166">
        <f t="shared" si="4"/>
        <v>1.3880289117756546</v>
      </c>
    </row>
    <row r="23" spans="2:25" s="162" customFormat="1" ht="18" customHeight="1" x14ac:dyDescent="0.2">
      <c r="B23" s="146" t="s">
        <v>43</v>
      </c>
      <c r="C23" s="159"/>
      <c r="D23" s="163">
        <f>'41abenpreGIII'!D23</f>
        <v>13935</v>
      </c>
      <c r="F23" s="164">
        <f>'41abenpreGIII'!F23+'41abenpreGIII'!H23+'41abenpreGIII'!J23+'41abenpreGIII'!L23+'41abenpreGIII'!N23</f>
        <v>8625</v>
      </c>
      <c r="G23" s="165">
        <f t="shared" si="0"/>
        <v>49.729012915129154</v>
      </c>
      <c r="H23" s="164">
        <f>'41abenpreGIII'!P23</f>
        <v>812</v>
      </c>
      <c r="I23" s="165">
        <f>H23*100/$N23</f>
        <v>4.6817343173431736</v>
      </c>
      <c r="J23" s="164">
        <f>'41abenpreGIII'!R23</f>
        <v>7905</v>
      </c>
      <c r="K23" s="165">
        <f>J23*100/$N23</f>
        <v>45.577721402214024</v>
      </c>
      <c r="L23" s="164">
        <f>'41abenpreGIII'!T23</f>
        <v>2</v>
      </c>
      <c r="M23" s="165">
        <f t="shared" si="3"/>
        <v>1.1531365313653136E-2</v>
      </c>
      <c r="N23" s="164">
        <f t="shared" si="5"/>
        <v>17344</v>
      </c>
      <c r="O23" s="165">
        <f t="shared" si="5"/>
        <v>100</v>
      </c>
      <c r="P23" s="166"/>
      <c r="Q23" s="166">
        <f t="shared" si="4"/>
        <v>1.2446358091137424</v>
      </c>
    </row>
    <row r="24" spans="2:25" s="162" customFormat="1" ht="22.5" customHeight="1" x14ac:dyDescent="0.2">
      <c r="B24" s="146" t="s">
        <v>44</v>
      </c>
      <c r="C24" s="159"/>
      <c r="D24" s="163">
        <f>'41abenpreGIII'!D24</f>
        <v>3289</v>
      </c>
      <c r="F24" s="164">
        <f>'41abenpreGIII'!F24+'41abenpreGIII'!H24+'41abenpreGIII'!J24+'41abenpreGIII'!L24+'41abenpreGIII'!N24</f>
        <v>2138</v>
      </c>
      <c r="G24" s="167">
        <f t="shared" si="0"/>
        <v>50.639507342491711</v>
      </c>
      <c r="H24" s="163">
        <f>'41abenpreGIII'!P24</f>
        <v>739</v>
      </c>
      <c r="I24" s="165">
        <f t="shared" si="1"/>
        <v>17.5035528185694</v>
      </c>
      <c r="J24" s="164">
        <f>'41abenpreGIII'!R24</f>
        <v>1334</v>
      </c>
      <c r="K24" s="165">
        <f t="shared" si="2"/>
        <v>31.596399810516342</v>
      </c>
      <c r="L24" s="164">
        <f>'41abenpreGIII'!T24</f>
        <v>11</v>
      </c>
      <c r="M24" s="165">
        <f t="shared" si="3"/>
        <v>0.26054002842254853</v>
      </c>
      <c r="N24" s="163">
        <f t="shared" si="5"/>
        <v>4222</v>
      </c>
      <c r="O24" s="165">
        <f t="shared" si="5"/>
        <v>100.00000000000001</v>
      </c>
      <c r="P24" s="166"/>
      <c r="Q24" s="166">
        <f t="shared" si="4"/>
        <v>1.2836728488902402</v>
      </c>
    </row>
    <row r="25" spans="2:25" s="162" customFormat="1" ht="18" customHeight="1" x14ac:dyDescent="0.2">
      <c r="B25" s="146" t="s">
        <v>45</v>
      </c>
      <c r="C25" s="159"/>
      <c r="D25" s="163">
        <f>'41abenpreGIII'!D25</f>
        <v>17227</v>
      </c>
      <c r="F25" s="164">
        <f>'41abenpreGIII'!F25+'41abenpreGIII'!H25+'41abenpreGIII'!J25+'41abenpreGIII'!L25+'41abenpreGIII'!N25</f>
        <v>14497</v>
      </c>
      <c r="G25" s="167">
        <f t="shared" si="0"/>
        <v>59.227029456224209</v>
      </c>
      <c r="H25" s="163">
        <f>'41abenpreGIII'!P25</f>
        <v>653</v>
      </c>
      <c r="I25" s="165">
        <f t="shared" si="1"/>
        <v>2.667810597703967</v>
      </c>
      <c r="J25" s="164">
        <f>'41abenpreGIII'!R25</f>
        <v>7305</v>
      </c>
      <c r="K25" s="165">
        <f t="shared" si="2"/>
        <v>29.844343669567348</v>
      </c>
      <c r="L25" s="164">
        <f>'41abenpreGIII'!T25</f>
        <v>2022</v>
      </c>
      <c r="M25" s="165">
        <f t="shared" si="3"/>
        <v>8.2608162765044728</v>
      </c>
      <c r="N25" s="163">
        <f t="shared" si="5"/>
        <v>24477</v>
      </c>
      <c r="O25" s="165">
        <f t="shared" si="5"/>
        <v>100</v>
      </c>
      <c r="P25" s="166"/>
      <c r="Q25" s="166">
        <f t="shared" si="4"/>
        <v>1.4208509897254311</v>
      </c>
    </row>
    <row r="26" spans="2:25" s="162" customFormat="1" ht="18" customHeight="1" x14ac:dyDescent="0.2">
      <c r="B26" s="146" t="s">
        <v>46</v>
      </c>
      <c r="C26" s="159"/>
      <c r="D26" s="163">
        <f>'41abenpreGIII'!D26</f>
        <v>2242</v>
      </c>
      <c r="F26" s="164">
        <f>'41abenpreGIII'!F26+'41abenpreGIII'!H26+'41abenpreGIII'!J26+'41abenpreGIII'!L26+'41abenpreGIII'!N26</f>
        <v>2571</v>
      </c>
      <c r="G26" s="167">
        <f t="shared" si="0"/>
        <v>72.91548496880317</v>
      </c>
      <c r="H26" s="163">
        <f>'41abenpreGIII'!P26</f>
        <v>474</v>
      </c>
      <c r="I26" s="165">
        <f t="shared" si="1"/>
        <v>13.44299489506523</v>
      </c>
      <c r="J26" s="164">
        <f>'41abenpreGIII'!R26</f>
        <v>481</v>
      </c>
      <c r="K26" s="165">
        <f t="shared" si="2"/>
        <v>13.641520136131595</v>
      </c>
      <c r="L26" s="164">
        <f>'41abenpreGIII'!T26</f>
        <v>0</v>
      </c>
      <c r="M26" s="165">
        <f t="shared" si="3"/>
        <v>0</v>
      </c>
      <c r="N26" s="163">
        <f t="shared" si="5"/>
        <v>3526</v>
      </c>
      <c r="O26" s="165">
        <f t="shared" si="5"/>
        <v>99.999999999999986</v>
      </c>
      <c r="P26" s="166"/>
      <c r="Q26" s="166">
        <f t="shared" si="4"/>
        <v>1.5727029438001785</v>
      </c>
    </row>
    <row r="27" spans="2:25" s="162" customFormat="1" ht="18" customHeight="1" x14ac:dyDescent="0.2">
      <c r="B27" s="146" t="s">
        <v>1</v>
      </c>
      <c r="C27" s="159"/>
      <c r="D27" s="163">
        <f>'41abenpreGIII'!D27</f>
        <v>1162</v>
      </c>
      <c r="F27" s="164">
        <f>'41abenpreGIII'!F27+'41abenpreGIII'!H27+'41abenpreGIII'!J27+'41abenpreGIII'!L27+'41abenpreGIII'!N27</f>
        <v>853</v>
      </c>
      <c r="G27" s="167">
        <f t="shared" si="0"/>
        <v>56.490066225165563</v>
      </c>
      <c r="H27" s="163">
        <f>'41abenpreGIII'!P27</f>
        <v>0</v>
      </c>
      <c r="I27" s="165">
        <f t="shared" si="1"/>
        <v>0</v>
      </c>
      <c r="J27" s="164">
        <f>'41abenpreGIII'!R27</f>
        <v>657</v>
      </c>
      <c r="K27" s="165">
        <f t="shared" si="2"/>
        <v>43.509933774834437</v>
      </c>
      <c r="L27" s="164">
        <f>'41abenpreGIII'!T27</f>
        <v>0</v>
      </c>
      <c r="M27" s="165">
        <f t="shared" si="3"/>
        <v>0</v>
      </c>
      <c r="N27" s="164">
        <f t="shared" si="5"/>
        <v>1510</v>
      </c>
      <c r="O27" s="165">
        <f t="shared" si="5"/>
        <v>100</v>
      </c>
      <c r="P27" s="166"/>
      <c r="Q27" s="166">
        <f t="shared" si="4"/>
        <v>1.2994836488812394</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415476</v>
      </c>
      <c r="E30" s="174"/>
      <c r="F30" s="147">
        <f>SUM(F10:F27)</f>
        <v>324683</v>
      </c>
      <c r="G30" s="175">
        <f>F30*100/$N30</f>
        <v>57.175888016031926</v>
      </c>
      <c r="H30" s="147">
        <f>SUM(H10:H27)</f>
        <v>77161</v>
      </c>
      <c r="I30" s="175">
        <f>H30*100/$N30</f>
        <v>13.587864764108497</v>
      </c>
      <c r="J30" s="147">
        <f>SUM(J10:J27)</f>
        <v>162815</v>
      </c>
      <c r="K30" s="175">
        <f>J30*100/$N30</f>
        <v>28.671326208425565</v>
      </c>
      <c r="L30" s="147">
        <f>SUM(L10:L28)</f>
        <v>3208</v>
      </c>
      <c r="M30" s="175">
        <f>L30*100/$N30</f>
        <v>0.56492101143401541</v>
      </c>
      <c r="N30" s="147">
        <f>F30+H30+J30+L30</f>
        <v>567867</v>
      </c>
      <c r="O30" s="175">
        <f>G30+I30+K30+M30</f>
        <v>100</v>
      </c>
      <c r="P30" s="176"/>
      <c r="Q30" s="176">
        <f>(N30/D30)</f>
        <v>1.3667865291858012</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topLeftCell="L1" zoomScaleNormal="100" workbookViewId="0"/>
  </sheetViews>
  <sheetFormatPr baseColWidth="10" defaultColWidth="11.42578125" defaultRowHeight="15" x14ac:dyDescent="0.25"/>
  <cols>
    <col min="1" max="1" width="1.85546875" style="220" customWidth="1"/>
    <col min="2" max="2" width="44.140625" style="220" customWidth="1"/>
    <col min="3" max="3" width="1.140625"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6" width="7.7109375" style="220" customWidth="1"/>
    <col min="27" max="27" width="10.28515625" style="220" customWidth="1"/>
    <col min="28" max="28" width="11.42578125" style="220" customWidth="1"/>
    <col min="29" max="29" width="11.42578125" style="220"/>
    <col min="30" max="30" width="11.85546875" style="220" bestFit="1" customWidth="1"/>
    <col min="31" max="16384" width="11.42578125" style="220"/>
  </cols>
  <sheetData>
    <row r="1" spans="1:27" x14ac:dyDescent="0.25">
      <c r="A1" s="219"/>
      <c r="B1" s="219"/>
      <c r="C1" s="219"/>
      <c r="J1" s="221"/>
      <c r="K1" s="221"/>
      <c r="L1" s="221"/>
    </row>
    <row r="2" spans="1:27" ht="48.75" customHeight="1" x14ac:dyDescent="0.25">
      <c r="A2" s="219"/>
      <c r="B2" s="219"/>
      <c r="C2" s="219"/>
      <c r="J2" s="221"/>
      <c r="K2" s="221"/>
      <c r="L2" s="221"/>
    </row>
    <row r="3" spans="1:27" ht="24" customHeight="1" x14ac:dyDescent="0.25">
      <c r="A3" s="219"/>
      <c r="B3" s="1420" t="s">
        <v>337</v>
      </c>
      <c r="C3" s="1420"/>
      <c r="D3" s="1420"/>
      <c r="E3" s="1420"/>
      <c r="F3" s="1420"/>
      <c r="G3" s="1420"/>
      <c r="H3" s="1420"/>
      <c r="I3" s="1420"/>
      <c r="J3" s="1420"/>
      <c r="K3" s="1420"/>
      <c r="L3" s="1420"/>
      <c r="M3" s="1420"/>
      <c r="N3" s="1420"/>
      <c r="O3" s="1420"/>
      <c r="P3" s="1420"/>
      <c r="Q3" s="1420"/>
      <c r="R3" s="1420"/>
      <c r="S3" s="1420"/>
      <c r="T3" s="1420"/>
      <c r="U3" s="1420"/>
      <c r="V3" s="1420"/>
      <c r="W3" s="1420"/>
      <c r="X3" s="1420"/>
    </row>
    <row r="4" spans="1:27" ht="13.5" customHeight="1" x14ac:dyDescent="0.25">
      <c r="A4" s="219"/>
      <c r="B4" s="219"/>
      <c r="C4" s="219"/>
      <c r="J4" s="221"/>
      <c r="K4" s="221"/>
      <c r="L4" s="221"/>
    </row>
    <row r="5" spans="1:27" x14ac:dyDescent="0.25">
      <c r="A5" s="219"/>
      <c r="B5" s="219"/>
      <c r="C5" s="219"/>
      <c r="D5" s="1421" t="s">
        <v>338</v>
      </c>
      <c r="E5" s="1421"/>
      <c r="F5" s="1421"/>
      <c r="G5" s="1421"/>
      <c r="H5" s="1421"/>
      <c r="I5" s="1421"/>
      <c r="J5" s="1421"/>
      <c r="K5" s="1421"/>
      <c r="L5" s="1421"/>
      <c r="M5" s="219"/>
      <c r="N5" s="1418" t="s">
        <v>339</v>
      </c>
      <c r="O5" s="1419"/>
      <c r="P5" s="1419"/>
      <c r="Q5" s="1419"/>
      <c r="R5" s="1419"/>
      <c r="S5" s="1419"/>
      <c r="T5" s="1419"/>
      <c r="U5" s="1419"/>
      <c r="V5" s="1419"/>
      <c r="W5" s="1419"/>
      <c r="X5" s="1419"/>
      <c r="Y5" s="1419"/>
      <c r="Z5" s="1419"/>
      <c r="AA5" s="1419"/>
    </row>
    <row r="6" spans="1:27" ht="25.5" customHeight="1" x14ac:dyDescent="0.25">
      <c r="A6" s="219"/>
      <c r="B6" s="219"/>
      <c r="C6" s="219"/>
      <c r="D6" s="1422"/>
      <c r="E6" s="1422"/>
      <c r="F6" s="1422"/>
      <c r="G6" s="1422"/>
      <c r="H6" s="1422"/>
      <c r="I6" s="1422"/>
      <c r="J6" s="1422"/>
      <c r="K6" s="1422"/>
      <c r="L6" s="1422"/>
      <c r="M6" s="219"/>
      <c r="N6" s="1423">
        <v>43830</v>
      </c>
      <c r="O6" s="1424"/>
      <c r="P6" s="1425">
        <v>44196</v>
      </c>
      <c r="Q6" s="1426"/>
      <c r="R6" s="1425">
        <v>44561</v>
      </c>
      <c r="S6" s="1426"/>
      <c r="T6" s="1427">
        <v>44926</v>
      </c>
      <c r="U6" s="1428"/>
      <c r="V6" s="1415">
        <v>45291</v>
      </c>
      <c r="W6" s="1416"/>
      <c r="X6" s="1415">
        <v>45657</v>
      </c>
      <c r="Y6" s="1416"/>
      <c r="Z6" s="1415">
        <v>45808</v>
      </c>
      <c r="AA6" s="1417"/>
    </row>
    <row r="7" spans="1:27" x14ac:dyDescent="0.25">
      <c r="B7" s="225"/>
      <c r="C7" s="219"/>
      <c r="D7" s="226">
        <v>43465</v>
      </c>
      <c r="E7" s="227">
        <v>43830</v>
      </c>
      <c r="F7" s="228">
        <v>44196</v>
      </c>
      <c r="G7" s="228">
        <v>44561</v>
      </c>
      <c r="H7" s="228">
        <v>44926</v>
      </c>
      <c r="I7" s="228">
        <v>45291</v>
      </c>
      <c r="J7" s="228">
        <v>45657</v>
      </c>
      <c r="K7" s="228">
        <v>45808</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2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25">
      <c r="B9" s="235" t="s">
        <v>29</v>
      </c>
      <c r="C9" s="219"/>
      <c r="D9" s="236">
        <v>1767186</v>
      </c>
      <c r="E9" s="237">
        <v>1894744</v>
      </c>
      <c r="F9" s="237">
        <v>1850950</v>
      </c>
      <c r="G9" s="237">
        <v>1892604</v>
      </c>
      <c r="H9" s="237">
        <v>1982018</v>
      </c>
      <c r="I9" s="237">
        <v>2061372</v>
      </c>
      <c r="J9" s="238">
        <v>2165648</v>
      </c>
      <c r="K9" s="237">
        <v>2225717</v>
      </c>
      <c r="L9" s="1346"/>
      <c r="M9" s="222"/>
      <c r="N9" s="240">
        <v>7.2181422894930236E-2</v>
      </c>
      <c r="O9" s="241">
        <v>127558</v>
      </c>
      <c r="P9" s="242">
        <v>-2.3113412682663204E-2</v>
      </c>
      <c r="Q9" s="243">
        <v>-43794</v>
      </c>
      <c r="R9" s="242">
        <v>2.250411950619946E-2</v>
      </c>
      <c r="S9" s="243">
        <v>41654</v>
      </c>
      <c r="T9" s="242">
        <v>4.7243903109155383E-2</v>
      </c>
      <c r="U9" s="243">
        <v>89414</v>
      </c>
      <c r="V9" s="242">
        <v>4.003697241901949E-2</v>
      </c>
      <c r="W9" s="243">
        <v>79354</v>
      </c>
      <c r="X9" s="242">
        <v>5.0585726399698938E-2</v>
      </c>
      <c r="Y9" s="243">
        <v>104276</v>
      </c>
      <c r="Z9" s="242">
        <v>6.1566777987955845E-2</v>
      </c>
      <c r="AA9" s="243">
        <v>129083</v>
      </c>
    </row>
    <row r="10" spans="1:27" x14ac:dyDescent="0.25">
      <c r="B10" s="244" t="s">
        <v>243</v>
      </c>
      <c r="C10" s="219"/>
      <c r="D10" s="245">
        <v>1638618</v>
      </c>
      <c r="E10" s="246">
        <v>1735551</v>
      </c>
      <c r="F10" s="246">
        <v>1709394</v>
      </c>
      <c r="G10" s="246">
        <v>1768008</v>
      </c>
      <c r="H10" s="246">
        <v>1850208</v>
      </c>
      <c r="I10" s="246">
        <v>1944185</v>
      </c>
      <c r="J10" s="247">
        <v>2037769</v>
      </c>
      <c r="K10" s="247">
        <v>2091673</v>
      </c>
      <c r="L10" s="248"/>
      <c r="M10" s="219"/>
      <c r="N10" s="249">
        <v>5.9155336997396502E-2</v>
      </c>
      <c r="O10" s="250">
        <v>96933</v>
      </c>
      <c r="P10" s="251">
        <v>-1.507129436127197E-2</v>
      </c>
      <c r="Q10" s="250">
        <v>-26157</v>
      </c>
      <c r="R10" s="251">
        <v>3.4289344644944375E-2</v>
      </c>
      <c r="S10" s="250">
        <v>58614</v>
      </c>
      <c r="T10" s="251">
        <v>4.6493002294107244E-2</v>
      </c>
      <c r="U10" s="250">
        <v>82200</v>
      </c>
      <c r="V10" s="251">
        <v>5.0792667635206401E-2</v>
      </c>
      <c r="W10" s="250">
        <v>93977</v>
      </c>
      <c r="X10" s="251">
        <v>4.8135336914953974E-2</v>
      </c>
      <c r="Y10" s="250">
        <v>93584</v>
      </c>
      <c r="Z10" s="251">
        <v>6.4321638212474275E-2</v>
      </c>
      <c r="AA10" s="250">
        <v>126409</v>
      </c>
    </row>
    <row r="11" spans="1:27" x14ac:dyDescent="0.25">
      <c r="B11" s="252" t="s">
        <v>341</v>
      </c>
      <c r="C11" s="219"/>
      <c r="D11" s="253">
        <v>334306</v>
      </c>
      <c r="E11" s="254">
        <v>350514</v>
      </c>
      <c r="F11" s="254">
        <v>352921</v>
      </c>
      <c r="G11" s="254">
        <v>352430</v>
      </c>
      <c r="H11" s="254">
        <v>359348</v>
      </c>
      <c r="I11" s="254">
        <v>377078</v>
      </c>
      <c r="J11" s="255">
        <v>401012</v>
      </c>
      <c r="K11" s="254">
        <v>412255</v>
      </c>
      <c r="L11" s="304"/>
      <c r="M11" s="222"/>
      <c r="N11" s="256">
        <v>4.8482527983344514E-2</v>
      </c>
      <c r="O11" s="257">
        <v>16208</v>
      </c>
      <c r="P11" s="258">
        <v>6.8670580918308577E-3</v>
      </c>
      <c r="Q11" s="257">
        <v>2407</v>
      </c>
      <c r="R11" s="258">
        <v>-1.3912461995744252E-3</v>
      </c>
      <c r="S11" s="257">
        <v>-491</v>
      </c>
      <c r="T11" s="258">
        <v>1.9629429957722211E-2</v>
      </c>
      <c r="U11" s="257">
        <v>6918</v>
      </c>
      <c r="V11" s="258">
        <v>4.9339359061411292E-2</v>
      </c>
      <c r="W11" s="257">
        <v>17730</v>
      </c>
      <c r="X11" s="258">
        <v>6.3472278944939786E-2</v>
      </c>
      <c r="Y11" s="257">
        <v>23934</v>
      </c>
      <c r="Z11" s="258">
        <v>7.9563309171659657E-2</v>
      </c>
      <c r="AA11" s="257">
        <v>30383</v>
      </c>
    </row>
    <row r="12" spans="1:27" x14ac:dyDescent="0.25">
      <c r="B12" s="303" t="s">
        <v>342</v>
      </c>
      <c r="C12" s="219"/>
      <c r="D12" s="1200">
        <v>1304312</v>
      </c>
      <c r="E12" s="1201">
        <v>1385037</v>
      </c>
      <c r="F12" s="1203">
        <v>1356473</v>
      </c>
      <c r="G12" s="1203">
        <v>1415578</v>
      </c>
      <c r="H12" s="1201">
        <v>1490860</v>
      </c>
      <c r="I12" s="1201">
        <v>1567107</v>
      </c>
      <c r="J12" s="1204">
        <v>1636757</v>
      </c>
      <c r="K12" s="1204">
        <v>1679418</v>
      </c>
      <c r="L12" s="1205"/>
      <c r="M12" s="219"/>
      <c r="N12" s="1207">
        <v>6.1890866602469341E-2</v>
      </c>
      <c r="O12" s="1206">
        <v>80725</v>
      </c>
      <c r="P12" s="1209">
        <v>-2.0623275768084204E-2</v>
      </c>
      <c r="Q12" s="1211">
        <v>-28564</v>
      </c>
      <c r="R12" s="1213">
        <v>4.3572559129448241E-2</v>
      </c>
      <c r="S12" s="1211">
        <v>59105</v>
      </c>
      <c r="T12" s="1209">
        <v>5.3181103407936581E-2</v>
      </c>
      <c r="U12" s="1211">
        <v>75282</v>
      </c>
      <c r="V12" s="1209">
        <v>5.1142964463464002E-2</v>
      </c>
      <c r="W12" s="1211">
        <v>76247</v>
      </c>
      <c r="X12" s="1213">
        <v>4.4444954939260706E-2</v>
      </c>
      <c r="Y12" s="1211">
        <v>69650</v>
      </c>
      <c r="Z12" s="1213">
        <v>6.064575291526042E-2</v>
      </c>
      <c r="AA12" s="1211">
        <v>96026</v>
      </c>
    </row>
    <row r="13" spans="1:27" x14ac:dyDescent="0.25">
      <c r="B13" s="1199" t="s">
        <v>343</v>
      </c>
      <c r="C13" s="219"/>
      <c r="D13" s="253">
        <v>429437</v>
      </c>
      <c r="E13" s="1202">
        <v>467298</v>
      </c>
      <c r="F13" s="254">
        <v>473559</v>
      </c>
      <c r="G13" s="254">
        <v>487549</v>
      </c>
      <c r="H13" s="1202">
        <v>515590</v>
      </c>
      <c r="I13" s="1202">
        <v>543298</v>
      </c>
      <c r="J13" s="255">
        <v>591643</v>
      </c>
      <c r="K13" s="255">
        <v>619640</v>
      </c>
      <c r="L13" s="269"/>
      <c r="M13" s="219"/>
      <c r="N13" s="1208">
        <v>8.8164270894217411E-2</v>
      </c>
      <c r="O13" s="257">
        <v>37861</v>
      </c>
      <c r="P13" s="1210">
        <v>1.3398302582078303E-2</v>
      </c>
      <c r="Q13" s="1212">
        <v>6261</v>
      </c>
      <c r="R13" s="258">
        <v>2.9542253446772193E-2</v>
      </c>
      <c r="S13" s="1212">
        <v>13990</v>
      </c>
      <c r="T13" s="1210">
        <v>5.7514219083620421E-2</v>
      </c>
      <c r="U13" s="1212">
        <v>28041</v>
      </c>
      <c r="V13" s="1210">
        <v>5.374037510424956E-2</v>
      </c>
      <c r="W13" s="1212">
        <v>27708</v>
      </c>
      <c r="X13" s="258">
        <v>8.8984314317372748E-2</v>
      </c>
      <c r="Y13" s="1212">
        <v>48345</v>
      </c>
      <c r="Z13" s="258">
        <v>0.10836046220441453</v>
      </c>
      <c r="AA13" s="1212">
        <v>60580</v>
      </c>
    </row>
    <row r="14" spans="1:27" x14ac:dyDescent="0.25">
      <c r="B14" s="252" t="s">
        <v>344</v>
      </c>
      <c r="C14" s="219"/>
      <c r="D14" s="253">
        <v>490680</v>
      </c>
      <c r="E14" s="254">
        <v>515590</v>
      </c>
      <c r="F14" s="254">
        <v>506355</v>
      </c>
      <c r="G14" s="254">
        <v>529632</v>
      </c>
      <c r="H14" s="254">
        <v>560619</v>
      </c>
      <c r="I14" s="254">
        <v>592130</v>
      </c>
      <c r="J14" s="255">
        <v>612870</v>
      </c>
      <c r="K14" s="1347">
        <v>625083</v>
      </c>
      <c r="M14" s="222"/>
      <c r="N14" s="256">
        <v>5.076628352490431E-2</v>
      </c>
      <c r="O14" s="257">
        <v>24910</v>
      </c>
      <c r="P14" s="258">
        <v>-1.7911518842491092E-2</v>
      </c>
      <c r="Q14" s="257">
        <v>-9235</v>
      </c>
      <c r="R14" s="258">
        <v>4.5969724797819689E-2</v>
      </c>
      <c r="S14" s="257">
        <v>23277</v>
      </c>
      <c r="T14" s="258">
        <v>5.8506661228928669E-2</v>
      </c>
      <c r="U14" s="257">
        <v>30987</v>
      </c>
      <c r="V14" s="258">
        <v>5.6207513480634796E-2</v>
      </c>
      <c r="W14" s="257">
        <v>31511</v>
      </c>
      <c r="X14" s="258">
        <v>3.5026092243257478E-2</v>
      </c>
      <c r="Y14" s="257">
        <v>20740</v>
      </c>
      <c r="Z14" s="258">
        <v>4.7698302954116922E-2</v>
      </c>
      <c r="AA14" s="257">
        <v>28458</v>
      </c>
    </row>
    <row r="15" spans="1:27" x14ac:dyDescent="0.25">
      <c r="B15" s="259" t="s">
        <v>345</v>
      </c>
      <c r="C15" s="219"/>
      <c r="D15" s="260">
        <v>384195</v>
      </c>
      <c r="E15" s="261">
        <v>402149</v>
      </c>
      <c r="F15" s="261">
        <v>376559</v>
      </c>
      <c r="G15" s="261">
        <v>398397</v>
      </c>
      <c r="H15" s="261">
        <v>414651</v>
      </c>
      <c r="I15" s="261">
        <v>431679</v>
      </c>
      <c r="J15" s="262">
        <v>432244</v>
      </c>
      <c r="K15" s="1348">
        <v>434695</v>
      </c>
      <c r="L15" s="263"/>
      <c r="M15" s="222"/>
      <c r="N15" s="264">
        <v>4.67314775049128E-2</v>
      </c>
      <c r="O15" s="265">
        <v>17954</v>
      </c>
      <c r="P15" s="266">
        <v>-6.363313100368273E-2</v>
      </c>
      <c r="Q15" s="265">
        <v>-25590</v>
      </c>
      <c r="R15" s="266">
        <v>5.7993568072997936E-2</v>
      </c>
      <c r="S15" s="265">
        <v>21838</v>
      </c>
      <c r="T15" s="266">
        <v>4.0798499988704773E-2</v>
      </c>
      <c r="U15" s="265">
        <v>16254</v>
      </c>
      <c r="V15" s="266">
        <v>4.1065860205329319E-2</v>
      </c>
      <c r="W15" s="265">
        <v>17028</v>
      </c>
      <c r="X15" s="266">
        <v>1.3088429133685242E-3</v>
      </c>
      <c r="Y15" s="265">
        <v>565</v>
      </c>
      <c r="Z15" s="266">
        <v>1.6338287659542594E-2</v>
      </c>
      <c r="AA15" s="265">
        <v>6988</v>
      </c>
    </row>
    <row r="16" spans="1:27" x14ac:dyDescent="0.25">
      <c r="B16" s="244" t="s">
        <v>346</v>
      </c>
      <c r="C16" s="219"/>
      <c r="D16" s="245">
        <v>1054275</v>
      </c>
      <c r="E16" s="246">
        <v>1115183</v>
      </c>
      <c r="F16" s="246">
        <v>1124230</v>
      </c>
      <c r="G16" s="246">
        <v>1222142</v>
      </c>
      <c r="H16" s="246">
        <v>1313437</v>
      </c>
      <c r="I16" s="246">
        <v>1411866</v>
      </c>
      <c r="J16" s="247">
        <v>1518424</v>
      </c>
      <c r="K16" s="1349">
        <v>1553560</v>
      </c>
      <c r="L16" s="267"/>
      <c r="M16" s="222"/>
      <c r="N16" s="249">
        <v>5.7772402836072212E-2</v>
      </c>
      <c r="O16" s="250">
        <v>60908</v>
      </c>
      <c r="P16" s="268">
        <v>8.1125698652149136E-3</v>
      </c>
      <c r="Q16" s="250">
        <v>9047</v>
      </c>
      <c r="R16" s="268">
        <v>8.7092498865890322E-2</v>
      </c>
      <c r="S16" s="250">
        <v>97912</v>
      </c>
      <c r="T16" s="268">
        <v>7.4700812180581222E-2</v>
      </c>
      <c r="U16" s="250">
        <v>91295</v>
      </c>
      <c r="V16" s="268">
        <v>7.4940023769697328E-2</v>
      </c>
      <c r="W16" s="250">
        <v>98429</v>
      </c>
      <c r="X16" s="268">
        <v>7.5473168133519675E-2</v>
      </c>
      <c r="Y16" s="250">
        <v>106558</v>
      </c>
      <c r="Z16" s="268">
        <v>7.4631243134661629E-2</v>
      </c>
      <c r="AA16" s="250">
        <v>107892</v>
      </c>
    </row>
    <row r="17" spans="2:27" x14ac:dyDescent="0.25">
      <c r="B17" s="252" t="s">
        <v>343</v>
      </c>
      <c r="C17" s="219"/>
      <c r="D17" s="253">
        <v>277636</v>
      </c>
      <c r="E17" s="254">
        <v>310719</v>
      </c>
      <c r="F17" s="254">
        <v>337667</v>
      </c>
      <c r="G17" s="254">
        <v>378893</v>
      </c>
      <c r="H17" s="254">
        <v>419029</v>
      </c>
      <c r="I17" s="254">
        <v>459833</v>
      </c>
      <c r="J17" s="255">
        <v>525352</v>
      </c>
      <c r="K17" s="1347">
        <v>550565</v>
      </c>
      <c r="M17" s="222"/>
      <c r="N17" s="256">
        <v>0.11915961906957317</v>
      </c>
      <c r="O17" s="257">
        <v>33083</v>
      </c>
      <c r="P17" s="258">
        <v>8.6727879531023122E-2</v>
      </c>
      <c r="Q17" s="257">
        <v>26948</v>
      </c>
      <c r="R17" s="258">
        <v>0.12209069882458157</v>
      </c>
      <c r="S17" s="257">
        <v>41226</v>
      </c>
      <c r="T17" s="258">
        <v>0.10592964240563951</v>
      </c>
      <c r="U17" s="257">
        <v>40136</v>
      </c>
      <c r="V17" s="258">
        <v>9.7377508477933583E-2</v>
      </c>
      <c r="W17" s="257">
        <v>40804</v>
      </c>
      <c r="X17" s="258">
        <v>0.14248433670484717</v>
      </c>
      <c r="Y17" s="257">
        <v>65519</v>
      </c>
      <c r="Z17" s="258">
        <v>0.13842244236706014</v>
      </c>
      <c r="AA17" s="257">
        <v>66944</v>
      </c>
    </row>
    <row r="18" spans="2:27" x14ac:dyDescent="0.25">
      <c r="B18" s="252" t="s">
        <v>344</v>
      </c>
      <c r="C18" s="219"/>
      <c r="D18" s="253">
        <v>427294</v>
      </c>
      <c r="E18" s="254">
        <v>442658</v>
      </c>
      <c r="F18" s="254">
        <v>443395</v>
      </c>
      <c r="G18" s="254">
        <v>474372</v>
      </c>
      <c r="H18" s="254">
        <v>508082</v>
      </c>
      <c r="I18" s="254">
        <v>544804</v>
      </c>
      <c r="J18" s="255">
        <v>578248</v>
      </c>
      <c r="K18" s="1347">
        <v>587519</v>
      </c>
      <c r="L18" s="269"/>
      <c r="M18" s="219"/>
      <c r="N18" s="256">
        <v>3.5956507697276319E-2</v>
      </c>
      <c r="O18" s="257">
        <v>15364</v>
      </c>
      <c r="P18" s="258">
        <v>1.6649422353147703E-3</v>
      </c>
      <c r="Q18" s="257">
        <v>737</v>
      </c>
      <c r="R18" s="258">
        <v>6.9863214515274219E-2</v>
      </c>
      <c r="S18" s="257">
        <v>30977</v>
      </c>
      <c r="T18" s="258">
        <v>7.1062372989974198E-2</v>
      </c>
      <c r="U18" s="257">
        <v>33710</v>
      </c>
      <c r="V18" s="258">
        <v>7.2275735019150522E-2</v>
      </c>
      <c r="W18" s="257">
        <v>36722</v>
      </c>
      <c r="X18" s="258">
        <v>6.138721448447515E-2</v>
      </c>
      <c r="Y18" s="257">
        <v>33444</v>
      </c>
      <c r="Z18" s="258">
        <v>5.7809442016812707E-2</v>
      </c>
      <c r="AA18" s="257">
        <v>32108</v>
      </c>
    </row>
    <row r="19" spans="2:27" x14ac:dyDescent="0.25">
      <c r="B19" s="259" t="s">
        <v>345</v>
      </c>
      <c r="C19" s="219"/>
      <c r="D19" s="260">
        <v>349345</v>
      </c>
      <c r="E19" s="261">
        <v>361806</v>
      </c>
      <c r="F19" s="261">
        <v>343168</v>
      </c>
      <c r="G19" s="261">
        <v>368877</v>
      </c>
      <c r="H19" s="261">
        <v>386326</v>
      </c>
      <c r="I19" s="261">
        <v>407229</v>
      </c>
      <c r="J19" s="262">
        <v>414824</v>
      </c>
      <c r="K19" s="1347">
        <v>415476</v>
      </c>
      <c r="L19" s="270"/>
      <c r="M19" s="219"/>
      <c r="N19" s="264">
        <v>3.5669610270649299E-2</v>
      </c>
      <c r="O19" s="265">
        <v>12461</v>
      </c>
      <c r="P19" s="266">
        <v>-5.151379468554973E-2</v>
      </c>
      <c r="Q19" s="265">
        <v>-18638</v>
      </c>
      <c r="R19" s="266">
        <v>7.4916658895934463E-2</v>
      </c>
      <c r="S19" s="265">
        <v>25709</v>
      </c>
      <c r="T19" s="266">
        <v>4.7303030549478597E-2</v>
      </c>
      <c r="U19" s="265">
        <v>17449</v>
      </c>
      <c r="V19" s="266">
        <v>5.4107153026200727E-2</v>
      </c>
      <c r="W19" s="265">
        <v>20903</v>
      </c>
      <c r="X19" s="266">
        <v>1.8650439924465134E-2</v>
      </c>
      <c r="Y19" s="265">
        <v>7595</v>
      </c>
      <c r="Z19" s="266">
        <v>2.1739344278421058E-2</v>
      </c>
      <c r="AA19" s="265">
        <v>8840</v>
      </c>
    </row>
    <row r="20" spans="2:27" ht="15" customHeight="1" x14ac:dyDescent="0.25">
      <c r="B20" s="244" t="s">
        <v>347</v>
      </c>
      <c r="C20" s="219"/>
      <c r="D20" s="245">
        <v>250037</v>
      </c>
      <c r="E20" s="246">
        <v>269854</v>
      </c>
      <c r="F20" s="246">
        <v>232243</v>
      </c>
      <c r="G20" s="246">
        <v>193436</v>
      </c>
      <c r="H20" s="246">
        <v>177423</v>
      </c>
      <c r="I20" s="246">
        <v>155241</v>
      </c>
      <c r="J20" s="247">
        <v>118333</v>
      </c>
      <c r="K20" s="1349">
        <v>125858</v>
      </c>
      <c r="L20" s="267"/>
      <c r="M20" s="222"/>
      <c r="N20" s="249">
        <v>7.92562700720294E-2</v>
      </c>
      <c r="O20" s="250">
        <v>19817</v>
      </c>
      <c r="P20" s="268">
        <v>-0.13937536593861866</v>
      </c>
      <c r="Q20" s="250">
        <v>-37611</v>
      </c>
      <c r="R20" s="268">
        <v>-0.16709653251120593</v>
      </c>
      <c r="S20" s="250">
        <v>-38807</v>
      </c>
      <c r="T20" s="268">
        <v>-8.2781902024442244E-2</v>
      </c>
      <c r="U20" s="250">
        <v>-16013</v>
      </c>
      <c r="V20" s="268">
        <v>-0.12502324952232802</v>
      </c>
      <c r="W20" s="250">
        <v>-22182</v>
      </c>
      <c r="X20" s="268">
        <v>-0.23774647161510165</v>
      </c>
      <c r="Y20" s="250">
        <v>-36908</v>
      </c>
      <c r="Z20" s="268">
        <v>-8.6157822892161118E-2</v>
      </c>
      <c r="AA20" s="250">
        <v>-11866</v>
      </c>
    </row>
    <row r="21" spans="2:27" x14ac:dyDescent="0.25">
      <c r="B21" s="252" t="s">
        <v>343</v>
      </c>
      <c r="C21" s="219"/>
      <c r="D21" s="253">
        <v>151801</v>
      </c>
      <c r="E21" s="254">
        <v>156579</v>
      </c>
      <c r="F21" s="254">
        <v>135892</v>
      </c>
      <c r="G21" s="254">
        <v>108656</v>
      </c>
      <c r="H21" s="254">
        <v>96561</v>
      </c>
      <c r="I21" s="254">
        <v>83465</v>
      </c>
      <c r="J21" s="255">
        <v>66291</v>
      </c>
      <c r="K21" s="1347">
        <v>69075</v>
      </c>
      <c r="M21" s="222"/>
      <c r="N21" s="256">
        <v>3.1475418475504169E-2</v>
      </c>
      <c r="O21" s="257">
        <v>4778</v>
      </c>
      <c r="P21" s="258">
        <v>-0.13211861105256772</v>
      </c>
      <c r="Q21" s="257">
        <v>-20687</v>
      </c>
      <c r="R21" s="258">
        <v>-0.20042386601124418</v>
      </c>
      <c r="S21" s="257">
        <v>-27236</v>
      </c>
      <c r="T21" s="258">
        <v>-0.11131460756884115</v>
      </c>
      <c r="U21" s="257">
        <v>-12095</v>
      </c>
      <c r="V21" s="258">
        <v>-0.1356241132548337</v>
      </c>
      <c r="W21" s="257">
        <v>-13096</v>
      </c>
      <c r="X21" s="258">
        <v>-0.20576289462649011</v>
      </c>
      <c r="Y21" s="257">
        <v>-17174</v>
      </c>
      <c r="Z21" s="258">
        <v>-8.4359548774506576E-2</v>
      </c>
      <c r="AA21" s="257">
        <v>-6364</v>
      </c>
    </row>
    <row r="22" spans="2:27" x14ac:dyDescent="0.25">
      <c r="B22" s="252" t="s">
        <v>344</v>
      </c>
      <c r="C22" s="219"/>
      <c r="D22" s="253">
        <v>63386</v>
      </c>
      <c r="E22" s="254">
        <v>72932</v>
      </c>
      <c r="F22" s="254">
        <v>62960</v>
      </c>
      <c r="G22" s="254">
        <v>55260</v>
      </c>
      <c r="H22" s="254">
        <v>52537</v>
      </c>
      <c r="I22" s="254">
        <v>47326</v>
      </c>
      <c r="J22" s="255">
        <v>34622</v>
      </c>
      <c r="K22" s="1347">
        <v>37564</v>
      </c>
      <c r="M22" s="222"/>
      <c r="N22" s="256">
        <v>0.15060107910264087</v>
      </c>
      <c r="O22" s="257">
        <v>9546</v>
      </c>
      <c r="P22" s="258">
        <v>-0.13673010475511438</v>
      </c>
      <c r="Q22" s="257">
        <v>-9972</v>
      </c>
      <c r="R22" s="258">
        <v>-0.12229987293519695</v>
      </c>
      <c r="S22" s="257">
        <v>-7700</v>
      </c>
      <c r="T22" s="258">
        <v>-4.9276149113282708E-2</v>
      </c>
      <c r="U22" s="257">
        <v>-2723</v>
      </c>
      <c r="V22" s="258">
        <v>-9.9187239469326394E-2</v>
      </c>
      <c r="W22" s="257">
        <v>-5211</v>
      </c>
      <c r="X22" s="258">
        <v>-0.26843595486624683</v>
      </c>
      <c r="Y22" s="257">
        <v>-12704</v>
      </c>
      <c r="Z22" s="258">
        <v>-8.8562139078953717E-2</v>
      </c>
      <c r="AA22" s="257">
        <v>-3650</v>
      </c>
    </row>
    <row r="23" spans="2:27" x14ac:dyDescent="0.25">
      <c r="B23" s="259" t="s">
        <v>345</v>
      </c>
      <c r="C23" s="219"/>
      <c r="D23" s="260">
        <v>34850</v>
      </c>
      <c r="E23" s="261">
        <v>40343</v>
      </c>
      <c r="F23" s="261">
        <v>33391</v>
      </c>
      <c r="G23" s="261">
        <v>29520</v>
      </c>
      <c r="H23" s="261">
        <v>28325</v>
      </c>
      <c r="I23" s="261">
        <v>24450</v>
      </c>
      <c r="J23" s="262">
        <v>17420</v>
      </c>
      <c r="K23" s="1348">
        <v>19219</v>
      </c>
      <c r="L23" s="263"/>
      <c r="M23" s="222"/>
      <c r="N23" s="264">
        <f t="shared" ref="N23" si="0">E23/D23-1</f>
        <v>0.15761836441893839</v>
      </c>
      <c r="O23" s="265">
        <f t="shared" ref="O23" si="1">E23-D23</f>
        <v>5493</v>
      </c>
      <c r="P23" s="266">
        <f t="shared" ref="P23" si="2">F23/E23-1</f>
        <v>-0.17232233596906521</v>
      </c>
      <c r="Q23" s="265">
        <f t="shared" ref="Q23" si="3">F23-E23</f>
        <v>-6952</v>
      </c>
      <c r="R23" s="266">
        <f t="shared" ref="R23" si="4">G23/F23-1</f>
        <v>-0.11592944206522715</v>
      </c>
      <c r="S23" s="265">
        <f t="shared" ref="S23" si="5">G23-F23</f>
        <v>-3871</v>
      </c>
      <c r="T23" s="266">
        <f t="shared" ref="T23" si="6">H23/G23-1</f>
        <v>-4.0481029810298108E-2</v>
      </c>
      <c r="U23" s="265">
        <f t="shared" ref="U23" si="7">H23-G23</f>
        <v>-1195</v>
      </c>
      <c r="V23" s="266">
        <f t="shared" ref="V23" si="8">I23/H23-1</f>
        <v>-0.13680494263018539</v>
      </c>
      <c r="W23" s="265">
        <f t="shared" ref="W23" si="9">I23-H23</f>
        <v>-3875</v>
      </c>
      <c r="X23" s="266">
        <v>-0.28752556237218818</v>
      </c>
      <c r="Y23" s="265">
        <v>-7030</v>
      </c>
      <c r="Z23" s="266">
        <v>-8.7893313084333902E-2</v>
      </c>
      <c r="AA23" s="265">
        <v>-1852</v>
      </c>
    </row>
    <row r="24" spans="2:27" x14ac:dyDescent="0.25">
      <c r="M24" s="219"/>
    </row>
    <row r="25" spans="2:27" x14ac:dyDescent="0.25">
      <c r="B25" s="219"/>
      <c r="C25" s="219"/>
      <c r="D25" s="1421" t="s">
        <v>338</v>
      </c>
      <c r="E25" s="1421"/>
      <c r="F25" s="1421"/>
      <c r="G25" s="1421"/>
      <c r="H25" s="1421"/>
      <c r="I25" s="1421"/>
      <c r="J25" s="1421"/>
      <c r="K25" s="1421"/>
      <c r="L25" s="1421"/>
      <c r="M25" s="219"/>
      <c r="N25" s="1418" t="s">
        <v>339</v>
      </c>
      <c r="O25" s="1419"/>
      <c r="P25" s="1419"/>
      <c r="Q25" s="1419"/>
      <c r="R25" s="1419"/>
      <c r="S25" s="1419"/>
      <c r="T25" s="1419"/>
      <c r="U25" s="1419"/>
      <c r="V25" s="1419"/>
      <c r="W25" s="1419"/>
      <c r="X25" s="1419"/>
      <c r="Y25" s="1419"/>
      <c r="Z25" s="1419"/>
      <c r="AA25" s="1419"/>
    </row>
    <row r="26" spans="2:27" ht="24" customHeight="1" x14ac:dyDescent="0.25">
      <c r="B26" s="219"/>
      <c r="C26" s="219"/>
      <c r="D26" s="1422"/>
      <c r="E26" s="1422"/>
      <c r="F26" s="1422"/>
      <c r="G26" s="1422"/>
      <c r="H26" s="1422"/>
      <c r="I26" s="1422"/>
      <c r="J26" s="1422"/>
      <c r="K26" s="1422"/>
      <c r="L26" s="1422"/>
      <c r="M26" s="219"/>
      <c r="N26" s="1423">
        <v>43830</v>
      </c>
      <c r="O26" s="1424"/>
      <c r="P26" s="1425">
        <v>44196</v>
      </c>
      <c r="Q26" s="1426"/>
      <c r="R26" s="1425">
        <v>44561</v>
      </c>
      <c r="S26" s="1426"/>
      <c r="T26" s="1427">
        <v>44926</v>
      </c>
      <c r="U26" s="1428"/>
      <c r="V26" s="1415">
        <v>44926</v>
      </c>
      <c r="W26" s="1416"/>
      <c r="X26" s="1415">
        <f>X6</f>
        <v>45657</v>
      </c>
      <c r="Y26" s="1416"/>
      <c r="Z26" s="1415">
        <f>Z6</f>
        <v>45808</v>
      </c>
      <c r="AA26" s="1417"/>
    </row>
    <row r="27" spans="2:27" x14ac:dyDescent="0.25">
      <c r="B27" s="225"/>
      <c r="C27" s="225"/>
      <c r="D27" s="226">
        <v>43465</v>
      </c>
      <c r="E27" s="227">
        <v>43830</v>
      </c>
      <c r="F27" s="228">
        <v>44196</v>
      </c>
      <c r="G27" s="228">
        <v>44561</v>
      </c>
      <c r="H27" s="228">
        <v>44926</v>
      </c>
      <c r="I27" s="228">
        <v>45291</v>
      </c>
      <c r="J27" s="228">
        <v>45657</v>
      </c>
      <c r="K27" s="228">
        <v>45808</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25">
      <c r="B28" s="235" t="s">
        <v>69</v>
      </c>
      <c r="C28" s="219"/>
      <c r="D28" s="236">
        <v>1320659</v>
      </c>
      <c r="E28" s="237">
        <v>1411021</v>
      </c>
      <c r="F28" s="237">
        <v>1427207</v>
      </c>
      <c r="G28" s="237">
        <v>1569205</v>
      </c>
      <c r="H28" s="237">
        <v>1727429</v>
      </c>
      <c r="I28" s="237">
        <v>1906051</v>
      </c>
      <c r="J28" s="238">
        <v>2125145</v>
      </c>
      <c r="K28" s="1350">
        <v>2182249</v>
      </c>
      <c r="L28" s="239"/>
      <c r="M28" s="223"/>
      <c r="N28" s="271">
        <v>6.842190149008931E-2</v>
      </c>
      <c r="O28" s="272">
        <v>90362</v>
      </c>
      <c r="P28" s="273">
        <v>1.1471126227037054E-2</v>
      </c>
      <c r="Q28" s="237">
        <f t="shared" ref="Q28:Q43" si="10">F28-E28</f>
        <v>16186</v>
      </c>
      <c r="R28" s="273">
        <f>G28/F28-1</f>
        <v>9.9493626362538778E-2</v>
      </c>
      <c r="S28" s="237">
        <f>G28-F28</f>
        <v>141998</v>
      </c>
      <c r="T28" s="273">
        <f>H28/G28-1</f>
        <v>0.10083067540569912</v>
      </c>
      <c r="U28" s="237">
        <f>H28-G28</f>
        <v>158224</v>
      </c>
      <c r="V28" s="273">
        <f>I28/H28-1</f>
        <v>0.10340338155721596</v>
      </c>
      <c r="W28" s="237">
        <f>I28-H28</f>
        <v>178622</v>
      </c>
      <c r="X28" s="273">
        <v>0.11494655704385659</v>
      </c>
      <c r="Y28" s="243">
        <v>219094</v>
      </c>
      <c r="Z28" s="273">
        <v>9.6202108165020395E-2</v>
      </c>
      <c r="AA28" s="243">
        <v>191513</v>
      </c>
    </row>
    <row r="29" spans="2:27" ht="15" customHeight="1" x14ac:dyDescent="0.25">
      <c r="B29" s="274" t="s">
        <v>348</v>
      </c>
      <c r="C29" s="219"/>
      <c r="D29" s="275">
        <v>52274</v>
      </c>
      <c r="E29" s="276">
        <v>60438</v>
      </c>
      <c r="F29" s="276">
        <v>61411</v>
      </c>
      <c r="G29" s="276">
        <v>62214</v>
      </c>
      <c r="H29" s="276">
        <v>65642</v>
      </c>
      <c r="I29" s="276">
        <v>69697</v>
      </c>
      <c r="J29" s="277">
        <v>78342</v>
      </c>
      <c r="K29" s="1351">
        <v>76384</v>
      </c>
      <c r="L29" s="267"/>
      <c r="M29" s="222"/>
      <c r="N29" s="278">
        <v>0.15617706699315148</v>
      </c>
      <c r="O29" s="279">
        <v>8164</v>
      </c>
      <c r="P29" s="280">
        <v>1.6099142923326371E-2</v>
      </c>
      <c r="Q29" s="279">
        <f t="shared" si="10"/>
        <v>973</v>
      </c>
      <c r="R29" s="281">
        <f t="shared" ref="R29:R42" si="11">G29/F29-1</f>
        <v>1.3075833319763586E-2</v>
      </c>
      <c r="S29" s="276">
        <f t="shared" ref="S29:S43" si="12">G29-F29</f>
        <v>803</v>
      </c>
      <c r="T29" s="280">
        <f t="shared" ref="T29:T43" si="13">H29/G29-1</f>
        <v>5.510013823255222E-2</v>
      </c>
      <c r="U29" s="279">
        <f t="shared" ref="U29:U42" si="14">H29-G29</f>
        <v>3428</v>
      </c>
      <c r="V29" s="280">
        <f t="shared" ref="V29:V43" si="15">I29/H29-1</f>
        <v>6.1774473660156648E-2</v>
      </c>
      <c r="W29" s="279">
        <f t="shared" ref="W29:W43" si="16">I29-H29</f>
        <v>4055</v>
      </c>
      <c r="X29" s="281">
        <v>0.1240369025926511</v>
      </c>
      <c r="Y29" s="279">
        <v>8645</v>
      </c>
      <c r="Z29" s="281">
        <v>6.4288700013933386E-2</v>
      </c>
      <c r="AA29" s="279">
        <v>4614</v>
      </c>
    </row>
    <row r="30" spans="2:27" x14ac:dyDescent="0.25">
      <c r="B30" s="252" t="s">
        <v>349</v>
      </c>
      <c r="C30" s="219"/>
      <c r="D30" s="253">
        <v>224714</v>
      </c>
      <c r="E30" s="254">
        <v>246617</v>
      </c>
      <c r="F30" s="254">
        <v>254644</v>
      </c>
      <c r="G30" s="254">
        <v>292469</v>
      </c>
      <c r="H30" s="254">
        <v>351993</v>
      </c>
      <c r="I30" s="254">
        <v>427677</v>
      </c>
      <c r="J30" s="255">
        <v>524561</v>
      </c>
      <c r="K30" s="255">
        <v>549405</v>
      </c>
      <c r="L30" s="269"/>
      <c r="M30" s="219"/>
      <c r="N30" s="256">
        <v>9.747056258177067E-2</v>
      </c>
      <c r="O30" s="257">
        <v>21903</v>
      </c>
      <c r="P30" s="258">
        <v>3.2548445565390827E-2</v>
      </c>
      <c r="Q30" s="257">
        <f t="shared" si="10"/>
        <v>8027</v>
      </c>
      <c r="R30" s="282">
        <f t="shared" si="11"/>
        <v>0.14854070781169004</v>
      </c>
      <c r="S30" s="254">
        <f t="shared" si="12"/>
        <v>37825</v>
      </c>
      <c r="T30" s="258">
        <f t="shared" si="13"/>
        <v>0.20352242459884629</v>
      </c>
      <c r="U30" s="257">
        <f t="shared" si="14"/>
        <v>59524</v>
      </c>
      <c r="V30" s="258">
        <f t="shared" si="15"/>
        <v>0.21501563951555847</v>
      </c>
      <c r="W30" s="257">
        <f t="shared" si="16"/>
        <v>75684</v>
      </c>
      <c r="X30" s="282">
        <v>0.22653544614276666</v>
      </c>
      <c r="Y30" s="257">
        <v>96884</v>
      </c>
      <c r="Z30" s="282">
        <v>0.1458063951014823</v>
      </c>
      <c r="AA30" s="257">
        <v>69913</v>
      </c>
    </row>
    <row r="31" spans="2:27" x14ac:dyDescent="0.25">
      <c r="B31" s="252" t="s">
        <v>350</v>
      </c>
      <c r="C31" s="219"/>
      <c r="D31" s="253">
        <v>235924</v>
      </c>
      <c r="E31" s="254">
        <v>250318</v>
      </c>
      <c r="F31" s="254">
        <v>253202</v>
      </c>
      <c r="G31" s="254">
        <v>291129</v>
      </c>
      <c r="H31" s="254">
        <v>322595</v>
      </c>
      <c r="I31" s="254">
        <v>343152</v>
      </c>
      <c r="J31" s="255">
        <v>357497</v>
      </c>
      <c r="K31" s="255">
        <v>361380</v>
      </c>
      <c r="L31" s="269"/>
      <c r="M31" s="219"/>
      <c r="N31" s="256">
        <v>6.1011173089638993E-2</v>
      </c>
      <c r="O31" s="257">
        <v>14394</v>
      </c>
      <c r="P31" s="258">
        <v>1.1521344849351633E-2</v>
      </c>
      <c r="Q31" s="257">
        <f t="shared" si="10"/>
        <v>2884</v>
      </c>
      <c r="R31" s="282">
        <f t="shared" si="11"/>
        <v>0.14978949613352177</v>
      </c>
      <c r="S31" s="254">
        <f t="shared" si="12"/>
        <v>37927</v>
      </c>
      <c r="T31" s="258">
        <f t="shared" si="13"/>
        <v>0.1080826712556977</v>
      </c>
      <c r="U31" s="257">
        <f t="shared" si="14"/>
        <v>31466</v>
      </c>
      <c r="V31" s="258">
        <f t="shared" si="15"/>
        <v>6.3723864288039112E-2</v>
      </c>
      <c r="W31" s="257">
        <f t="shared" si="16"/>
        <v>20557</v>
      </c>
      <c r="X31" s="282">
        <v>4.1803632209633124E-2</v>
      </c>
      <c r="Y31" s="257">
        <v>14345</v>
      </c>
      <c r="Z31" s="282">
        <v>5.1204705375868631E-2</v>
      </c>
      <c r="AA31" s="257">
        <v>17603</v>
      </c>
    </row>
    <row r="32" spans="2:27" x14ac:dyDescent="0.25">
      <c r="B32" s="252" t="s">
        <v>351</v>
      </c>
      <c r="C32" s="219"/>
      <c r="D32" s="253">
        <v>94802</v>
      </c>
      <c r="E32" s="254">
        <v>96748</v>
      </c>
      <c r="F32" s="254">
        <v>88465</v>
      </c>
      <c r="G32" s="254">
        <v>91795</v>
      </c>
      <c r="H32" s="254">
        <v>97929</v>
      </c>
      <c r="I32" s="254">
        <v>104917</v>
      </c>
      <c r="J32" s="255">
        <v>110349</v>
      </c>
      <c r="K32" s="255">
        <v>108722</v>
      </c>
      <c r="L32" s="304"/>
      <c r="M32" s="222"/>
      <c r="N32" s="256">
        <v>2.0526993101411373E-2</v>
      </c>
      <c r="O32" s="257">
        <v>1946</v>
      </c>
      <c r="P32" s="258">
        <v>-8.5614172902799046E-2</v>
      </c>
      <c r="Q32" s="257">
        <f t="shared" si="10"/>
        <v>-8283</v>
      </c>
      <c r="R32" s="282">
        <f t="shared" si="11"/>
        <v>3.764200531283568E-2</v>
      </c>
      <c r="S32" s="254">
        <f t="shared" si="12"/>
        <v>3330</v>
      </c>
      <c r="T32" s="258">
        <f t="shared" si="13"/>
        <v>6.6822811699983609E-2</v>
      </c>
      <c r="U32" s="257">
        <f t="shared" si="14"/>
        <v>6134</v>
      </c>
      <c r="V32" s="258">
        <f t="shared" si="15"/>
        <v>7.1357820461763088E-2</v>
      </c>
      <c r="W32" s="257">
        <f t="shared" si="16"/>
        <v>6988</v>
      </c>
      <c r="X32" s="282">
        <v>5.1774259652868526E-2</v>
      </c>
      <c r="Y32" s="257">
        <v>5432</v>
      </c>
      <c r="Z32" s="282">
        <v>2.3198471630104356E-2</v>
      </c>
      <c r="AA32" s="257">
        <v>2465</v>
      </c>
    </row>
    <row r="33" spans="2:31" x14ac:dyDescent="0.25">
      <c r="B33" s="252" t="s">
        <v>352</v>
      </c>
      <c r="C33" s="219"/>
      <c r="D33" s="253">
        <v>166579</v>
      </c>
      <c r="E33" s="254">
        <v>170785</v>
      </c>
      <c r="F33" s="254">
        <v>156437</v>
      </c>
      <c r="G33" s="254">
        <v>169990</v>
      </c>
      <c r="H33" s="254">
        <v>175956</v>
      </c>
      <c r="I33" s="254">
        <v>181817</v>
      </c>
      <c r="J33" s="255">
        <v>184545</v>
      </c>
      <c r="K33" s="255">
        <v>182505</v>
      </c>
      <c r="L33" s="269"/>
      <c r="M33" s="219"/>
      <c r="N33" s="256">
        <v>2.5249281121870082E-2</v>
      </c>
      <c r="O33" s="257">
        <v>4206</v>
      </c>
      <c r="P33" s="258">
        <v>-8.4012061949234385E-2</v>
      </c>
      <c r="Q33" s="257">
        <f t="shared" si="10"/>
        <v>-14348</v>
      </c>
      <c r="R33" s="282">
        <f t="shared" si="11"/>
        <v>8.6635514616107523E-2</v>
      </c>
      <c r="S33" s="254">
        <f t="shared" si="12"/>
        <v>13553</v>
      </c>
      <c r="T33" s="258">
        <f t="shared" si="13"/>
        <v>3.5096182128360409E-2</v>
      </c>
      <c r="U33" s="257">
        <f t="shared" si="14"/>
        <v>5966</v>
      </c>
      <c r="V33" s="258">
        <f t="shared" si="15"/>
        <v>3.3309463729568778E-2</v>
      </c>
      <c r="W33" s="257">
        <f t="shared" si="16"/>
        <v>5861</v>
      </c>
      <c r="X33" s="282">
        <v>1.5004097526633897E-2</v>
      </c>
      <c r="Y33" s="257">
        <v>2728</v>
      </c>
      <c r="Z33" s="282">
        <v>1.1959163297436959E-3</v>
      </c>
      <c r="AA33" s="257">
        <v>218</v>
      </c>
      <c r="AC33" s="224"/>
    </row>
    <row r="34" spans="2:31" x14ac:dyDescent="0.25">
      <c r="B34" s="252" t="s">
        <v>353</v>
      </c>
      <c r="C34" s="219"/>
      <c r="D34" s="253">
        <v>132491</v>
      </c>
      <c r="E34" s="254">
        <v>151340</v>
      </c>
      <c r="F34" s="254">
        <v>154547</v>
      </c>
      <c r="G34" s="254">
        <v>170517</v>
      </c>
      <c r="H34" s="254">
        <v>187214</v>
      </c>
      <c r="I34" s="254">
        <v>210403</v>
      </c>
      <c r="J34" s="255">
        <v>222787</v>
      </c>
      <c r="K34" s="255">
        <v>221855</v>
      </c>
      <c r="L34" s="304"/>
      <c r="M34" s="222"/>
      <c r="N34" s="256">
        <v>0.14226626714267376</v>
      </c>
      <c r="O34" s="257">
        <v>18849</v>
      </c>
      <c r="P34" s="258">
        <v>2.1190696445090529E-2</v>
      </c>
      <c r="Q34" s="257">
        <f t="shared" si="10"/>
        <v>3207</v>
      </c>
      <c r="R34" s="282">
        <f t="shared" si="11"/>
        <v>0.10333426077503938</v>
      </c>
      <c r="S34" s="254">
        <f t="shared" si="12"/>
        <v>15970</v>
      </c>
      <c r="T34" s="258">
        <f t="shared" si="13"/>
        <v>9.7919855498278752E-2</v>
      </c>
      <c r="U34" s="257">
        <f t="shared" si="14"/>
        <v>16697</v>
      </c>
      <c r="V34" s="258">
        <f t="shared" si="15"/>
        <v>0.12386359994444862</v>
      </c>
      <c r="W34" s="257">
        <f t="shared" si="16"/>
        <v>23189</v>
      </c>
      <c r="X34" s="282">
        <v>5.8858476352523503E-2</v>
      </c>
      <c r="Y34" s="257">
        <v>12384</v>
      </c>
      <c r="Z34" s="282">
        <v>3.4867991417109723E-2</v>
      </c>
      <c r="AA34" s="257">
        <v>7475</v>
      </c>
    </row>
    <row r="35" spans="2:31" x14ac:dyDescent="0.25">
      <c r="B35" s="252" t="s">
        <v>354</v>
      </c>
      <c r="C35" s="219"/>
      <c r="D35" s="253">
        <v>7022</v>
      </c>
      <c r="E35" s="254">
        <v>9202</v>
      </c>
      <c r="F35" s="254">
        <v>11820</v>
      </c>
      <c r="G35" s="254">
        <v>15678</v>
      </c>
      <c r="H35" s="254">
        <v>19892</v>
      </c>
      <c r="I35" s="254">
        <v>22322</v>
      </c>
      <c r="J35" s="255">
        <v>24661</v>
      </c>
      <c r="K35" s="255">
        <v>25798</v>
      </c>
      <c r="L35" s="269"/>
      <c r="M35" s="219"/>
      <c r="N35" s="256">
        <v>0.31045286243235548</v>
      </c>
      <c r="O35" s="257">
        <v>2180</v>
      </c>
      <c r="P35" s="258">
        <v>0.28450336883286242</v>
      </c>
      <c r="Q35" s="257">
        <f t="shared" si="10"/>
        <v>2618</v>
      </c>
      <c r="R35" s="282">
        <f t="shared" si="11"/>
        <v>0.3263959390862945</v>
      </c>
      <c r="S35" s="254">
        <f t="shared" si="12"/>
        <v>3858</v>
      </c>
      <c r="T35" s="258">
        <f t="shared" si="13"/>
        <v>0.26878428370965679</v>
      </c>
      <c r="U35" s="257">
        <f t="shared" si="14"/>
        <v>4214</v>
      </c>
      <c r="V35" s="258">
        <f t="shared" si="15"/>
        <v>0.12215966217574903</v>
      </c>
      <c r="W35" s="257">
        <f t="shared" si="16"/>
        <v>2430</v>
      </c>
      <c r="X35" s="282">
        <v>0.10478451751635154</v>
      </c>
      <c r="Y35" s="257">
        <v>2339</v>
      </c>
      <c r="Z35" s="282">
        <v>0.12087243656586732</v>
      </c>
      <c r="AA35" s="257">
        <v>2782</v>
      </c>
    </row>
    <row r="36" spans="2:31" x14ac:dyDescent="0.25">
      <c r="B36" s="252" t="s">
        <v>355</v>
      </c>
      <c r="C36" s="219"/>
      <c r="D36" s="253">
        <v>171</v>
      </c>
      <c r="E36" s="254">
        <v>236</v>
      </c>
      <c r="F36" s="254">
        <v>293</v>
      </c>
      <c r="G36" s="254">
        <v>388</v>
      </c>
      <c r="H36" s="254">
        <v>233</v>
      </c>
      <c r="I36" s="254">
        <v>197</v>
      </c>
      <c r="J36" s="255">
        <v>255</v>
      </c>
      <c r="K36" s="255">
        <v>283</v>
      </c>
      <c r="L36" s="304"/>
      <c r="M36" s="222"/>
      <c r="N36" s="256">
        <v>0.38011695906432741</v>
      </c>
      <c r="O36" s="257">
        <v>65</v>
      </c>
      <c r="P36" s="258">
        <v>0.24152542372881358</v>
      </c>
      <c r="Q36" s="257">
        <f t="shared" si="10"/>
        <v>57</v>
      </c>
      <c r="R36" s="282">
        <f t="shared" si="11"/>
        <v>0.32423208191126274</v>
      </c>
      <c r="S36" s="254">
        <f t="shared" si="12"/>
        <v>95</v>
      </c>
      <c r="T36" s="258">
        <f t="shared" si="13"/>
        <v>-0.39948453608247425</v>
      </c>
      <c r="U36" s="257">
        <f t="shared" si="14"/>
        <v>-155</v>
      </c>
      <c r="V36" s="258">
        <f t="shared" si="15"/>
        <v>-0.15450643776824036</v>
      </c>
      <c r="W36" s="257">
        <f t="shared" si="16"/>
        <v>-36</v>
      </c>
      <c r="X36" s="282">
        <v>0.29441624365482233</v>
      </c>
      <c r="Y36" s="257">
        <v>58</v>
      </c>
      <c r="Z36" s="282">
        <v>0.24669603524229067</v>
      </c>
      <c r="AA36" s="257">
        <v>56</v>
      </c>
    </row>
    <row r="37" spans="2:31" x14ac:dyDescent="0.25">
      <c r="B37" s="252" t="s">
        <v>356</v>
      </c>
      <c r="C37" s="219"/>
      <c r="D37" s="253">
        <v>29845</v>
      </c>
      <c r="E37" s="254">
        <v>37073</v>
      </c>
      <c r="F37" s="254">
        <v>46805</v>
      </c>
      <c r="G37" s="254">
        <v>56289</v>
      </c>
      <c r="H37" s="254">
        <v>61732</v>
      </c>
      <c r="I37" s="254">
        <v>67194</v>
      </c>
      <c r="J37" s="255">
        <v>67576</v>
      </c>
      <c r="K37" s="255">
        <v>64028</v>
      </c>
      <c r="L37" s="269"/>
      <c r="M37" s="219"/>
      <c r="N37" s="256">
        <v>0.24218462053945378</v>
      </c>
      <c r="O37" s="257">
        <v>7228</v>
      </c>
      <c r="P37" s="258">
        <v>0.26250910366034574</v>
      </c>
      <c r="Q37" s="257">
        <f t="shared" si="10"/>
        <v>9732</v>
      </c>
      <c r="R37" s="282">
        <f t="shared" si="11"/>
        <v>0.20262792436705479</v>
      </c>
      <c r="S37" s="254">
        <f t="shared" si="12"/>
        <v>9484</v>
      </c>
      <c r="T37" s="258">
        <f t="shared" si="13"/>
        <v>9.6697400913144715E-2</v>
      </c>
      <c r="U37" s="257">
        <f t="shared" si="14"/>
        <v>5443</v>
      </c>
      <c r="V37" s="258">
        <f t="shared" si="15"/>
        <v>8.8479232812803676E-2</v>
      </c>
      <c r="W37" s="257">
        <f t="shared" si="16"/>
        <v>5462</v>
      </c>
      <c r="X37" s="282">
        <v>5.6850314016132497E-3</v>
      </c>
      <c r="Y37" s="257">
        <v>382</v>
      </c>
      <c r="Z37" s="282">
        <v>-6.9414568920411646E-2</v>
      </c>
      <c r="AA37" s="257">
        <v>-4776</v>
      </c>
    </row>
    <row r="38" spans="2:31" x14ac:dyDescent="0.25">
      <c r="B38" s="252" t="s">
        <v>357</v>
      </c>
      <c r="C38" s="219"/>
      <c r="D38" s="253">
        <v>21423</v>
      </c>
      <c r="E38" s="254">
        <v>24365</v>
      </c>
      <c r="F38" s="254">
        <v>24374</v>
      </c>
      <c r="G38" s="254">
        <v>23330</v>
      </c>
      <c r="H38" s="254">
        <v>22270</v>
      </c>
      <c r="I38" s="254">
        <v>27295</v>
      </c>
      <c r="J38" s="255">
        <v>30196</v>
      </c>
      <c r="K38" s="255">
        <v>30920</v>
      </c>
      <c r="L38" s="269"/>
      <c r="M38" s="219"/>
      <c r="N38" s="256">
        <v>0.13732903888344294</v>
      </c>
      <c r="O38" s="257">
        <v>2942</v>
      </c>
      <c r="P38" s="258">
        <v>3.6938231069161276E-4</v>
      </c>
      <c r="Q38" s="257">
        <f t="shared" si="10"/>
        <v>9</v>
      </c>
      <c r="R38" s="282">
        <f t="shared" si="11"/>
        <v>-4.2832526462624143E-2</v>
      </c>
      <c r="S38" s="254">
        <f t="shared" si="12"/>
        <v>-1044</v>
      </c>
      <c r="T38" s="258">
        <f t="shared" si="13"/>
        <v>-4.5435062151735983E-2</v>
      </c>
      <c r="U38" s="257">
        <f t="shared" si="14"/>
        <v>-1060</v>
      </c>
      <c r="V38" s="258">
        <f t="shared" si="15"/>
        <v>0.22563987427031873</v>
      </c>
      <c r="W38" s="257">
        <f t="shared" si="16"/>
        <v>5025</v>
      </c>
      <c r="X38" s="282">
        <v>0.10628320205165775</v>
      </c>
      <c r="Y38" s="257">
        <v>2901</v>
      </c>
      <c r="Z38" s="282">
        <v>7.6264401823940897E-2</v>
      </c>
      <c r="AA38" s="257">
        <v>2191</v>
      </c>
    </row>
    <row r="39" spans="2:31" x14ac:dyDescent="0.25">
      <c r="B39" s="252" t="s">
        <v>358</v>
      </c>
      <c r="C39" s="219"/>
      <c r="D39" s="253">
        <v>73552</v>
      </c>
      <c r="E39" s="254">
        <v>80417</v>
      </c>
      <c r="F39" s="254">
        <v>71239</v>
      </c>
      <c r="G39" s="254">
        <v>74832</v>
      </c>
      <c r="H39" s="254">
        <v>83087</v>
      </c>
      <c r="I39" s="254">
        <v>93395</v>
      </c>
      <c r="J39" s="255">
        <v>100099</v>
      </c>
      <c r="K39" s="255">
        <v>100826</v>
      </c>
      <c r="L39" s="269"/>
      <c r="M39" s="219"/>
      <c r="N39" s="256">
        <v>9.333532738742667E-2</v>
      </c>
      <c r="O39" s="257">
        <v>6865</v>
      </c>
      <c r="P39" s="258">
        <v>-0.11413009687006481</v>
      </c>
      <c r="Q39" s="257">
        <f t="shared" si="10"/>
        <v>-9178</v>
      </c>
      <c r="R39" s="282">
        <f t="shared" si="11"/>
        <v>5.0435856763851206E-2</v>
      </c>
      <c r="S39" s="254">
        <f t="shared" si="12"/>
        <v>3593</v>
      </c>
      <c r="T39" s="258">
        <f t="shared" si="13"/>
        <v>0.11031376951036997</v>
      </c>
      <c r="U39" s="257">
        <f t="shared" si="14"/>
        <v>8255</v>
      </c>
      <c r="V39" s="258">
        <f t="shared" si="15"/>
        <v>0.12406272942818974</v>
      </c>
      <c r="W39" s="257">
        <f t="shared" si="16"/>
        <v>10308</v>
      </c>
      <c r="X39" s="282">
        <v>7.1781144600888691E-2</v>
      </c>
      <c r="Y39" s="257">
        <v>6704</v>
      </c>
      <c r="Z39" s="282">
        <v>7.715482244348526E-2</v>
      </c>
      <c r="AA39" s="257">
        <v>7222</v>
      </c>
    </row>
    <row r="40" spans="2:31" x14ac:dyDescent="0.25">
      <c r="B40" s="252" t="s">
        <v>359</v>
      </c>
      <c r="C40" s="219"/>
      <c r="D40" s="253">
        <v>478</v>
      </c>
      <c r="E40" s="254">
        <v>47</v>
      </c>
      <c r="F40" s="254">
        <v>16</v>
      </c>
      <c r="G40" s="254">
        <v>0</v>
      </c>
      <c r="H40" s="254">
        <v>0</v>
      </c>
      <c r="I40" s="254">
        <v>0</v>
      </c>
      <c r="J40" s="255">
        <v>0</v>
      </c>
      <c r="K40" s="255">
        <v>0</v>
      </c>
      <c r="M40" s="222"/>
      <c r="N40" s="256">
        <v>-0.90167364016736395</v>
      </c>
      <c r="O40" s="257">
        <v>-431</v>
      </c>
      <c r="P40" s="258">
        <v>-0.65957446808510634</v>
      </c>
      <c r="Q40" s="257">
        <f t="shared" si="10"/>
        <v>-31</v>
      </c>
      <c r="R40" s="282">
        <f t="shared" si="11"/>
        <v>-1</v>
      </c>
      <c r="S40" s="254">
        <f t="shared" si="12"/>
        <v>-16</v>
      </c>
      <c r="T40" s="283" t="str">
        <f>IFERROR((H40/G40-1),"-")</f>
        <v>-</v>
      </c>
      <c r="U40" s="257">
        <f t="shared" si="14"/>
        <v>0</v>
      </c>
      <c r="V40" s="283" t="s">
        <v>363</v>
      </c>
      <c r="W40" s="257">
        <f t="shared" si="16"/>
        <v>0</v>
      </c>
      <c r="X40" s="284" t="s">
        <v>363</v>
      </c>
      <c r="Y40" s="257">
        <v>0</v>
      </c>
      <c r="Z40" s="284" t="s">
        <v>363</v>
      </c>
      <c r="AA40" s="257">
        <v>0</v>
      </c>
    </row>
    <row r="41" spans="2:31" x14ac:dyDescent="0.25">
      <c r="B41" s="252" t="s">
        <v>360</v>
      </c>
      <c r="C41" s="219"/>
      <c r="D41" s="253">
        <v>406849</v>
      </c>
      <c r="E41" s="254">
        <v>426938</v>
      </c>
      <c r="F41" s="254">
        <v>450517</v>
      </c>
      <c r="G41" s="254">
        <v>482545</v>
      </c>
      <c r="H41" s="254">
        <v>517053</v>
      </c>
      <c r="I41" s="254">
        <v>558234</v>
      </c>
      <c r="J41" s="255">
        <v>636030</v>
      </c>
      <c r="K41" s="255">
        <v>670618</v>
      </c>
      <c r="M41" s="222"/>
      <c r="N41" s="256">
        <v>4.9377041605116467E-2</v>
      </c>
      <c r="O41" s="257">
        <v>20089</v>
      </c>
      <c r="P41" s="258">
        <v>5.5228159592259241E-2</v>
      </c>
      <c r="Q41" s="257">
        <f t="shared" si="10"/>
        <v>23579</v>
      </c>
      <c r="R41" s="282">
        <f t="shared" si="11"/>
        <v>7.109165691860686E-2</v>
      </c>
      <c r="S41" s="254">
        <f t="shared" si="12"/>
        <v>32028</v>
      </c>
      <c r="T41" s="258">
        <f t="shared" si="13"/>
        <v>7.1512501424737529E-2</v>
      </c>
      <c r="U41" s="257">
        <f t="shared" si="14"/>
        <v>34508</v>
      </c>
      <c r="V41" s="258">
        <f t="shared" si="15"/>
        <v>7.9645606930043966E-2</v>
      </c>
      <c r="W41" s="257">
        <f t="shared" si="16"/>
        <v>41181</v>
      </c>
      <c r="X41" s="282">
        <v>0.13936091316544674</v>
      </c>
      <c r="Y41" s="257">
        <v>77796</v>
      </c>
      <c r="Z41" s="282">
        <v>0.15167293778625757</v>
      </c>
      <c r="AA41" s="257">
        <v>88319</v>
      </c>
    </row>
    <row r="42" spans="2:31" x14ac:dyDescent="0.25">
      <c r="B42" s="259" t="s">
        <v>361</v>
      </c>
      <c r="C42" s="219"/>
      <c r="D42" s="260">
        <v>7026</v>
      </c>
      <c r="E42" s="261">
        <v>7837</v>
      </c>
      <c r="F42" s="254">
        <v>7984</v>
      </c>
      <c r="G42" s="261">
        <v>8546</v>
      </c>
      <c r="H42" s="261">
        <v>9047</v>
      </c>
      <c r="I42" s="261">
        <v>10154</v>
      </c>
      <c r="J42" s="262">
        <v>11034</v>
      </c>
      <c r="K42" s="255">
        <v>11380</v>
      </c>
      <c r="L42" s="263"/>
      <c r="M42" s="222"/>
      <c r="N42" s="264">
        <v>0.11542840876743532</v>
      </c>
      <c r="O42" s="265">
        <v>811</v>
      </c>
      <c r="P42" s="266">
        <v>1.8757177491387056E-2</v>
      </c>
      <c r="Q42" s="265">
        <f t="shared" si="10"/>
        <v>147</v>
      </c>
      <c r="R42" s="285">
        <f t="shared" si="11"/>
        <v>7.039078156312617E-2</v>
      </c>
      <c r="S42" s="261">
        <f t="shared" si="12"/>
        <v>562</v>
      </c>
      <c r="T42" s="266">
        <f t="shared" si="13"/>
        <v>5.8623917622279365E-2</v>
      </c>
      <c r="U42" s="265">
        <f t="shared" si="14"/>
        <v>501</v>
      </c>
      <c r="V42" s="266">
        <f t="shared" si="15"/>
        <v>0.12236100364761793</v>
      </c>
      <c r="W42" s="265">
        <f t="shared" si="16"/>
        <v>1107</v>
      </c>
      <c r="X42" s="285">
        <v>8.6665353555249069E-2</v>
      </c>
      <c r="Y42" s="265">
        <v>880</v>
      </c>
      <c r="Z42" s="282">
        <v>8.6499904525491722E-2</v>
      </c>
      <c r="AA42" s="257">
        <v>906</v>
      </c>
      <c r="AC42" s="224"/>
      <c r="AD42" s="224"/>
      <c r="AE42" s="286"/>
    </row>
    <row r="43" spans="2:31" x14ac:dyDescent="0.25">
      <c r="B43" s="287" t="s">
        <v>362</v>
      </c>
      <c r="C43" s="219"/>
      <c r="D43" s="288">
        <v>1.2526703184652961</v>
      </c>
      <c r="E43" s="288">
        <v>1.2652820209777229</v>
      </c>
      <c r="F43" s="289">
        <v>1.2694973448493636</v>
      </c>
      <c r="G43" s="288">
        <v>1.2839792757306434</v>
      </c>
      <c r="H43" s="288">
        <v>1.31519745522625</v>
      </c>
      <c r="I43" s="288">
        <v>1.3500225942121986</v>
      </c>
      <c r="J43" s="288">
        <v>1.3995728465830362</v>
      </c>
      <c r="K43" s="1352">
        <v>1.4046763562398621</v>
      </c>
      <c r="L43" s="239"/>
      <c r="M43" s="223"/>
      <c r="N43" s="290">
        <f>E43/D43-1</f>
        <v>1.0067854507703089E-2</v>
      </c>
      <c r="O43" s="291">
        <f t="shared" ref="O43" si="17">E43-D43</f>
        <v>1.2611702512426826E-2</v>
      </c>
      <c r="P43" s="290">
        <f>F43/E43-1</f>
        <v>3.3315290992463886E-3</v>
      </c>
      <c r="Q43" s="292">
        <f t="shared" si="10"/>
        <v>4.2153238716406971E-3</v>
      </c>
      <c r="R43" s="293">
        <f>G43/F43-1</f>
        <v>1.1407610216780828E-2</v>
      </c>
      <c r="S43" s="291">
        <f t="shared" si="12"/>
        <v>1.4481930881279803E-2</v>
      </c>
      <c r="T43" s="290">
        <f t="shared" si="13"/>
        <v>2.4313616337648503E-2</v>
      </c>
      <c r="U43" s="291">
        <f>H43-G43</f>
        <v>3.1218179495606568E-2</v>
      </c>
      <c r="V43" s="294">
        <f t="shared" si="15"/>
        <v>2.6479019441197016E-2</v>
      </c>
      <c r="W43" s="291">
        <f t="shared" si="16"/>
        <v>3.4825138985948634E-2</v>
      </c>
      <c r="X43" s="290">
        <v>4.2153238716406971E-3</v>
      </c>
      <c r="Y43" s="295">
        <v>3.6703276362387349E-2</v>
      </c>
      <c r="Z43" s="290">
        <v>2.007280652611354E-2</v>
      </c>
      <c r="AA43" s="295">
        <v>2.7640964988205452E-2</v>
      </c>
    </row>
  </sheetData>
  <mergeCells count="19">
    <mergeCell ref="D25:L26"/>
    <mergeCell ref="N26:O26"/>
    <mergeCell ref="P26:Q26"/>
    <mergeCell ref="X26:Y26"/>
    <mergeCell ref="R26:S26"/>
    <mergeCell ref="T26:U26"/>
    <mergeCell ref="B3:X3"/>
    <mergeCell ref="D5:L6"/>
    <mergeCell ref="N6:O6"/>
    <mergeCell ref="P6:Q6"/>
    <mergeCell ref="X6:Y6"/>
    <mergeCell ref="R6:S6"/>
    <mergeCell ref="T6:U6"/>
    <mergeCell ref="V6:W6"/>
    <mergeCell ref="V26:W26"/>
    <mergeCell ref="Z6:AA6"/>
    <mergeCell ref="Z26:AA26"/>
    <mergeCell ref="N5:AA5"/>
    <mergeCell ref="N25:AA25"/>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6" t="s">
        <v>418</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88" t="s">
        <v>52</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
      <c r="B7" s="1550" t="s">
        <v>12</v>
      </c>
      <c r="C7" s="625"/>
      <c r="D7" s="871" t="s">
        <v>247</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855" t="s">
        <v>248</v>
      </c>
      <c r="AD7" s="827"/>
    </row>
    <row r="8" spans="2:30" s="626" customFormat="1" ht="20.25" customHeight="1" x14ac:dyDescent="0.2">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132695</v>
      </c>
      <c r="E10" s="633"/>
      <c r="F10" s="675">
        <v>21</v>
      </c>
      <c r="G10" s="676">
        <v>0.10980645769756742</v>
      </c>
      <c r="H10" s="675">
        <v>60996</v>
      </c>
      <c r="I10" s="676">
        <v>28.272131390500057</v>
      </c>
      <c r="J10" s="675">
        <v>70801</v>
      </c>
      <c r="K10" s="676">
        <v>32.258846830096402</v>
      </c>
      <c r="L10" s="675">
        <v>8388</v>
      </c>
      <c r="M10" s="676">
        <v>4.8732510121730224</v>
      </c>
      <c r="N10" s="675">
        <v>15086</v>
      </c>
      <c r="O10" s="676">
        <v>8.4901275236959641</v>
      </c>
      <c r="P10" s="675">
        <v>2143</v>
      </c>
      <c r="Q10" s="676">
        <v>1.0178991262639532</v>
      </c>
      <c r="R10" s="675">
        <v>40364</v>
      </c>
      <c r="S10" s="676">
        <v>24.976590341073678</v>
      </c>
      <c r="T10" s="675">
        <v>4</v>
      </c>
      <c r="U10" s="676">
        <v>1.3473184993566553E-3</v>
      </c>
      <c r="V10" s="831">
        <f>F10+H10+J10+L10+N10+P10+R10+T10</f>
        <v>197803</v>
      </c>
      <c r="W10" s="676">
        <f t="shared" ref="V10:W27" si="0">G10+I10+K10+M10+O10+Q10+S10+U10</f>
        <v>100</v>
      </c>
      <c r="X10" s="678"/>
      <c r="Y10" s="832">
        <f t="shared" ref="Y10:Y27" si="1">V10/D10</f>
        <v>1.4906590301066356</v>
      </c>
    </row>
    <row r="11" spans="2:30" s="633" customFormat="1" ht="18" customHeight="1" x14ac:dyDescent="0.2">
      <c r="B11" s="682" t="s">
        <v>7</v>
      </c>
      <c r="D11" s="833">
        <v>16633</v>
      </c>
      <c r="F11" s="683">
        <v>1376</v>
      </c>
      <c r="G11" s="684">
        <v>6.7192847663616684</v>
      </c>
      <c r="H11" s="683">
        <v>3600</v>
      </c>
      <c r="I11" s="684">
        <v>7.4806174477893412</v>
      </c>
      <c r="J11" s="683">
        <v>1684</v>
      </c>
      <c r="K11" s="684">
        <v>9.4083956136062028</v>
      </c>
      <c r="L11" s="683">
        <v>646</v>
      </c>
      <c r="M11" s="684">
        <v>4.4632255360759938</v>
      </c>
      <c r="N11" s="683">
        <v>1176</v>
      </c>
      <c r="O11" s="684">
        <v>7.9346231752462106</v>
      </c>
      <c r="P11" s="683">
        <v>4108</v>
      </c>
      <c r="Q11" s="684">
        <v>21.121743381993433</v>
      </c>
      <c r="R11" s="683">
        <v>9002</v>
      </c>
      <c r="S11" s="684">
        <v>42.87211007892715</v>
      </c>
      <c r="T11" s="683">
        <v>0</v>
      </c>
      <c r="U11" s="684">
        <v>0</v>
      </c>
      <c r="V11" s="834">
        <f t="shared" si="0"/>
        <v>21592</v>
      </c>
      <c r="W11" s="684">
        <f t="shared" si="0"/>
        <v>100</v>
      </c>
      <c r="X11" s="678"/>
      <c r="Y11" s="835">
        <f t="shared" si="1"/>
        <v>1.298142247339626</v>
      </c>
    </row>
    <row r="12" spans="2:30" s="633" customFormat="1" ht="22.5" customHeight="1" x14ac:dyDescent="0.2">
      <c r="B12" s="682" t="s">
        <v>37</v>
      </c>
      <c r="D12" s="833">
        <v>11449</v>
      </c>
      <c r="F12" s="685">
        <v>2740</v>
      </c>
      <c r="G12" s="684">
        <v>23.348325837081461</v>
      </c>
      <c r="H12" s="685">
        <v>2383</v>
      </c>
      <c r="I12" s="684">
        <v>3.2783608195902048</v>
      </c>
      <c r="J12" s="685">
        <v>2064</v>
      </c>
      <c r="K12" s="684">
        <v>9.9050474762618688</v>
      </c>
      <c r="L12" s="685">
        <v>854</v>
      </c>
      <c r="M12" s="684">
        <v>9.3253373313343335</v>
      </c>
      <c r="N12" s="685">
        <v>1924</v>
      </c>
      <c r="O12" s="684">
        <v>15.282358820589705</v>
      </c>
      <c r="P12" s="685">
        <v>1973</v>
      </c>
      <c r="Q12" s="684">
        <v>7.6761619190404797</v>
      </c>
      <c r="R12" s="685">
        <v>4563</v>
      </c>
      <c r="S12" s="684">
        <v>31.174412793603199</v>
      </c>
      <c r="T12" s="685">
        <v>6</v>
      </c>
      <c r="U12" s="684">
        <v>9.9950024987506252E-3</v>
      </c>
      <c r="V12" s="834">
        <f t="shared" si="0"/>
        <v>16507</v>
      </c>
      <c r="W12" s="684">
        <f t="shared" si="0"/>
        <v>100</v>
      </c>
      <c r="X12" s="678"/>
      <c r="Y12" s="835">
        <f t="shared" si="1"/>
        <v>1.4417853087605905</v>
      </c>
    </row>
    <row r="13" spans="2:30" s="633" customFormat="1" ht="18" customHeight="1" x14ac:dyDescent="0.2">
      <c r="B13" s="682" t="s">
        <v>38</v>
      </c>
      <c r="D13" s="833">
        <v>10273</v>
      </c>
      <c r="F13" s="683">
        <v>835</v>
      </c>
      <c r="G13" s="684">
        <v>4.3208578637510513</v>
      </c>
      <c r="H13" s="683">
        <v>5348</v>
      </c>
      <c r="I13" s="684">
        <v>17.29394449116905</v>
      </c>
      <c r="J13" s="683">
        <v>864</v>
      </c>
      <c r="K13" s="684">
        <v>2.6913372582001682</v>
      </c>
      <c r="L13" s="683">
        <v>938</v>
      </c>
      <c r="M13" s="684">
        <v>5.1198486122792266</v>
      </c>
      <c r="N13" s="683">
        <v>826</v>
      </c>
      <c r="O13" s="684">
        <v>9.8927670311185878</v>
      </c>
      <c r="P13" s="683">
        <v>363</v>
      </c>
      <c r="Q13" s="684">
        <v>3.4798149705634986</v>
      </c>
      <c r="R13" s="683">
        <v>7723</v>
      </c>
      <c r="S13" s="684">
        <v>57.201429772918416</v>
      </c>
      <c r="T13" s="683">
        <v>0</v>
      </c>
      <c r="U13" s="684">
        <v>0</v>
      </c>
      <c r="V13" s="834">
        <f t="shared" si="0"/>
        <v>16897</v>
      </c>
      <c r="W13" s="684">
        <f t="shared" si="0"/>
        <v>100</v>
      </c>
      <c r="X13" s="678"/>
      <c r="Y13" s="835">
        <f t="shared" si="1"/>
        <v>1.6447970407865278</v>
      </c>
    </row>
    <row r="14" spans="2:30" s="633" customFormat="1" ht="18" customHeight="1" x14ac:dyDescent="0.2">
      <c r="B14" s="682" t="s">
        <v>6</v>
      </c>
      <c r="D14" s="833">
        <v>16605</v>
      </c>
      <c r="F14" s="683">
        <v>550</v>
      </c>
      <c r="G14" s="684">
        <v>0.42908762420957541</v>
      </c>
      <c r="H14" s="683">
        <v>891</v>
      </c>
      <c r="I14" s="684">
        <v>4.9683830171635046</v>
      </c>
      <c r="J14" s="683">
        <v>517</v>
      </c>
      <c r="K14" s="684">
        <v>4.5167118337850046E-2</v>
      </c>
      <c r="L14" s="683">
        <v>1882</v>
      </c>
      <c r="M14" s="684">
        <v>21.081752484191508</v>
      </c>
      <c r="N14" s="683">
        <v>1750</v>
      </c>
      <c r="O14" s="684">
        <v>16.700542005420054</v>
      </c>
      <c r="P14" s="683">
        <v>5492</v>
      </c>
      <c r="Q14" s="684">
        <v>17.626467931345982</v>
      </c>
      <c r="R14" s="683">
        <v>8057</v>
      </c>
      <c r="S14" s="684">
        <v>39.14859981933153</v>
      </c>
      <c r="T14" s="683">
        <v>0</v>
      </c>
      <c r="U14" s="684">
        <v>0</v>
      </c>
      <c r="V14" s="834">
        <f t="shared" si="0"/>
        <v>19139</v>
      </c>
      <c r="W14" s="684">
        <f t="shared" si="0"/>
        <v>100</v>
      </c>
      <c r="X14" s="678"/>
      <c r="Y14" s="835">
        <f t="shared" si="1"/>
        <v>1.1526046371574827</v>
      </c>
    </row>
    <row r="15" spans="2:30" s="633" customFormat="1" ht="18" customHeight="1" x14ac:dyDescent="0.2">
      <c r="B15" s="682" t="s">
        <v>5</v>
      </c>
      <c r="D15" s="833">
        <v>7824</v>
      </c>
      <c r="F15" s="685">
        <v>3420</v>
      </c>
      <c r="G15" s="684">
        <v>0</v>
      </c>
      <c r="H15" s="685">
        <v>1609</v>
      </c>
      <c r="I15" s="684">
        <v>11.413246850442809</v>
      </c>
      <c r="J15" s="685">
        <v>572</v>
      </c>
      <c r="K15" s="684">
        <v>6.1619059498565552</v>
      </c>
      <c r="L15" s="685">
        <v>872</v>
      </c>
      <c r="M15" s="684">
        <v>9.0931769988773858</v>
      </c>
      <c r="N15" s="685">
        <v>2720</v>
      </c>
      <c r="O15" s="684">
        <v>28.888611700137208</v>
      </c>
      <c r="P15" s="685">
        <v>202</v>
      </c>
      <c r="Q15" s="684">
        <v>0</v>
      </c>
      <c r="R15" s="685">
        <v>3565</v>
      </c>
      <c r="S15" s="684">
        <v>44.443058500686043</v>
      </c>
      <c r="T15" s="685">
        <v>0</v>
      </c>
      <c r="U15" s="684">
        <v>0</v>
      </c>
      <c r="V15" s="834">
        <f t="shared" si="0"/>
        <v>12960</v>
      </c>
      <c r="W15" s="684">
        <f t="shared" si="0"/>
        <v>100</v>
      </c>
      <c r="X15" s="678"/>
      <c r="Y15" s="835">
        <f t="shared" si="1"/>
        <v>1.656441717791411</v>
      </c>
    </row>
    <row r="16" spans="2:30" s="742" customFormat="1" ht="18" customHeight="1" x14ac:dyDescent="0.2">
      <c r="B16" s="836" t="s">
        <v>4</v>
      </c>
      <c r="D16" s="837">
        <v>41787</v>
      </c>
      <c r="E16" s="820"/>
      <c r="F16" s="838">
        <v>4763</v>
      </c>
      <c r="G16" s="839">
        <v>10.020679338261175</v>
      </c>
      <c r="H16" s="838">
        <v>9961</v>
      </c>
      <c r="I16" s="839">
        <v>9.329901443153819</v>
      </c>
      <c r="J16" s="838">
        <v>7527</v>
      </c>
      <c r="K16" s="839">
        <v>17.52243928194298</v>
      </c>
      <c r="L16" s="838">
        <v>2493</v>
      </c>
      <c r="M16" s="839">
        <v>6.0366068285814851</v>
      </c>
      <c r="N16" s="838">
        <v>3540</v>
      </c>
      <c r="O16" s="839">
        <v>6.7053854276663145</v>
      </c>
      <c r="P16" s="838">
        <v>15869</v>
      </c>
      <c r="Q16" s="839">
        <v>27.28132699753608</v>
      </c>
      <c r="R16" s="838">
        <v>13952</v>
      </c>
      <c r="S16" s="839">
        <v>22.32268567405843</v>
      </c>
      <c r="T16" s="838">
        <v>916</v>
      </c>
      <c r="U16" s="839">
        <v>0.78097500879971837</v>
      </c>
      <c r="V16" s="840">
        <f t="shared" si="0"/>
        <v>59021</v>
      </c>
      <c r="W16" s="839">
        <f t="shared" si="0"/>
        <v>100</v>
      </c>
      <c r="X16" s="841"/>
      <c r="Y16" s="835">
        <f t="shared" si="1"/>
        <v>1.4124249168401657</v>
      </c>
    </row>
    <row r="17" spans="2:25" s="742" customFormat="1" ht="18" customHeight="1" x14ac:dyDescent="0.2">
      <c r="B17" s="836" t="s">
        <v>40</v>
      </c>
      <c r="D17" s="837">
        <v>25628</v>
      </c>
      <c r="E17" s="820"/>
      <c r="F17" s="838">
        <v>3331</v>
      </c>
      <c r="G17" s="839">
        <v>6.2973598149477548</v>
      </c>
      <c r="H17" s="838">
        <v>9781</v>
      </c>
      <c r="I17" s="839">
        <v>14.552923346893197</v>
      </c>
      <c r="J17" s="838">
        <v>4557</v>
      </c>
      <c r="K17" s="839">
        <v>18.975831538645608</v>
      </c>
      <c r="L17" s="838">
        <v>1724</v>
      </c>
      <c r="M17" s="839">
        <v>5.4997208263539923</v>
      </c>
      <c r="N17" s="838">
        <v>3789</v>
      </c>
      <c r="O17" s="839">
        <v>17.08542713567839</v>
      </c>
      <c r="P17" s="838">
        <v>4484</v>
      </c>
      <c r="Q17" s="839">
        <v>12.363404323203318</v>
      </c>
      <c r="R17" s="838">
        <v>8269</v>
      </c>
      <c r="S17" s="839">
        <v>25.201403844619925</v>
      </c>
      <c r="T17" s="838">
        <v>3</v>
      </c>
      <c r="U17" s="839">
        <v>2.3929169657812874E-2</v>
      </c>
      <c r="V17" s="840">
        <f t="shared" si="0"/>
        <v>35938</v>
      </c>
      <c r="W17" s="839">
        <f t="shared" si="0"/>
        <v>99.999999999999986</v>
      </c>
      <c r="X17" s="841"/>
      <c r="Y17" s="835">
        <f t="shared" si="1"/>
        <v>1.4022943655376932</v>
      </c>
    </row>
    <row r="18" spans="2:25" s="742" customFormat="1" ht="18" customHeight="1" x14ac:dyDescent="0.2">
      <c r="B18" s="836" t="s">
        <v>41</v>
      </c>
      <c r="D18" s="837">
        <v>92762</v>
      </c>
      <c r="E18" s="820"/>
      <c r="F18" s="838">
        <v>5</v>
      </c>
      <c r="G18" s="839">
        <v>0.42117310443490702</v>
      </c>
      <c r="H18" s="838">
        <v>13075</v>
      </c>
      <c r="I18" s="839">
        <v>9.6183118741058653</v>
      </c>
      <c r="J18" s="838">
        <v>13325</v>
      </c>
      <c r="K18" s="839">
        <v>13.866666666666667</v>
      </c>
      <c r="L18" s="838">
        <v>7348</v>
      </c>
      <c r="M18" s="839">
        <v>8.0606580829756798</v>
      </c>
      <c r="N18" s="838">
        <v>20988</v>
      </c>
      <c r="O18" s="839">
        <v>18.894420600858368</v>
      </c>
      <c r="P18" s="838">
        <v>11552</v>
      </c>
      <c r="Q18" s="839">
        <v>7.6623748211731044</v>
      </c>
      <c r="R18" s="838">
        <v>50301</v>
      </c>
      <c r="S18" s="839">
        <v>41.460371959942776</v>
      </c>
      <c r="T18" s="838">
        <v>17</v>
      </c>
      <c r="U18" s="839">
        <v>1.602288984263233E-2</v>
      </c>
      <c r="V18" s="840">
        <f t="shared" si="0"/>
        <v>116611</v>
      </c>
      <c r="W18" s="839">
        <f t="shared" si="0"/>
        <v>99.999999999999986</v>
      </c>
      <c r="X18" s="841"/>
      <c r="Y18" s="835">
        <f t="shared" si="1"/>
        <v>1.25709881201354</v>
      </c>
    </row>
    <row r="19" spans="2:25" s="742" customFormat="1" ht="18" customHeight="1" x14ac:dyDescent="0.2">
      <c r="B19" s="836" t="s">
        <v>3</v>
      </c>
      <c r="D19" s="837">
        <v>63208</v>
      </c>
      <c r="E19" s="820"/>
      <c r="F19" s="838">
        <v>328</v>
      </c>
      <c r="G19" s="839">
        <v>0.3575259206292456</v>
      </c>
      <c r="H19" s="838">
        <v>29792</v>
      </c>
      <c r="I19" s="839">
        <v>6.0600643546657134</v>
      </c>
      <c r="J19" s="838">
        <v>2142</v>
      </c>
      <c r="K19" s="839">
        <v>9.8319628173042545E-2</v>
      </c>
      <c r="L19" s="838">
        <v>4270</v>
      </c>
      <c r="M19" s="839">
        <v>10.001787629603147</v>
      </c>
      <c r="N19" s="838">
        <v>6398</v>
      </c>
      <c r="O19" s="839">
        <v>14.864140150160887</v>
      </c>
      <c r="P19" s="838">
        <v>9785</v>
      </c>
      <c r="Q19" s="839">
        <v>14.593016327017041</v>
      </c>
      <c r="R19" s="838">
        <v>43314</v>
      </c>
      <c r="S19" s="839">
        <v>54.019187224407105</v>
      </c>
      <c r="T19" s="838">
        <v>396</v>
      </c>
      <c r="U19" s="839">
        <v>5.9587653438207605E-3</v>
      </c>
      <c r="V19" s="840">
        <f t="shared" si="0"/>
        <v>96425</v>
      </c>
      <c r="W19" s="839">
        <f t="shared" si="0"/>
        <v>100</v>
      </c>
      <c r="X19" s="841"/>
      <c r="Y19" s="835">
        <f t="shared" si="1"/>
        <v>1.5255189216554867</v>
      </c>
    </row>
    <row r="20" spans="2:25" s="633" customFormat="1" ht="18" customHeight="1" x14ac:dyDescent="0.2">
      <c r="B20" s="836" t="s">
        <v>2</v>
      </c>
      <c r="D20" s="833">
        <v>12457</v>
      </c>
      <c r="F20" s="683">
        <v>413</v>
      </c>
      <c r="G20" s="684">
        <v>1.8696778970751573</v>
      </c>
      <c r="H20" s="683">
        <v>2114</v>
      </c>
      <c r="I20" s="684">
        <v>6.5808959644576079</v>
      </c>
      <c r="J20" s="683">
        <v>279</v>
      </c>
      <c r="K20" s="684">
        <v>2.4157719363198815</v>
      </c>
      <c r="L20" s="683">
        <v>939</v>
      </c>
      <c r="M20" s="684">
        <v>7.2102924842650866</v>
      </c>
      <c r="N20" s="683">
        <v>1823</v>
      </c>
      <c r="O20" s="684">
        <v>12.865605331358756</v>
      </c>
      <c r="P20" s="683">
        <v>6680</v>
      </c>
      <c r="Q20" s="684">
        <v>43.169196593854132</v>
      </c>
      <c r="R20" s="683">
        <v>2689</v>
      </c>
      <c r="S20" s="684">
        <v>25.888559792669383</v>
      </c>
      <c r="T20" s="683">
        <v>0</v>
      </c>
      <c r="U20" s="684">
        <v>0</v>
      </c>
      <c r="V20" s="834">
        <f t="shared" si="0"/>
        <v>14937</v>
      </c>
      <c r="W20" s="684">
        <f t="shared" si="0"/>
        <v>100</v>
      </c>
      <c r="X20" s="678"/>
      <c r="Y20" s="835">
        <f t="shared" si="1"/>
        <v>1.1990848518905033</v>
      </c>
    </row>
    <row r="21" spans="2:25" s="633" customFormat="1" ht="18" customHeight="1" x14ac:dyDescent="0.2">
      <c r="B21" s="682" t="s">
        <v>35</v>
      </c>
      <c r="D21" s="833">
        <v>28072</v>
      </c>
      <c r="F21" s="683">
        <v>2261</v>
      </c>
      <c r="G21" s="684">
        <v>6.8877841448142387</v>
      </c>
      <c r="H21" s="683">
        <v>9939</v>
      </c>
      <c r="I21" s="684">
        <v>7.9655421046639594</v>
      </c>
      <c r="J21" s="683">
        <v>8200</v>
      </c>
      <c r="K21" s="684">
        <v>32.791924405145913</v>
      </c>
      <c r="L21" s="683">
        <v>3137</v>
      </c>
      <c r="M21" s="684">
        <v>12.428370839816326</v>
      </c>
      <c r="N21" s="683">
        <v>2611</v>
      </c>
      <c r="O21" s="684">
        <v>10.219726006603166</v>
      </c>
      <c r="P21" s="683">
        <v>5675</v>
      </c>
      <c r="Q21" s="684">
        <v>11.248149975333005</v>
      </c>
      <c r="R21" s="683">
        <v>8862</v>
      </c>
      <c r="S21" s="684">
        <v>18.30670562786991</v>
      </c>
      <c r="T21" s="683">
        <v>55</v>
      </c>
      <c r="U21" s="684">
        <v>0.15179689575348185</v>
      </c>
      <c r="V21" s="834">
        <f t="shared" si="0"/>
        <v>40740</v>
      </c>
      <c r="W21" s="684">
        <f t="shared" si="0"/>
        <v>100</v>
      </c>
      <c r="X21" s="678"/>
      <c r="Y21" s="835">
        <f t="shared" si="1"/>
        <v>1.4512681675691079</v>
      </c>
    </row>
    <row r="22" spans="2:25" s="633" customFormat="1" ht="21" customHeight="1" x14ac:dyDescent="0.2">
      <c r="B22" s="682" t="s">
        <v>42</v>
      </c>
      <c r="D22" s="833">
        <v>74306</v>
      </c>
      <c r="F22" s="683">
        <v>2736</v>
      </c>
      <c r="G22" s="684">
        <v>2.5204128338771832</v>
      </c>
      <c r="H22" s="683">
        <v>32573</v>
      </c>
      <c r="I22" s="684">
        <v>25.114060861990048</v>
      </c>
      <c r="J22" s="683">
        <v>21815</v>
      </c>
      <c r="K22" s="684">
        <v>22.629084412420454</v>
      </c>
      <c r="L22" s="683">
        <v>8119</v>
      </c>
      <c r="M22" s="684">
        <v>9.9753421825859707</v>
      </c>
      <c r="N22" s="683">
        <v>8132</v>
      </c>
      <c r="O22" s="684">
        <v>9.2193659840240976</v>
      </c>
      <c r="P22" s="683">
        <v>10840</v>
      </c>
      <c r="Q22" s="684">
        <v>9.4349373218952568</v>
      </c>
      <c r="R22" s="683">
        <v>21693</v>
      </c>
      <c r="S22" s="684">
        <v>21.083172147001935</v>
      </c>
      <c r="T22" s="683">
        <v>17</v>
      </c>
      <c r="U22" s="684">
        <v>2.3624256205058543E-2</v>
      </c>
      <c r="V22" s="834">
        <f t="shared" si="0"/>
        <v>105925</v>
      </c>
      <c r="W22" s="684">
        <f t="shared" si="0"/>
        <v>100</v>
      </c>
      <c r="X22" s="678"/>
      <c r="Y22" s="835">
        <f t="shared" si="1"/>
        <v>1.425524183780583</v>
      </c>
    </row>
    <row r="23" spans="2:25" s="633" customFormat="1" ht="18" customHeight="1" x14ac:dyDescent="0.2">
      <c r="B23" s="682" t="s">
        <v>43</v>
      </c>
      <c r="D23" s="833">
        <v>17714</v>
      </c>
      <c r="F23" s="683">
        <v>1736</v>
      </c>
      <c r="G23" s="684">
        <v>10.863942058975686</v>
      </c>
      <c r="H23" s="683">
        <v>4899</v>
      </c>
      <c r="I23" s="684">
        <v>12.81945162959131</v>
      </c>
      <c r="J23" s="683">
        <v>1250</v>
      </c>
      <c r="K23" s="684">
        <v>1.5468184169684429</v>
      </c>
      <c r="L23" s="683">
        <v>2021</v>
      </c>
      <c r="M23" s="684">
        <v>10.57941024314537</v>
      </c>
      <c r="N23" s="683">
        <v>2498</v>
      </c>
      <c r="O23" s="684">
        <v>11.810657009829281</v>
      </c>
      <c r="P23" s="683">
        <v>436</v>
      </c>
      <c r="Q23" s="684">
        <v>2.7728918779099843</v>
      </c>
      <c r="R23" s="683">
        <v>10373</v>
      </c>
      <c r="S23" s="684">
        <v>49.606828763579927</v>
      </c>
      <c r="T23" s="683">
        <v>1</v>
      </c>
      <c r="U23" s="684">
        <v>0</v>
      </c>
      <c r="V23" s="834">
        <f>F23+H23+J23+L23+N23+P23+R23+T23</f>
        <v>23214</v>
      </c>
      <c r="W23" s="684">
        <f t="shared" si="0"/>
        <v>100</v>
      </c>
      <c r="X23" s="678"/>
      <c r="Y23" s="835">
        <f t="shared" si="1"/>
        <v>1.3104888788528848</v>
      </c>
    </row>
    <row r="24" spans="2:25" s="633" customFormat="1" ht="22.5" customHeight="1" x14ac:dyDescent="0.2">
      <c r="B24" s="682" t="s">
        <v>44</v>
      </c>
      <c r="D24" s="833">
        <v>6572</v>
      </c>
      <c r="F24" s="685">
        <v>671</v>
      </c>
      <c r="G24" s="686">
        <v>3.1306171360095867</v>
      </c>
      <c r="H24" s="685">
        <v>1229</v>
      </c>
      <c r="I24" s="684">
        <v>11.593768723786699</v>
      </c>
      <c r="J24" s="685">
        <v>352</v>
      </c>
      <c r="K24" s="684">
        <v>5.0179748352306772</v>
      </c>
      <c r="L24" s="685">
        <v>352</v>
      </c>
      <c r="M24" s="684">
        <v>1.6776512881965249</v>
      </c>
      <c r="N24" s="685">
        <v>1568</v>
      </c>
      <c r="O24" s="684">
        <v>14.679448771719592</v>
      </c>
      <c r="P24" s="685">
        <v>1442</v>
      </c>
      <c r="Q24" s="684">
        <v>12.732174955062911</v>
      </c>
      <c r="R24" s="685">
        <v>3225</v>
      </c>
      <c r="S24" s="684">
        <v>51.078490113840623</v>
      </c>
      <c r="T24" s="685">
        <v>17</v>
      </c>
      <c r="U24" s="684">
        <v>8.9874176153385263E-2</v>
      </c>
      <c r="V24" s="842">
        <f t="shared" si="0"/>
        <v>8856</v>
      </c>
      <c r="W24" s="684">
        <f t="shared" si="0"/>
        <v>100</v>
      </c>
      <c r="X24" s="678"/>
      <c r="Y24" s="835">
        <f t="shared" si="1"/>
        <v>1.3475349969567865</v>
      </c>
    </row>
    <row r="25" spans="2:25" s="633" customFormat="1" ht="18" customHeight="1" x14ac:dyDescent="0.2">
      <c r="B25" s="682" t="s">
        <v>45</v>
      </c>
      <c r="D25" s="833">
        <v>23996</v>
      </c>
      <c r="F25" s="685">
        <v>485</v>
      </c>
      <c r="G25" s="686">
        <v>0.32482446354747685</v>
      </c>
      <c r="H25" s="685">
        <v>8788</v>
      </c>
      <c r="I25" s="684">
        <v>17.120545967583176</v>
      </c>
      <c r="J25" s="685">
        <v>1882</v>
      </c>
      <c r="K25" s="684">
        <v>6.9394317212415517</v>
      </c>
      <c r="L25" s="685">
        <v>3217</v>
      </c>
      <c r="M25" s="684">
        <v>10.256578515650633</v>
      </c>
      <c r="N25" s="685">
        <v>5025</v>
      </c>
      <c r="O25" s="684">
        <v>14.54163659032745</v>
      </c>
      <c r="P25" s="685">
        <v>657</v>
      </c>
      <c r="Q25" s="684">
        <v>1.9030120086619857</v>
      </c>
      <c r="R25" s="685">
        <v>12519</v>
      </c>
      <c r="S25" s="684">
        <v>42.788240698208547</v>
      </c>
      <c r="T25" s="685">
        <v>2602</v>
      </c>
      <c r="U25" s="684">
        <v>6.1257300347791848</v>
      </c>
      <c r="V25" s="842">
        <f t="shared" si="0"/>
        <v>35175</v>
      </c>
      <c r="W25" s="684">
        <f t="shared" si="0"/>
        <v>100</v>
      </c>
      <c r="X25" s="678"/>
      <c r="Y25" s="835">
        <f t="shared" si="1"/>
        <v>1.4658693115519252</v>
      </c>
    </row>
    <row r="26" spans="2:25" s="633" customFormat="1" ht="18" customHeight="1" x14ac:dyDescent="0.2">
      <c r="B26" s="682" t="s">
        <v>46</v>
      </c>
      <c r="D26" s="833">
        <v>4137</v>
      </c>
      <c r="F26" s="685">
        <v>568</v>
      </c>
      <c r="G26" s="686">
        <v>7.345642247369466</v>
      </c>
      <c r="H26" s="685">
        <v>1281</v>
      </c>
      <c r="I26" s="684">
        <v>16.100853682747669</v>
      </c>
      <c r="J26" s="685">
        <v>1400</v>
      </c>
      <c r="K26" s="684">
        <v>24.200913242009133</v>
      </c>
      <c r="L26" s="685">
        <v>721</v>
      </c>
      <c r="M26" s="684">
        <v>8.9537423069287279</v>
      </c>
      <c r="N26" s="685">
        <v>1219</v>
      </c>
      <c r="O26" s="684">
        <v>17.272185824895772</v>
      </c>
      <c r="P26" s="685">
        <v>567</v>
      </c>
      <c r="Q26" s="684">
        <v>6.9088743299583086</v>
      </c>
      <c r="R26" s="685">
        <v>752</v>
      </c>
      <c r="S26" s="684">
        <v>19.217788366090929</v>
      </c>
      <c r="T26" s="685">
        <v>0</v>
      </c>
      <c r="U26" s="684">
        <v>0</v>
      </c>
      <c r="V26" s="842">
        <f t="shared" si="0"/>
        <v>6508</v>
      </c>
      <c r="W26" s="684">
        <f t="shared" si="0"/>
        <v>100</v>
      </c>
      <c r="X26" s="678"/>
      <c r="Y26" s="835">
        <f t="shared" si="1"/>
        <v>1.5731206188058979</v>
      </c>
    </row>
    <row r="27" spans="2:25" s="633" customFormat="1" ht="18" customHeight="1" x14ac:dyDescent="0.2">
      <c r="B27" s="682" t="s">
        <v>1</v>
      </c>
      <c r="D27" s="833">
        <v>1401</v>
      </c>
      <c r="F27" s="685">
        <v>243</v>
      </c>
      <c r="G27" s="686">
        <v>8.9026915113871627</v>
      </c>
      <c r="H27" s="685">
        <v>281</v>
      </c>
      <c r="I27" s="684">
        <v>14.699792960662526</v>
      </c>
      <c r="J27" s="685">
        <v>438</v>
      </c>
      <c r="K27" s="684">
        <v>20.496894409937887</v>
      </c>
      <c r="L27" s="685">
        <v>30</v>
      </c>
      <c r="M27" s="684">
        <v>2.8985507246376812</v>
      </c>
      <c r="N27" s="685">
        <v>114</v>
      </c>
      <c r="O27" s="684">
        <v>10.420979986197377</v>
      </c>
      <c r="P27" s="685">
        <v>4</v>
      </c>
      <c r="Q27" s="684">
        <v>0.34506556245686681</v>
      </c>
      <c r="R27" s="685">
        <v>737</v>
      </c>
      <c r="S27" s="684">
        <v>42.236024844720497</v>
      </c>
      <c r="T27" s="685">
        <v>0</v>
      </c>
      <c r="U27" s="684">
        <v>0</v>
      </c>
      <c r="V27" s="834">
        <f t="shared" si="0"/>
        <v>1847</v>
      </c>
      <c r="W27" s="684">
        <f t="shared" si="0"/>
        <v>100</v>
      </c>
      <c r="X27" s="678"/>
      <c r="Y27" s="835">
        <f t="shared" si="1"/>
        <v>1.318344039971449</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
      <c r="B30" s="1249" t="s">
        <v>0</v>
      </c>
      <c r="C30" s="1269"/>
      <c r="D30" s="1270">
        <f>SUM(D10:D29)</f>
        <v>587519</v>
      </c>
      <c r="E30" s="1271"/>
      <c r="F30" s="1250">
        <f>SUM(F10:F27)</f>
        <v>26482</v>
      </c>
      <c r="G30" s="1251">
        <f>F30*100/$V30</f>
        <v>3.1902372620001325</v>
      </c>
      <c r="H30" s="1250">
        <f>SUM(H10:H27)</f>
        <v>198540</v>
      </c>
      <c r="I30" s="1251">
        <f>H30*100/$V30</f>
        <v>23.917744354561826</v>
      </c>
      <c r="J30" s="1250">
        <f>SUM(J10:J27)</f>
        <v>139669</v>
      </c>
      <c r="K30" s="1251">
        <f>J30*100/$V30</f>
        <v>16.825664532372802</v>
      </c>
      <c r="L30" s="1250">
        <f>SUM(L10:L27)</f>
        <v>47951</v>
      </c>
      <c r="M30" s="1251">
        <f>L30*100/$V30</f>
        <v>5.7765677422463693</v>
      </c>
      <c r="N30" s="1250">
        <f>SUM(N10:N27)</f>
        <v>81187</v>
      </c>
      <c r="O30" s="1251">
        <f>N30*100/$V30</f>
        <v>9.7804468163282507</v>
      </c>
      <c r="P30" s="1250">
        <f>SUM(P10:P27)</f>
        <v>82272</v>
      </c>
      <c r="Q30" s="1251">
        <f>P30*100/$V30</f>
        <v>9.9111547473481956</v>
      </c>
      <c r="R30" s="1250">
        <f>SUM(R10:R27)</f>
        <v>249960</v>
      </c>
      <c r="S30" s="1251">
        <f>R30*100/$V30</f>
        <v>30.112216071654448</v>
      </c>
      <c r="T30" s="1250">
        <f>SUM(T10:T28)</f>
        <v>4034</v>
      </c>
      <c r="U30" s="1251">
        <f>T30*100/$V30</f>
        <v>0.48596847348797428</v>
      </c>
      <c r="V30" s="1250">
        <f>SUM(V10:V27)</f>
        <v>830095</v>
      </c>
      <c r="W30" s="1251">
        <f>G30+I30+K30+M30+O30+Q30+S30+U30</f>
        <v>99.999999999999986</v>
      </c>
      <c r="X30" s="1267"/>
      <c r="Y30" s="1268">
        <f>(V30/D30)</f>
        <v>1.4128819663704493</v>
      </c>
    </row>
    <row r="31" spans="2:25" s="631" customFormat="1" ht="5.25" customHeight="1" x14ac:dyDescent="0.2">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P33" s="1337"/>
      <c r="Q33" s="1337"/>
      <c r="R33" s="1337"/>
      <c r="S33" s="1337"/>
      <c r="T33" s="1337"/>
      <c r="U33" s="1337"/>
      <c r="V33" s="1337"/>
      <c r="W33" s="1337"/>
      <c r="X33" s="1338"/>
      <c r="Y33" s="1338"/>
    </row>
    <row r="34" spans="2:25" s="852" customFormat="1" x14ac:dyDescent="0.2">
      <c r="X34" s="697"/>
      <c r="Y34" s="697"/>
    </row>
    <row r="35" spans="2:25" s="852" customFormat="1" x14ac:dyDescent="0.2">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
      <c r="B36" s="852" t="s">
        <v>47</v>
      </c>
      <c r="D36" s="853" t="e">
        <f>GETPIVOTDATA("Cuenta número de expedientes",#REF!,"CCAA",$B36,"Grado Resuelto",$B$1)</f>
        <v>#REF!</v>
      </c>
      <c r="N36" s="852" t="e">
        <f>GETPIVOTDATA("ID PRESTACION
COUNT",#REF!,"
CCAA",$B36,"
Tipo Prestación",N$1,"Grado Resuelto",$B$1)</f>
        <v>#REF!</v>
      </c>
      <c r="T36" s="697"/>
      <c r="U36" s="697"/>
    </row>
    <row r="37" spans="2:25" s="820" customFormat="1" x14ac:dyDescent="0.2">
      <c r="T37" s="918"/>
      <c r="U37" s="918"/>
    </row>
    <row r="38" spans="2:25" s="820" customFormat="1" x14ac:dyDescent="0.2">
      <c r="T38" s="918"/>
      <c r="U38" s="918"/>
    </row>
    <row r="39" spans="2:25" s="820" customFormat="1" x14ac:dyDescent="0.2">
      <c r="T39" s="918"/>
      <c r="U39" s="918"/>
    </row>
    <row r="40" spans="2:25" s="820" customFormat="1" x14ac:dyDescent="0.2">
      <c r="T40" s="918"/>
      <c r="U40" s="918"/>
    </row>
    <row r="41" spans="2:25" s="820" customFormat="1" x14ac:dyDescent="0.2">
      <c r="B41" s="1337"/>
      <c r="C41" s="1337"/>
      <c r="D41" s="1337"/>
      <c r="E41" s="1337"/>
      <c r="F41" s="1337"/>
      <c r="G41" s="1337"/>
      <c r="H41" s="1337"/>
      <c r="I41" s="1337"/>
      <c r="J41" s="1337"/>
      <c r="K41" s="1337"/>
      <c r="L41" s="1337"/>
      <c r="M41" s="1337"/>
      <c r="N41" s="1337"/>
      <c r="O41" s="1337"/>
      <c r="P41" s="1337"/>
      <c r="Q41" s="1337"/>
      <c r="R41" s="1337"/>
      <c r="S41" s="1337"/>
      <c r="T41" s="1338"/>
      <c r="U41" s="1338"/>
      <c r="V41" s="1337"/>
      <c r="W41" s="1337"/>
      <c r="X41" s="1337"/>
      <c r="Y41" s="1337"/>
    </row>
    <row r="42" spans="2:25" s="820" customFormat="1" x14ac:dyDescent="0.2">
      <c r="B42" s="1337"/>
      <c r="C42" s="1337"/>
      <c r="D42" s="1337"/>
      <c r="E42" s="1337"/>
      <c r="F42" s="1337"/>
      <c r="G42" s="1337"/>
      <c r="H42" s="1337"/>
      <c r="I42" s="1337"/>
      <c r="J42" s="1337"/>
      <c r="K42" s="1337"/>
      <c r="L42" s="1337"/>
      <c r="M42" s="1337"/>
      <c r="N42" s="1337"/>
      <c r="O42" s="1337"/>
      <c r="P42" s="1337"/>
      <c r="Q42" s="1337"/>
      <c r="R42" s="1337"/>
      <c r="S42" s="1337"/>
      <c r="T42" s="1338"/>
      <c r="U42" s="1338"/>
      <c r="V42" s="1337"/>
      <c r="W42" s="1337"/>
      <c r="X42" s="1337"/>
      <c r="Y42" s="1337"/>
    </row>
    <row r="43" spans="2:25" s="820" customFormat="1" x14ac:dyDescent="0.2">
      <c r="B43" s="1337"/>
      <c r="C43" s="1337"/>
      <c r="D43" s="1337"/>
      <c r="E43" s="1337"/>
      <c r="F43" s="1337"/>
      <c r="G43" s="1337"/>
      <c r="H43" s="1337"/>
      <c r="I43" s="1337"/>
      <c r="J43" s="1337"/>
      <c r="K43" s="1337"/>
      <c r="L43" s="1337"/>
      <c r="M43" s="1337"/>
      <c r="N43" s="1337"/>
      <c r="O43" s="1337"/>
      <c r="P43" s="1337"/>
      <c r="Q43" s="1337"/>
      <c r="R43" s="1337"/>
      <c r="S43" s="1337"/>
      <c r="T43" s="1338"/>
      <c r="U43" s="1338"/>
      <c r="V43" s="1337"/>
      <c r="W43" s="1337"/>
      <c r="X43" s="1337"/>
      <c r="Y43" s="1337"/>
    </row>
    <row r="44" spans="2:25" s="820" customFormat="1" x14ac:dyDescent="0.2">
      <c r="B44" s="1337"/>
      <c r="C44" s="1337"/>
      <c r="D44" s="1337"/>
      <c r="E44" s="1337"/>
      <c r="F44" s="1337"/>
      <c r="G44" s="1337"/>
      <c r="H44" s="1337"/>
      <c r="I44" s="1337"/>
      <c r="J44" s="1337"/>
      <c r="K44" s="1337"/>
      <c r="L44" s="1337"/>
      <c r="M44" s="1337"/>
      <c r="N44" s="1337"/>
      <c r="O44" s="1337"/>
      <c r="P44" s="1337"/>
      <c r="Q44" s="1337"/>
      <c r="R44" s="1337"/>
      <c r="S44" s="1337"/>
      <c r="T44" s="1338"/>
      <c r="U44" s="1338"/>
      <c r="V44" s="1337"/>
      <c r="W44" s="1337"/>
      <c r="X44" s="1337"/>
      <c r="Y44" s="1337"/>
    </row>
    <row r="45" spans="2:25" s="820" customFormat="1" x14ac:dyDescent="0.2">
      <c r="B45" s="1337"/>
      <c r="C45" s="1337"/>
      <c r="D45" s="1337"/>
      <c r="E45" s="1337"/>
      <c r="F45" s="1337"/>
      <c r="G45" s="1337"/>
      <c r="H45" s="1337"/>
      <c r="I45" s="1337"/>
      <c r="J45" s="1337"/>
      <c r="K45" s="1337"/>
      <c r="L45" s="1337"/>
      <c r="M45" s="1337"/>
      <c r="N45" s="1337"/>
      <c r="O45" s="1337"/>
      <c r="P45" s="1337"/>
      <c r="Q45" s="1337"/>
      <c r="R45" s="1337"/>
      <c r="S45" s="1337"/>
      <c r="T45" s="1338"/>
      <c r="U45" s="1338"/>
      <c r="V45" s="1337"/>
      <c r="W45" s="1337"/>
      <c r="X45" s="1337"/>
      <c r="Y45" s="1337"/>
    </row>
    <row r="46" spans="2:25" s="820" customFormat="1" x14ac:dyDescent="0.2">
      <c r="B46" s="1337"/>
      <c r="C46" s="1337"/>
      <c r="D46" s="1337"/>
      <c r="E46" s="1337"/>
      <c r="F46" s="1337"/>
      <c r="G46" s="1337"/>
      <c r="H46" s="1337"/>
      <c r="I46" s="1337"/>
      <c r="J46" s="1337"/>
      <c r="K46" s="1337"/>
      <c r="L46" s="1337"/>
      <c r="M46" s="1337"/>
      <c r="N46" s="1337"/>
      <c r="O46" s="1337"/>
      <c r="P46" s="1337"/>
      <c r="Q46" s="1337"/>
      <c r="R46" s="1337"/>
      <c r="S46" s="1337"/>
      <c r="T46" s="1338"/>
      <c r="U46" s="918"/>
    </row>
    <row r="47" spans="2:25" s="820" customFormat="1" x14ac:dyDescent="0.2">
      <c r="B47" s="1337"/>
      <c r="C47" s="1337"/>
      <c r="D47" s="1337"/>
      <c r="E47" s="1337"/>
      <c r="F47" s="1337"/>
      <c r="G47" s="1337"/>
      <c r="H47" s="1337"/>
      <c r="I47" s="1337"/>
      <c r="J47" s="1337"/>
      <c r="K47" s="1337"/>
      <c r="L47" s="1337"/>
      <c r="M47" s="1337"/>
      <c r="N47" s="1337"/>
      <c r="O47" s="1337"/>
      <c r="P47" s="1337"/>
      <c r="Q47" s="1337"/>
      <c r="R47" s="1337"/>
      <c r="S47" s="1337"/>
      <c r="T47" s="1338"/>
      <c r="U47" s="918"/>
    </row>
    <row r="48" spans="2:25" s="820" customFormat="1" x14ac:dyDescent="0.2">
      <c r="B48" s="1337"/>
      <c r="C48" s="1337"/>
      <c r="D48" s="1337"/>
      <c r="E48" s="1337"/>
      <c r="F48" s="1337"/>
      <c r="G48" s="1337"/>
      <c r="H48" s="1337"/>
      <c r="I48" s="1337"/>
      <c r="J48" s="1337"/>
      <c r="K48" s="1337"/>
      <c r="L48" s="1337"/>
      <c r="M48" s="1337"/>
      <c r="N48" s="1337"/>
      <c r="O48" s="1337"/>
      <c r="P48" s="1337"/>
      <c r="Q48" s="1337"/>
      <c r="R48" s="1337"/>
      <c r="T48" s="918"/>
      <c r="U48" s="918"/>
    </row>
    <row r="49" spans="2:25" x14ac:dyDescent="0.2">
      <c r="B49" s="1337"/>
      <c r="C49" s="1337"/>
      <c r="D49" s="1337"/>
      <c r="E49" s="1337"/>
      <c r="F49" s="1337"/>
      <c r="G49" s="1337"/>
      <c r="H49" s="1337"/>
      <c r="I49" s="1337"/>
      <c r="J49" s="1337"/>
      <c r="K49" s="1337"/>
      <c r="L49" s="1337"/>
      <c r="M49" s="1337"/>
      <c r="N49" s="1337"/>
      <c r="O49" s="1337"/>
      <c r="P49" s="1337"/>
      <c r="Q49" s="1337"/>
      <c r="R49" s="1337"/>
      <c r="T49" s="732"/>
      <c r="U49" s="732"/>
      <c r="X49" s="615"/>
      <c r="Y49" s="615"/>
    </row>
    <row r="50" spans="2:25" x14ac:dyDescent="0.2">
      <c r="B50" s="1337"/>
      <c r="C50" s="1337"/>
      <c r="D50" s="1337"/>
      <c r="E50" s="1337"/>
      <c r="F50" s="1337"/>
      <c r="G50" s="1337"/>
      <c r="H50" s="1337"/>
      <c r="I50" s="1337"/>
      <c r="J50" s="1337"/>
      <c r="K50" s="1337"/>
      <c r="L50" s="1337"/>
      <c r="M50" s="1337"/>
      <c r="N50" s="1337"/>
      <c r="O50" s="1337"/>
      <c r="P50" s="1337"/>
      <c r="Q50" s="1337"/>
      <c r="R50" s="1337"/>
      <c r="T50" s="732"/>
      <c r="U50" s="732"/>
      <c r="X50" s="615"/>
      <c r="Y50" s="615"/>
    </row>
    <row r="51" spans="2:25" x14ac:dyDescent="0.2">
      <c r="B51" s="1337"/>
      <c r="C51" s="1337"/>
      <c r="D51" s="1337"/>
      <c r="E51" s="1337"/>
      <c r="F51" s="1337"/>
      <c r="G51" s="1337"/>
      <c r="H51" s="1337"/>
      <c r="I51" s="1337"/>
      <c r="J51" s="1337"/>
      <c r="K51" s="1337"/>
      <c r="L51" s="1337"/>
      <c r="M51" s="1337"/>
      <c r="N51" s="1337"/>
      <c r="O51" s="1337"/>
      <c r="P51" s="1337"/>
      <c r="Q51" s="1337"/>
      <c r="R51" s="1337"/>
      <c r="T51" s="732"/>
      <c r="U51" s="732"/>
      <c r="X51" s="615"/>
      <c r="Y51" s="615"/>
    </row>
    <row r="52" spans="2:25" x14ac:dyDescent="0.2">
      <c r="B52" s="1337"/>
      <c r="C52" s="1337"/>
      <c r="D52" s="1337"/>
      <c r="E52" s="1337"/>
      <c r="F52" s="1337"/>
      <c r="G52" s="1337"/>
      <c r="H52" s="1337"/>
      <c r="I52" s="1337"/>
      <c r="J52" s="1337"/>
      <c r="K52" s="1337"/>
      <c r="L52" s="1337"/>
      <c r="M52" s="1337"/>
      <c r="N52" s="1337"/>
      <c r="O52" s="1337"/>
      <c r="P52" s="1337"/>
      <c r="Q52" s="1337"/>
      <c r="R52" s="1337"/>
      <c r="T52" s="732"/>
      <c r="U52" s="732"/>
      <c r="X52" s="615"/>
      <c r="Y52" s="615"/>
    </row>
    <row r="53" spans="2:25" x14ac:dyDescent="0.2">
      <c r="B53" s="1337"/>
      <c r="C53" s="1337"/>
      <c r="D53" s="1337"/>
      <c r="E53" s="1337"/>
      <c r="F53" s="1337"/>
      <c r="G53" s="1337"/>
      <c r="H53" s="1337"/>
      <c r="I53" s="1337"/>
      <c r="J53" s="1337"/>
      <c r="K53" s="1337"/>
      <c r="L53" s="1337"/>
      <c r="M53" s="1337"/>
      <c r="N53" s="1337"/>
      <c r="O53" s="1337"/>
      <c r="P53" s="1337"/>
      <c r="Q53" s="1337"/>
      <c r="R53" s="1337"/>
      <c r="T53" s="732"/>
      <c r="U53" s="732"/>
      <c r="X53" s="615"/>
      <c r="Y53" s="615"/>
    </row>
    <row r="54" spans="2:25" x14ac:dyDescent="0.2">
      <c r="B54" s="1337"/>
      <c r="C54" s="1337"/>
      <c r="D54" s="1337"/>
      <c r="E54" s="1337"/>
      <c r="F54" s="1337"/>
      <c r="G54" s="1337"/>
      <c r="H54" s="1337"/>
      <c r="I54" s="1337"/>
      <c r="J54" s="1337"/>
      <c r="K54" s="1337"/>
      <c r="L54" s="1337"/>
      <c r="M54" s="1337"/>
      <c r="N54" s="1337"/>
      <c r="O54" s="1337"/>
      <c r="P54" s="1337"/>
      <c r="Q54" s="1337"/>
      <c r="R54" s="1337"/>
      <c r="T54" s="732"/>
      <c r="U54" s="732"/>
      <c r="X54" s="615"/>
      <c r="Y54" s="615"/>
    </row>
    <row r="55" spans="2:25" x14ac:dyDescent="0.2">
      <c r="B55" s="1337"/>
      <c r="C55" s="1337"/>
      <c r="D55" s="1337"/>
      <c r="E55" s="1337"/>
      <c r="F55" s="1337"/>
      <c r="G55" s="1337"/>
      <c r="H55" s="1337"/>
      <c r="I55" s="1337"/>
      <c r="J55" s="1337"/>
      <c r="K55" s="1337"/>
      <c r="L55" s="1337"/>
      <c r="M55" s="1337"/>
      <c r="N55" s="1337"/>
      <c r="O55" s="1337"/>
      <c r="P55" s="1337"/>
      <c r="Q55" s="1337"/>
      <c r="R55" s="1337"/>
      <c r="T55" s="732"/>
      <c r="U55" s="732"/>
      <c r="X55" s="615"/>
      <c r="Y55" s="615"/>
    </row>
    <row r="56" spans="2:25" x14ac:dyDescent="0.2">
      <c r="B56" s="1337"/>
      <c r="C56" s="1337"/>
      <c r="D56" s="1337"/>
      <c r="E56" s="1337"/>
      <c r="F56" s="1337"/>
      <c r="G56" s="1337"/>
      <c r="H56" s="1337"/>
      <c r="I56" s="1337"/>
      <c r="J56" s="1337"/>
      <c r="K56" s="1337"/>
      <c r="L56" s="1337"/>
      <c r="M56" s="1337"/>
      <c r="N56" s="1337"/>
      <c r="O56" s="1337"/>
      <c r="P56" s="1337"/>
      <c r="Q56" s="1337"/>
      <c r="R56" s="1337"/>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52" t="s">
        <v>417</v>
      </c>
      <c r="C3" s="1552"/>
      <c r="D3" s="1552"/>
      <c r="E3" s="1552"/>
      <c r="F3" s="1552"/>
      <c r="G3" s="1552"/>
      <c r="H3" s="1552"/>
      <c r="I3" s="1552"/>
      <c r="J3" s="1552"/>
      <c r="K3" s="1552"/>
      <c r="L3" s="1552"/>
      <c r="M3" s="1552"/>
      <c r="N3" s="1552"/>
      <c r="O3" s="1552"/>
      <c r="P3" s="1552"/>
      <c r="Q3" s="1552"/>
      <c r="R3" s="1552"/>
      <c r="S3" s="1552"/>
      <c r="T3" s="1552"/>
      <c r="U3" s="1552"/>
      <c r="V3" s="1552"/>
      <c r="W3" s="1552"/>
      <c r="X3" s="1552"/>
      <c r="Y3" s="7"/>
    </row>
    <row r="4" spans="2:25" s="4"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55" t="s">
        <v>52</v>
      </c>
      <c r="G6" s="1555"/>
      <c r="H6" s="1555"/>
      <c r="I6" s="1555"/>
      <c r="J6" s="1555"/>
      <c r="K6" s="1555"/>
      <c r="L6" s="1555"/>
      <c r="M6" s="1555"/>
      <c r="N6" s="1555"/>
      <c r="O6" s="1555"/>
      <c r="P6" s="1555"/>
      <c r="Q6" s="1555"/>
      <c r="R6" s="1555"/>
      <c r="S6" s="1555"/>
      <c r="T6" s="1555"/>
      <c r="U6" s="1555"/>
      <c r="V6" s="1555"/>
      <c r="W6" s="1555"/>
      <c r="X6" s="154"/>
      <c r="Y6" s="154"/>
    </row>
    <row r="7" spans="2:25" s="133" customFormat="1" ht="64.5" customHeight="1" x14ac:dyDescent="0.2">
      <c r="B7" s="1556" t="s">
        <v>12</v>
      </c>
      <c r="C7" s="155"/>
      <c r="D7" s="156" t="s">
        <v>53</v>
      </c>
      <c r="E7" s="155"/>
      <c r="F7" s="1557" t="s">
        <v>167</v>
      </c>
      <c r="G7" s="1557"/>
      <c r="H7" s="1557" t="s">
        <v>59</v>
      </c>
      <c r="I7" s="1557"/>
      <c r="J7" s="1557" t="s">
        <v>60</v>
      </c>
      <c r="K7" s="1557"/>
      <c r="L7" s="1557" t="s">
        <v>152</v>
      </c>
      <c r="M7" s="1557"/>
      <c r="N7" s="1557" t="s">
        <v>0</v>
      </c>
      <c r="O7" s="1557"/>
      <c r="P7" s="156"/>
      <c r="Q7" s="156" t="s">
        <v>62</v>
      </c>
    </row>
    <row r="8" spans="2:25" s="155" customFormat="1" ht="20.25" customHeight="1" x14ac:dyDescent="0.2">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'41bbenpreGII'!D10</f>
        <v>132695</v>
      </c>
      <c r="F10" s="164">
        <f>'41bbenpreGII'!F10+'41bbenpreGII'!H10+'41bbenpreGII'!J10+'41bbenpreGII'!L10+'41bbenpreGII'!N10</f>
        <v>155292</v>
      </c>
      <c r="G10" s="165">
        <f t="shared" ref="G10:G27" si="0">F10*100/$N10</f>
        <v>78.508414938094973</v>
      </c>
      <c r="H10" s="164">
        <f>'41bbenpreGII'!P10</f>
        <v>2143</v>
      </c>
      <c r="I10" s="165">
        <f t="shared" ref="I10:I27" si="1">H10*100/$N10</f>
        <v>1.083401161761955</v>
      </c>
      <c r="J10" s="164">
        <f>'41bbenpreGII'!R10</f>
        <v>40364</v>
      </c>
      <c r="K10" s="165">
        <f t="shared" ref="K10:K27" si="2">J10*100/$N10</f>
        <v>20.406161686122051</v>
      </c>
      <c r="L10" s="164">
        <f>'41bbenpreGII'!T10</f>
        <v>4</v>
      </c>
      <c r="M10" s="165">
        <f t="shared" ref="M10:M27" si="3">L10*100/$N10</f>
        <v>2.0222140210209147E-3</v>
      </c>
      <c r="N10" s="164">
        <f>F10+H10+J10+L10</f>
        <v>197803</v>
      </c>
      <c r="O10" s="165">
        <f>G10+I10+K10+M10</f>
        <v>100</v>
      </c>
      <c r="P10" s="166"/>
      <c r="Q10" s="166">
        <f t="shared" ref="Q10:Q27" si="4">N10/D10</f>
        <v>1.4906590301066356</v>
      </c>
    </row>
    <row r="11" spans="2:25" s="162" customFormat="1" ht="18" customHeight="1" x14ac:dyDescent="0.2">
      <c r="B11" s="146" t="s">
        <v>7</v>
      </c>
      <c r="C11" s="159"/>
      <c r="D11" s="163">
        <f>'41bbenpreGII'!D11</f>
        <v>16633</v>
      </c>
      <c r="F11" s="164">
        <f>'41bbenpreGII'!F11+'41bbenpreGII'!H11+'41bbenpreGII'!J11+'41bbenpreGII'!L11+'41bbenpreGII'!N11</f>
        <v>8482</v>
      </c>
      <c r="G11" s="165">
        <f t="shared" si="0"/>
        <v>39.28306780288996</v>
      </c>
      <c r="H11" s="164">
        <f>'41bbenpreGII'!P11</f>
        <v>4108</v>
      </c>
      <c r="I11" s="165">
        <f t="shared" si="1"/>
        <v>19.025565024082994</v>
      </c>
      <c r="J11" s="164">
        <f>'41bbenpreGII'!R11</f>
        <v>9002</v>
      </c>
      <c r="K11" s="165">
        <f t="shared" si="2"/>
        <v>41.691367173027047</v>
      </c>
      <c r="L11" s="164">
        <f>'41bbenpreGII'!T11</f>
        <v>0</v>
      </c>
      <c r="M11" s="165">
        <f t="shared" si="3"/>
        <v>0</v>
      </c>
      <c r="N11" s="164">
        <f t="shared" ref="N11:O27" si="5">F11+H11+J11+L11</f>
        <v>21592</v>
      </c>
      <c r="O11" s="165">
        <f t="shared" si="5"/>
        <v>100</v>
      </c>
      <c r="P11" s="166"/>
      <c r="Q11" s="166">
        <f t="shared" si="4"/>
        <v>1.298142247339626</v>
      </c>
    </row>
    <row r="12" spans="2:25" s="162" customFormat="1" ht="22.5" customHeight="1" x14ac:dyDescent="0.2">
      <c r="B12" s="146" t="s">
        <v>37</v>
      </c>
      <c r="C12" s="159"/>
      <c r="D12" s="163">
        <f>'41bbenpreGII'!D12</f>
        <v>11449</v>
      </c>
      <c r="F12" s="164">
        <f>'41bbenpreGII'!F12+'41bbenpreGII'!H12+'41bbenpreGII'!J12+'41bbenpreGII'!L12+'41bbenpreGII'!N12</f>
        <v>9965</v>
      </c>
      <c r="G12" s="165">
        <f t="shared" si="0"/>
        <v>60.368328587871815</v>
      </c>
      <c r="H12" s="164">
        <f>'41bbenpreGII'!P12</f>
        <v>1973</v>
      </c>
      <c r="I12" s="165">
        <f t="shared" si="1"/>
        <v>11.952504997879688</v>
      </c>
      <c r="J12" s="164">
        <f>'41bbenpreGII'!R12</f>
        <v>4563</v>
      </c>
      <c r="K12" s="165">
        <f t="shared" si="2"/>
        <v>27.642818198340098</v>
      </c>
      <c r="L12" s="164">
        <f>'41bbenpreGII'!T12</f>
        <v>6</v>
      </c>
      <c r="M12" s="165">
        <f t="shared" si="3"/>
        <v>3.6348215908402495E-2</v>
      </c>
      <c r="N12" s="164">
        <f t="shared" si="5"/>
        <v>16507</v>
      </c>
      <c r="O12" s="165">
        <f t="shared" si="5"/>
        <v>100</v>
      </c>
      <c r="P12" s="166"/>
      <c r="Q12" s="166">
        <f t="shared" si="4"/>
        <v>1.4417853087605905</v>
      </c>
    </row>
    <row r="13" spans="2:25" s="162" customFormat="1" ht="18" customHeight="1" x14ac:dyDescent="0.2">
      <c r="B13" s="146" t="s">
        <v>38</v>
      </c>
      <c r="C13" s="159"/>
      <c r="D13" s="163">
        <f>'41bbenpreGII'!D13</f>
        <v>10273</v>
      </c>
      <c r="F13" s="164">
        <f>'41bbenpreGII'!F13+'41bbenpreGII'!H13+'41bbenpreGII'!J13+'41bbenpreGII'!L13+'41bbenpreGII'!N13</f>
        <v>8811</v>
      </c>
      <c r="G13" s="165">
        <f t="shared" si="0"/>
        <v>52.145351245783274</v>
      </c>
      <c r="H13" s="164">
        <f>'41bbenpreGII'!P13</f>
        <v>363</v>
      </c>
      <c r="I13" s="165">
        <f t="shared" si="1"/>
        <v>2.1483103509498727</v>
      </c>
      <c r="J13" s="164">
        <f>'41bbenpreGII'!R13</f>
        <v>7723</v>
      </c>
      <c r="K13" s="165">
        <f t="shared" si="2"/>
        <v>45.706338403266855</v>
      </c>
      <c r="L13" s="164">
        <f>'41bbenpreGII'!T13</f>
        <v>0</v>
      </c>
      <c r="M13" s="165">
        <f t="shared" si="3"/>
        <v>0</v>
      </c>
      <c r="N13" s="164">
        <f t="shared" si="5"/>
        <v>16897</v>
      </c>
      <c r="O13" s="165">
        <f t="shared" si="5"/>
        <v>100</v>
      </c>
      <c r="P13" s="166"/>
      <c r="Q13" s="166">
        <f t="shared" si="4"/>
        <v>1.6447970407865278</v>
      </c>
    </row>
    <row r="14" spans="2:25" s="162" customFormat="1" ht="18" customHeight="1" x14ac:dyDescent="0.2">
      <c r="B14" s="146" t="s">
        <v>6</v>
      </c>
      <c r="C14" s="159"/>
      <c r="D14" s="163">
        <f>'41bbenpreGII'!D14</f>
        <v>16605</v>
      </c>
      <c r="F14" s="164">
        <f>'41bbenpreGII'!F14+'41bbenpreGII'!H14+'41bbenpreGII'!J14+'41bbenpreGII'!L14+'41bbenpreGII'!N14</f>
        <v>5590</v>
      </c>
      <c r="G14" s="165">
        <f t="shared" si="0"/>
        <v>29.207377605935523</v>
      </c>
      <c r="H14" s="164">
        <f>'41bbenpreGII'!P14</f>
        <v>5492</v>
      </c>
      <c r="I14" s="165">
        <f t="shared" si="1"/>
        <v>28.695334134489784</v>
      </c>
      <c r="J14" s="164">
        <f>'41bbenpreGII'!R14</f>
        <v>8057</v>
      </c>
      <c r="K14" s="165">
        <f t="shared" si="2"/>
        <v>42.09728825957469</v>
      </c>
      <c r="L14" s="164">
        <f>'41bbenpreGII'!T14</f>
        <v>0</v>
      </c>
      <c r="M14" s="165">
        <f t="shared" si="3"/>
        <v>0</v>
      </c>
      <c r="N14" s="164">
        <f t="shared" si="5"/>
        <v>19139</v>
      </c>
      <c r="O14" s="165">
        <f t="shared" si="5"/>
        <v>100</v>
      </c>
      <c r="P14" s="166"/>
      <c r="Q14" s="166">
        <f t="shared" si="4"/>
        <v>1.1526046371574827</v>
      </c>
    </row>
    <row r="15" spans="2:25" s="162" customFormat="1" ht="18" customHeight="1" x14ac:dyDescent="0.2">
      <c r="B15" s="146" t="s">
        <v>5</v>
      </c>
      <c r="C15" s="159"/>
      <c r="D15" s="163">
        <f>'41bbenpreGII'!D15</f>
        <v>7824</v>
      </c>
      <c r="F15" s="164">
        <f>'41bbenpreGII'!F15+'41bbenpreGII'!H15+'41bbenpreGII'!J15+'41bbenpreGII'!L15+'41bbenpreGII'!N15</f>
        <v>9193</v>
      </c>
      <c r="G15" s="165">
        <f t="shared" si="0"/>
        <v>70.933641975308646</v>
      </c>
      <c r="H15" s="164">
        <f>'41bbenpreGII'!P15</f>
        <v>202</v>
      </c>
      <c r="I15" s="165">
        <f t="shared" si="1"/>
        <v>1.558641975308642</v>
      </c>
      <c r="J15" s="164">
        <f>'41bbenpreGII'!R15</f>
        <v>3565</v>
      </c>
      <c r="K15" s="165">
        <f t="shared" si="2"/>
        <v>27.507716049382715</v>
      </c>
      <c r="L15" s="164">
        <f>'41bbenpreGII'!T15</f>
        <v>0</v>
      </c>
      <c r="M15" s="165">
        <f t="shared" si="3"/>
        <v>0</v>
      </c>
      <c r="N15" s="164">
        <f t="shared" si="5"/>
        <v>12960</v>
      </c>
      <c r="O15" s="165">
        <f t="shared" si="5"/>
        <v>100</v>
      </c>
      <c r="P15" s="166"/>
      <c r="Q15" s="166">
        <f t="shared" si="4"/>
        <v>1.656441717791411</v>
      </c>
    </row>
    <row r="16" spans="2:25" s="162" customFormat="1" ht="18" customHeight="1" x14ac:dyDescent="0.2">
      <c r="B16" s="146" t="s">
        <v>4</v>
      </c>
      <c r="C16" s="159"/>
      <c r="D16" s="163">
        <f>'41bbenpreGII'!D16</f>
        <v>41787</v>
      </c>
      <c r="F16" s="164">
        <f>'41bbenpreGII'!F16+'41bbenpreGII'!H16+'41bbenpreGII'!J16+'41bbenpreGII'!L16+'41bbenpreGII'!N16</f>
        <v>28284</v>
      </c>
      <c r="G16" s="165">
        <f t="shared" si="0"/>
        <v>47.921926094102098</v>
      </c>
      <c r="H16" s="164">
        <f>'41bbenpreGII'!P16</f>
        <v>15869</v>
      </c>
      <c r="I16" s="165">
        <f t="shared" si="1"/>
        <v>26.887040206028363</v>
      </c>
      <c r="J16" s="164">
        <f>'41bbenpreGII'!R16</f>
        <v>13952</v>
      </c>
      <c r="K16" s="165">
        <f t="shared" si="2"/>
        <v>23.639043730197727</v>
      </c>
      <c r="L16" s="164">
        <f>'41bbenpreGII'!T16</f>
        <v>916</v>
      </c>
      <c r="M16" s="165">
        <f t="shared" si="3"/>
        <v>1.5519899696718118</v>
      </c>
      <c r="N16" s="164">
        <f t="shared" si="5"/>
        <v>59021</v>
      </c>
      <c r="O16" s="165">
        <f t="shared" si="5"/>
        <v>100</v>
      </c>
      <c r="P16" s="166"/>
      <c r="Q16" s="166">
        <f t="shared" si="4"/>
        <v>1.4124249168401657</v>
      </c>
    </row>
    <row r="17" spans="2:25" s="162" customFormat="1" ht="18" customHeight="1" x14ac:dyDescent="0.2">
      <c r="B17" s="146" t="s">
        <v>40</v>
      </c>
      <c r="C17" s="159"/>
      <c r="D17" s="163">
        <f>'41bbenpreGII'!D17</f>
        <v>25628</v>
      </c>
      <c r="F17" s="164">
        <f>'41bbenpreGII'!F17+'41bbenpreGII'!H17+'41bbenpreGII'!J17+'41bbenpreGII'!L17+'41bbenpreGII'!N17</f>
        <v>23182</v>
      </c>
      <c r="G17" s="165">
        <f t="shared" si="0"/>
        <v>64.505537314263449</v>
      </c>
      <c r="H17" s="164">
        <f>'41bbenpreGII'!P17</f>
        <v>4484</v>
      </c>
      <c r="I17" s="165">
        <f t="shared" si="1"/>
        <v>12.477043797651511</v>
      </c>
      <c r="J17" s="164">
        <f>'41bbenpreGII'!R17</f>
        <v>8269</v>
      </c>
      <c r="K17" s="165">
        <f t="shared" si="2"/>
        <v>23.009071178140129</v>
      </c>
      <c r="L17" s="164">
        <f>'41bbenpreGII'!T17</f>
        <v>3</v>
      </c>
      <c r="M17" s="165">
        <f t="shared" si="3"/>
        <v>8.3477099449051143E-3</v>
      </c>
      <c r="N17" s="164">
        <f t="shared" si="5"/>
        <v>35938</v>
      </c>
      <c r="O17" s="165">
        <f t="shared" si="5"/>
        <v>99.999999999999986</v>
      </c>
      <c r="P17" s="166"/>
      <c r="Q17" s="166">
        <f t="shared" si="4"/>
        <v>1.4022943655376932</v>
      </c>
    </row>
    <row r="18" spans="2:25" s="162" customFormat="1" ht="18" customHeight="1" x14ac:dyDescent="0.2">
      <c r="B18" s="146" t="s">
        <v>41</v>
      </c>
      <c r="C18" s="159"/>
      <c r="D18" s="163">
        <f>'41bbenpreGII'!D18</f>
        <v>92762</v>
      </c>
      <c r="F18" s="164">
        <f>'41bbenpreGII'!F18+'41bbenpreGII'!H18+'41bbenpreGII'!J18+'41bbenpreGII'!L18+'41bbenpreGII'!N18</f>
        <v>54741</v>
      </c>
      <c r="G18" s="165">
        <f t="shared" si="0"/>
        <v>46.943255782044574</v>
      </c>
      <c r="H18" s="164">
        <f>'41bbenpreGII'!P18</f>
        <v>11552</v>
      </c>
      <c r="I18" s="165">
        <f t="shared" si="1"/>
        <v>9.9064410733121235</v>
      </c>
      <c r="J18" s="164">
        <f>'41bbenpreGII'!R18</f>
        <v>50301</v>
      </c>
      <c r="K18" s="165">
        <f t="shared" si="2"/>
        <v>43.135724760099819</v>
      </c>
      <c r="L18" s="164">
        <f>'41bbenpreGII'!T18</f>
        <v>17</v>
      </c>
      <c r="M18" s="165">
        <f t="shared" si="3"/>
        <v>1.4578384543482176E-2</v>
      </c>
      <c r="N18" s="164">
        <f t="shared" si="5"/>
        <v>116611</v>
      </c>
      <c r="O18" s="165">
        <f t="shared" si="5"/>
        <v>100</v>
      </c>
      <c r="P18" s="166"/>
      <c r="Q18" s="166">
        <f t="shared" si="4"/>
        <v>1.25709881201354</v>
      </c>
    </row>
    <row r="19" spans="2:25" s="162" customFormat="1" ht="18" customHeight="1" x14ac:dyDescent="0.2">
      <c r="B19" s="146" t="s">
        <v>3</v>
      </c>
      <c r="C19" s="159"/>
      <c r="D19" s="163">
        <f>'41bbenpreGII'!D19</f>
        <v>63208</v>
      </c>
      <c r="F19" s="164">
        <f>'41bbenpreGII'!F19+'41bbenpreGII'!H19+'41bbenpreGII'!J19+'41bbenpreGII'!L19+'41bbenpreGII'!N19</f>
        <v>42930</v>
      </c>
      <c r="G19" s="165">
        <f t="shared" si="0"/>
        <v>44.521648949961111</v>
      </c>
      <c r="H19" s="164">
        <f>'41bbenpreGII'!P19</f>
        <v>9785</v>
      </c>
      <c r="I19" s="165">
        <f>H19*100/$N19</f>
        <v>10.147783251231527</v>
      </c>
      <c r="J19" s="164">
        <f>'41bbenpreGII'!R19</f>
        <v>43314</v>
      </c>
      <c r="K19" s="165">
        <f>J19*100/$N19</f>
        <v>44.919885921700804</v>
      </c>
      <c r="L19" s="164">
        <f>'41bbenpreGII'!T19</f>
        <v>396</v>
      </c>
      <c r="M19" s="165">
        <f t="shared" si="3"/>
        <v>0.41068187710655951</v>
      </c>
      <c r="N19" s="164">
        <f t="shared" si="5"/>
        <v>96425</v>
      </c>
      <c r="O19" s="165">
        <f t="shared" si="5"/>
        <v>100</v>
      </c>
      <c r="P19" s="166"/>
      <c r="Q19" s="166">
        <f t="shared" si="4"/>
        <v>1.5255189216554867</v>
      </c>
    </row>
    <row r="20" spans="2:25" s="162" customFormat="1" ht="18" customHeight="1" x14ac:dyDescent="0.2">
      <c r="B20" s="146" t="s">
        <v>2</v>
      </c>
      <c r="C20" s="159"/>
      <c r="D20" s="163">
        <f>'41bbenpreGII'!D20</f>
        <v>12457</v>
      </c>
      <c r="F20" s="164">
        <f>'41bbenpreGII'!F20+'41bbenpreGII'!H20+'41bbenpreGII'!J20+'41bbenpreGII'!L20+'41bbenpreGII'!N20</f>
        <v>5568</v>
      </c>
      <c r="G20" s="165">
        <f t="shared" si="0"/>
        <v>37.276561558545893</v>
      </c>
      <c r="H20" s="164">
        <f>'41bbenpreGII'!P20</f>
        <v>6680</v>
      </c>
      <c r="I20" s="165">
        <f>H20*100/$N20</f>
        <v>44.721162214634802</v>
      </c>
      <c r="J20" s="164">
        <f>'41bbenpreGII'!R20</f>
        <v>2689</v>
      </c>
      <c r="K20" s="165">
        <f>J20*100/$N20</f>
        <v>18.002276226819308</v>
      </c>
      <c r="L20" s="164">
        <f>'41bbenpreGII'!T20</f>
        <v>0</v>
      </c>
      <c r="M20" s="165">
        <f t="shared" si="3"/>
        <v>0</v>
      </c>
      <c r="N20" s="164">
        <f t="shared" si="5"/>
        <v>14937</v>
      </c>
      <c r="O20" s="165">
        <f t="shared" si="5"/>
        <v>100</v>
      </c>
      <c r="P20" s="166"/>
      <c r="Q20" s="166">
        <f t="shared" si="4"/>
        <v>1.1990848518905033</v>
      </c>
    </row>
    <row r="21" spans="2:25" s="162" customFormat="1" ht="18" customHeight="1" x14ac:dyDescent="0.2">
      <c r="B21" s="146" t="s">
        <v>35</v>
      </c>
      <c r="C21" s="159"/>
      <c r="D21" s="163">
        <f>'41bbenpreGII'!D21</f>
        <v>28072</v>
      </c>
      <c r="F21" s="164">
        <f>'41bbenpreGII'!F21+'41bbenpreGII'!H21+'41bbenpreGII'!J21+'41bbenpreGII'!L21+'41bbenpreGII'!N21</f>
        <v>26148</v>
      </c>
      <c r="G21" s="165">
        <f t="shared" si="0"/>
        <v>64.18262150220913</v>
      </c>
      <c r="H21" s="164">
        <f>'41bbenpreGII'!P21</f>
        <v>5675</v>
      </c>
      <c r="I21" s="165">
        <f>H21*100/$N21</f>
        <v>13.929798723613157</v>
      </c>
      <c r="J21" s="164">
        <f>'41bbenpreGII'!R21</f>
        <v>8862</v>
      </c>
      <c r="K21" s="165">
        <f>J21*100/$N21</f>
        <v>21.75257731958763</v>
      </c>
      <c r="L21" s="164">
        <f>'41bbenpreGII'!T21</f>
        <v>55</v>
      </c>
      <c r="M21" s="165">
        <f t="shared" si="3"/>
        <v>0.13500245459008345</v>
      </c>
      <c r="N21" s="164">
        <f t="shared" si="5"/>
        <v>40740</v>
      </c>
      <c r="O21" s="165">
        <f t="shared" si="5"/>
        <v>100</v>
      </c>
      <c r="P21" s="166"/>
      <c r="Q21" s="166">
        <f t="shared" si="4"/>
        <v>1.4512681675691079</v>
      </c>
    </row>
    <row r="22" spans="2:25" s="162" customFormat="1" ht="21" customHeight="1" x14ac:dyDescent="0.2">
      <c r="B22" s="146" t="s">
        <v>42</v>
      </c>
      <c r="C22" s="159"/>
      <c r="D22" s="163">
        <f>'41bbenpreGII'!D22</f>
        <v>74306</v>
      </c>
      <c r="F22" s="164">
        <f>'41bbenpreGII'!F22+'41bbenpreGII'!H22+'41bbenpreGII'!J22+'41bbenpreGII'!L22+'41bbenpreGII'!N22</f>
        <v>73375</v>
      </c>
      <c r="G22" s="165">
        <f t="shared" si="0"/>
        <v>69.270710408307764</v>
      </c>
      <c r="H22" s="164">
        <f>'41bbenpreGII'!P22</f>
        <v>10840</v>
      </c>
      <c r="I22" s="165">
        <f>H22*100/$N22</f>
        <v>10.233655888600424</v>
      </c>
      <c r="J22" s="164">
        <f>'41bbenpreGII'!R22</f>
        <v>21693</v>
      </c>
      <c r="K22" s="165">
        <f>J22*100/$N22</f>
        <v>20.479584611753598</v>
      </c>
      <c r="L22" s="164">
        <f>'41bbenpreGII'!T22</f>
        <v>17</v>
      </c>
      <c r="M22" s="165">
        <f t="shared" si="3"/>
        <v>1.6049091338210999E-2</v>
      </c>
      <c r="N22" s="164">
        <f t="shared" si="5"/>
        <v>105925</v>
      </c>
      <c r="O22" s="165">
        <f t="shared" si="5"/>
        <v>100</v>
      </c>
      <c r="P22" s="166"/>
      <c r="Q22" s="166">
        <f t="shared" si="4"/>
        <v>1.425524183780583</v>
      </c>
    </row>
    <row r="23" spans="2:25" s="162" customFormat="1" ht="18" customHeight="1" x14ac:dyDescent="0.2">
      <c r="B23" s="146" t="s">
        <v>43</v>
      </c>
      <c r="C23" s="159"/>
      <c r="D23" s="163">
        <f>'41bbenpreGII'!D23</f>
        <v>17714</v>
      </c>
      <c r="F23" s="164">
        <f>'41bbenpreGII'!F23+'41bbenpreGII'!H23+'41bbenpreGII'!J23+'41bbenpreGII'!L23+'41bbenpreGII'!N23</f>
        <v>12404</v>
      </c>
      <c r="G23" s="165">
        <f t="shared" si="0"/>
        <v>53.433273024898767</v>
      </c>
      <c r="H23" s="164">
        <f>'41bbenpreGII'!P23</f>
        <v>436</v>
      </c>
      <c r="I23" s="165">
        <f>H23*100/$N23</f>
        <v>1.878176962177996</v>
      </c>
      <c r="J23" s="164">
        <f>'41bbenpreGII'!R23</f>
        <v>10373</v>
      </c>
      <c r="K23" s="165">
        <f>J23*100/$N23</f>
        <v>44.684242267597142</v>
      </c>
      <c r="L23" s="164">
        <f>'41bbenpreGII'!T23</f>
        <v>1</v>
      </c>
      <c r="M23" s="165">
        <f t="shared" si="3"/>
        <v>4.3077453260963209E-3</v>
      </c>
      <c r="N23" s="164">
        <f t="shared" si="5"/>
        <v>23214</v>
      </c>
      <c r="O23" s="165">
        <f t="shared" si="5"/>
        <v>100.00000000000001</v>
      </c>
      <c r="P23" s="166"/>
      <c r="Q23" s="166">
        <f t="shared" si="4"/>
        <v>1.3104888788528848</v>
      </c>
    </row>
    <row r="24" spans="2:25" s="162" customFormat="1" ht="22.5" customHeight="1" x14ac:dyDescent="0.2">
      <c r="B24" s="146" t="s">
        <v>44</v>
      </c>
      <c r="C24" s="159"/>
      <c r="D24" s="163">
        <f>'41bbenpreGII'!D24</f>
        <v>6572</v>
      </c>
      <c r="F24" s="164">
        <f>'41bbenpreGII'!F24+'41bbenpreGII'!H24+'41bbenpreGII'!J24+'41bbenpreGII'!L24+'41bbenpreGII'!N24</f>
        <v>4172</v>
      </c>
      <c r="G24" s="167">
        <f t="shared" si="0"/>
        <v>47.109304426377598</v>
      </c>
      <c r="H24" s="164">
        <f>'41bbenpreGII'!P24</f>
        <v>1442</v>
      </c>
      <c r="I24" s="165">
        <f t="shared" si="1"/>
        <v>16.28274616079494</v>
      </c>
      <c r="J24" s="164">
        <f>'41bbenpreGII'!R24</f>
        <v>3225</v>
      </c>
      <c r="K24" s="165">
        <f t="shared" si="2"/>
        <v>36.415989159891602</v>
      </c>
      <c r="L24" s="164">
        <f>'41bbenpreGII'!T24</f>
        <v>17</v>
      </c>
      <c r="M24" s="165">
        <f t="shared" si="3"/>
        <v>0.19196025293586269</v>
      </c>
      <c r="N24" s="163">
        <f t="shared" si="5"/>
        <v>8856</v>
      </c>
      <c r="O24" s="165">
        <f t="shared" si="5"/>
        <v>99.999999999999986</v>
      </c>
      <c r="P24" s="166"/>
      <c r="Q24" s="166">
        <f t="shared" si="4"/>
        <v>1.3475349969567865</v>
      </c>
    </row>
    <row r="25" spans="2:25" s="162" customFormat="1" ht="18" customHeight="1" x14ac:dyDescent="0.2">
      <c r="B25" s="146" t="s">
        <v>45</v>
      </c>
      <c r="C25" s="159"/>
      <c r="D25" s="163">
        <f>'41bbenpreGII'!D25</f>
        <v>23996</v>
      </c>
      <c r="F25" s="164">
        <f>'41bbenpreGII'!F25+'41bbenpreGII'!H25+'41bbenpreGII'!J25+'41bbenpreGII'!L25+'41bbenpreGII'!N25</f>
        <v>19397</v>
      </c>
      <c r="G25" s="167">
        <f t="shared" si="0"/>
        <v>55.144278606965173</v>
      </c>
      <c r="H25" s="164">
        <f>'41bbenpreGII'!P25</f>
        <v>657</v>
      </c>
      <c r="I25" s="165">
        <f t="shared" si="1"/>
        <v>1.8678038379530917</v>
      </c>
      <c r="J25" s="164">
        <f>'41bbenpreGII'!R25</f>
        <v>12519</v>
      </c>
      <c r="K25" s="165">
        <f t="shared" si="2"/>
        <v>35.59061833688699</v>
      </c>
      <c r="L25" s="164">
        <f>'41bbenpreGII'!T25</f>
        <v>2602</v>
      </c>
      <c r="M25" s="165">
        <f t="shared" si="3"/>
        <v>7.3972992181947408</v>
      </c>
      <c r="N25" s="163">
        <f t="shared" si="5"/>
        <v>35175</v>
      </c>
      <c r="O25" s="165">
        <f t="shared" si="5"/>
        <v>100</v>
      </c>
      <c r="P25" s="166"/>
      <c r="Q25" s="166">
        <f t="shared" si="4"/>
        <v>1.4658693115519252</v>
      </c>
    </row>
    <row r="26" spans="2:25" s="162" customFormat="1" ht="18" customHeight="1" x14ac:dyDescent="0.2">
      <c r="B26" s="146" t="s">
        <v>46</v>
      </c>
      <c r="C26" s="159"/>
      <c r="D26" s="163">
        <f>'41bbenpreGII'!D26</f>
        <v>4137</v>
      </c>
      <c r="F26" s="164">
        <f>'41bbenpreGII'!F26+'41bbenpreGII'!H26+'41bbenpreGII'!J26+'41bbenpreGII'!L26+'41bbenpreGII'!N26</f>
        <v>5189</v>
      </c>
      <c r="G26" s="167">
        <f t="shared" si="0"/>
        <v>79.732636754763362</v>
      </c>
      <c r="H26" s="164">
        <f>'41bbenpreGII'!P26</f>
        <v>567</v>
      </c>
      <c r="I26" s="165">
        <f t="shared" si="1"/>
        <v>8.712354025814383</v>
      </c>
      <c r="J26" s="164">
        <f>'41bbenpreGII'!R26</f>
        <v>752</v>
      </c>
      <c r="K26" s="165">
        <f t="shared" si="2"/>
        <v>11.555009219422249</v>
      </c>
      <c r="L26" s="164">
        <f>'41bbenpreGII'!T26</f>
        <v>0</v>
      </c>
      <c r="M26" s="165">
        <f t="shared" si="3"/>
        <v>0</v>
      </c>
      <c r="N26" s="163">
        <f t="shared" si="5"/>
        <v>6508</v>
      </c>
      <c r="O26" s="165">
        <f t="shared" si="5"/>
        <v>99.999999999999986</v>
      </c>
      <c r="P26" s="166"/>
      <c r="Q26" s="166">
        <f t="shared" si="4"/>
        <v>1.5731206188058979</v>
      </c>
    </row>
    <row r="27" spans="2:25" s="162" customFormat="1" ht="18" customHeight="1" x14ac:dyDescent="0.2">
      <c r="B27" s="146" t="s">
        <v>1</v>
      </c>
      <c r="C27" s="159"/>
      <c r="D27" s="163">
        <f>'41bbenpreGII'!D27</f>
        <v>1401</v>
      </c>
      <c r="F27" s="164">
        <f>'41bbenpreGII'!F27+'41bbenpreGII'!H27+'41bbenpreGII'!J27+'41bbenpreGII'!L27+'41bbenpreGII'!N27</f>
        <v>1106</v>
      </c>
      <c r="G27" s="167">
        <f t="shared" si="0"/>
        <v>59.88088792636708</v>
      </c>
      <c r="H27" s="164">
        <f>'41bbenpreGII'!P27</f>
        <v>4</v>
      </c>
      <c r="I27" s="165">
        <f t="shared" si="1"/>
        <v>0.21656740660530591</v>
      </c>
      <c r="J27" s="164">
        <f>'41bbenpreGII'!R27</f>
        <v>737</v>
      </c>
      <c r="K27" s="165">
        <f t="shared" si="2"/>
        <v>39.902544667027612</v>
      </c>
      <c r="L27" s="164">
        <f>'41bbenpreGII'!T27</f>
        <v>0</v>
      </c>
      <c r="M27" s="165">
        <f t="shared" si="3"/>
        <v>0</v>
      </c>
      <c r="N27" s="164">
        <f t="shared" si="5"/>
        <v>1847</v>
      </c>
      <c r="O27" s="165">
        <f t="shared" si="5"/>
        <v>100</v>
      </c>
      <c r="P27" s="166"/>
      <c r="Q27" s="166">
        <f t="shared" si="4"/>
        <v>1.318344039971449</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587519</v>
      </c>
      <c r="E30" s="174"/>
      <c r="F30" s="147">
        <f>SUM(F10:F27)</f>
        <v>493829</v>
      </c>
      <c r="G30" s="175">
        <f>F30*100/$N30</f>
        <v>59.490660707509385</v>
      </c>
      <c r="H30" s="147">
        <f>SUM(H10:H27)</f>
        <v>82272</v>
      </c>
      <c r="I30" s="175">
        <f>H30*100/$N30</f>
        <v>9.9111547473481956</v>
      </c>
      <c r="J30" s="147">
        <f>SUM(J10:J27)</f>
        <v>249960</v>
      </c>
      <c r="K30" s="175">
        <f>J30*100/$N30</f>
        <v>30.112216071654448</v>
      </c>
      <c r="L30" s="147">
        <f>SUM(L10:L28)</f>
        <v>4034</v>
      </c>
      <c r="M30" s="175">
        <f>L30*100/$N30</f>
        <v>0.48596847348797428</v>
      </c>
      <c r="N30" s="147">
        <f>F30+H30+J30+L30</f>
        <v>830095</v>
      </c>
      <c r="O30" s="175">
        <f>G30+I30+K30+M30</f>
        <v>100</v>
      </c>
      <c r="P30" s="176"/>
      <c r="Q30" s="176">
        <f>(N30/D30)</f>
        <v>1.4128819663704493</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6" t="s">
        <v>416</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88" t="s">
        <v>52</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
      <c r="B7" s="1550" t="s">
        <v>12</v>
      </c>
      <c r="C7" s="625"/>
      <c r="D7" s="871" t="s">
        <v>249</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855" t="s">
        <v>479</v>
      </c>
      <c r="AD7" s="827"/>
    </row>
    <row r="8" spans="2:30" s="626" customFormat="1" ht="20.25" customHeight="1" x14ac:dyDescent="0.2">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95912</v>
      </c>
      <c r="E10" s="633"/>
      <c r="F10" s="675">
        <v>563</v>
      </c>
      <c r="G10" s="676">
        <v>4.012173471975653</v>
      </c>
      <c r="H10" s="675">
        <v>61363</v>
      </c>
      <c r="I10" s="676">
        <v>61.699213796601569</v>
      </c>
      <c r="J10" s="675">
        <v>68307</v>
      </c>
      <c r="K10" s="676">
        <v>18.062389043875221</v>
      </c>
      <c r="L10" s="675">
        <v>785</v>
      </c>
      <c r="M10" s="676">
        <v>0.90540197818919599</v>
      </c>
      <c r="N10" s="675">
        <v>92</v>
      </c>
      <c r="O10" s="676">
        <v>0.39817397920365205</v>
      </c>
      <c r="P10" s="675">
        <v>119</v>
      </c>
      <c r="Q10" s="676">
        <v>2.5361399949277198E-3</v>
      </c>
      <c r="R10" s="675">
        <v>21322</v>
      </c>
      <c r="S10" s="676">
        <v>14.920111590159777</v>
      </c>
      <c r="T10" s="675">
        <v>0</v>
      </c>
      <c r="U10" s="676">
        <v>0</v>
      </c>
      <c r="V10" s="831">
        <f>F10+H10+J10+L10+N10+P10+R10+T10</f>
        <v>152551</v>
      </c>
      <c r="W10" s="676">
        <f t="shared" ref="V10:W27" si="0">G10+I10+K10+M10+O10+Q10+S10+U10</f>
        <v>99.999999999999986</v>
      </c>
      <c r="X10" s="678"/>
      <c r="Y10" s="832">
        <f t="shared" ref="Y10:Y27" si="1">V10/D10</f>
        <v>1.5905309033280508</v>
      </c>
    </row>
    <row r="11" spans="2:30" s="633" customFormat="1" ht="18" customHeight="1" x14ac:dyDescent="0.2">
      <c r="B11" s="682" t="s">
        <v>7</v>
      </c>
      <c r="D11" s="833">
        <v>16282</v>
      </c>
      <c r="F11" s="683">
        <v>1089</v>
      </c>
      <c r="G11" s="684">
        <v>9.5502617241747672</v>
      </c>
      <c r="H11" s="683">
        <v>5142</v>
      </c>
      <c r="I11" s="684">
        <v>13.652387565431043</v>
      </c>
      <c r="J11" s="683">
        <v>3271</v>
      </c>
      <c r="K11" s="684">
        <v>21.664352099134707</v>
      </c>
      <c r="L11" s="683">
        <v>621</v>
      </c>
      <c r="M11" s="684">
        <v>5.0849268240572592</v>
      </c>
      <c r="N11" s="683">
        <v>98</v>
      </c>
      <c r="O11" s="684">
        <v>1.6023929067407328</v>
      </c>
      <c r="P11" s="683">
        <v>1783</v>
      </c>
      <c r="Q11" s="684">
        <v>2.4676850763807288</v>
      </c>
      <c r="R11" s="683">
        <v>10159</v>
      </c>
      <c r="S11" s="684">
        <v>45.977993804080761</v>
      </c>
      <c r="T11" s="683">
        <v>0</v>
      </c>
      <c r="U11" s="684">
        <v>0</v>
      </c>
      <c r="V11" s="834">
        <f t="shared" si="0"/>
        <v>22163</v>
      </c>
      <c r="W11" s="684">
        <f t="shared" si="0"/>
        <v>100</v>
      </c>
      <c r="X11" s="678"/>
      <c r="Y11" s="835">
        <f t="shared" si="1"/>
        <v>1.3611964132170495</v>
      </c>
    </row>
    <row r="12" spans="2:30" s="633" customFormat="1" ht="22.5" customHeight="1" x14ac:dyDescent="0.2">
      <c r="B12" s="682" t="s">
        <v>37</v>
      </c>
      <c r="D12" s="833">
        <v>15338</v>
      </c>
      <c r="F12" s="685">
        <v>2571</v>
      </c>
      <c r="G12" s="684">
        <v>22.562277580071175</v>
      </c>
      <c r="H12" s="685">
        <v>5230</v>
      </c>
      <c r="I12" s="684">
        <v>8.1748856126080334</v>
      </c>
      <c r="J12" s="685">
        <v>5095</v>
      </c>
      <c r="K12" s="684">
        <v>24.789018810371125</v>
      </c>
      <c r="L12" s="685">
        <v>794</v>
      </c>
      <c r="M12" s="684">
        <v>8.8764616166751402</v>
      </c>
      <c r="N12" s="685">
        <v>64</v>
      </c>
      <c r="O12" s="684">
        <v>1.4234875444839858</v>
      </c>
      <c r="P12" s="685">
        <v>1714</v>
      </c>
      <c r="Q12" s="684">
        <v>5.2567361464158617</v>
      </c>
      <c r="R12" s="685">
        <v>5928</v>
      </c>
      <c r="S12" s="684">
        <v>28.917132689374682</v>
      </c>
      <c r="T12" s="685">
        <v>12</v>
      </c>
      <c r="U12" s="684">
        <v>0</v>
      </c>
      <c r="V12" s="834">
        <f t="shared" si="0"/>
        <v>21408</v>
      </c>
      <c r="W12" s="684">
        <f t="shared" si="0"/>
        <v>100.00000000000001</v>
      </c>
      <c r="X12" s="678"/>
      <c r="Y12" s="835">
        <f t="shared" si="1"/>
        <v>1.3957491198330942</v>
      </c>
    </row>
    <row r="13" spans="2:30" s="633" customFormat="1" ht="18" customHeight="1" x14ac:dyDescent="0.2">
      <c r="B13" s="682" t="s">
        <v>38</v>
      </c>
      <c r="D13" s="833">
        <v>13301</v>
      </c>
      <c r="F13" s="683">
        <v>2388</v>
      </c>
      <c r="G13" s="684">
        <v>21.067835441777071</v>
      </c>
      <c r="H13" s="683">
        <v>8827</v>
      </c>
      <c r="I13" s="684">
        <v>23.637812531128599</v>
      </c>
      <c r="J13" s="683">
        <v>838</v>
      </c>
      <c r="K13" s="684">
        <v>3.117840422352824</v>
      </c>
      <c r="L13" s="683">
        <v>212</v>
      </c>
      <c r="M13" s="684">
        <v>1.8926187867317461</v>
      </c>
      <c r="N13" s="683">
        <v>4</v>
      </c>
      <c r="O13" s="684">
        <v>0.28887339376431914</v>
      </c>
      <c r="P13" s="683">
        <v>46</v>
      </c>
      <c r="Q13" s="684">
        <v>0.29883454527343362</v>
      </c>
      <c r="R13" s="683">
        <v>11340</v>
      </c>
      <c r="S13" s="684">
        <v>49.696184878972012</v>
      </c>
      <c r="T13" s="683">
        <v>0</v>
      </c>
      <c r="U13" s="684">
        <v>0</v>
      </c>
      <c r="V13" s="834">
        <f t="shared" si="0"/>
        <v>23655</v>
      </c>
      <c r="W13" s="684">
        <f t="shared" si="0"/>
        <v>100</v>
      </c>
      <c r="X13" s="678"/>
      <c r="Y13" s="835">
        <f t="shared" si="1"/>
        <v>1.778437711450267</v>
      </c>
    </row>
    <row r="14" spans="2:30" s="633" customFormat="1" ht="18" customHeight="1" x14ac:dyDescent="0.2">
      <c r="B14" s="682" t="s">
        <v>6</v>
      </c>
      <c r="D14" s="833">
        <v>13489</v>
      </c>
      <c r="F14" s="683">
        <v>529</v>
      </c>
      <c r="G14" s="684">
        <v>1.1223131063344112</v>
      </c>
      <c r="H14" s="683">
        <v>789</v>
      </c>
      <c r="I14" s="684">
        <v>5.0218755944455014</v>
      </c>
      <c r="J14" s="683">
        <v>575</v>
      </c>
      <c r="K14" s="684">
        <v>0</v>
      </c>
      <c r="L14" s="683">
        <v>1960</v>
      </c>
      <c r="M14" s="684">
        <v>29.922008750237779</v>
      </c>
      <c r="N14" s="683">
        <v>75</v>
      </c>
      <c r="O14" s="684">
        <v>2.4538710291040515</v>
      </c>
      <c r="P14" s="683">
        <v>5661</v>
      </c>
      <c r="Q14" s="684">
        <v>21.742438653224273</v>
      </c>
      <c r="R14" s="683">
        <v>5942</v>
      </c>
      <c r="S14" s="684">
        <v>39.737492866653987</v>
      </c>
      <c r="T14" s="683">
        <v>0</v>
      </c>
      <c r="U14" s="684">
        <v>0</v>
      </c>
      <c r="V14" s="834">
        <f t="shared" si="0"/>
        <v>15531</v>
      </c>
      <c r="W14" s="684">
        <f t="shared" si="0"/>
        <v>100</v>
      </c>
      <c r="X14" s="678"/>
      <c r="Y14" s="835">
        <f t="shared" si="1"/>
        <v>1.1513826080510046</v>
      </c>
    </row>
    <row r="15" spans="2:30" s="633" customFormat="1" ht="18" customHeight="1" x14ac:dyDescent="0.2">
      <c r="B15" s="682" t="s">
        <v>5</v>
      </c>
      <c r="D15" s="833">
        <v>5063</v>
      </c>
      <c r="F15" s="685">
        <v>742</v>
      </c>
      <c r="G15" s="684">
        <v>0</v>
      </c>
      <c r="H15" s="685">
        <v>1856</v>
      </c>
      <c r="I15" s="684">
        <v>19.530493707647629</v>
      </c>
      <c r="J15" s="685">
        <v>422</v>
      </c>
      <c r="K15" s="684">
        <v>7.5750242013552755</v>
      </c>
      <c r="L15" s="685">
        <v>611</v>
      </c>
      <c r="M15" s="684">
        <v>11.302032913843176</v>
      </c>
      <c r="N15" s="685">
        <v>46</v>
      </c>
      <c r="O15" s="684">
        <v>2.1539206195546949</v>
      </c>
      <c r="P15" s="685">
        <v>0</v>
      </c>
      <c r="Q15" s="684">
        <v>0</v>
      </c>
      <c r="R15" s="685">
        <v>3618</v>
      </c>
      <c r="S15" s="684">
        <v>59.438528557599227</v>
      </c>
      <c r="T15" s="685">
        <v>0</v>
      </c>
      <c r="U15" s="684">
        <v>0</v>
      </c>
      <c r="V15" s="834">
        <f t="shared" si="0"/>
        <v>7295</v>
      </c>
      <c r="W15" s="684">
        <f t="shared" si="0"/>
        <v>100</v>
      </c>
      <c r="X15" s="678"/>
      <c r="Y15" s="835">
        <f t="shared" si="1"/>
        <v>1.440845348607545</v>
      </c>
    </row>
    <row r="16" spans="2:30" s="742" customFormat="1" ht="18" customHeight="1" x14ac:dyDescent="0.2">
      <c r="B16" s="836" t="s">
        <v>4</v>
      </c>
      <c r="D16" s="837">
        <v>50080</v>
      </c>
      <c r="E16" s="820"/>
      <c r="F16" s="838">
        <v>3671</v>
      </c>
      <c r="G16" s="839">
        <v>7.7071171283070425</v>
      </c>
      <c r="H16" s="838">
        <v>18456</v>
      </c>
      <c r="I16" s="839">
        <v>15.824121227176748</v>
      </c>
      <c r="J16" s="838">
        <v>13219</v>
      </c>
      <c r="K16" s="839">
        <v>26.553637229329691</v>
      </c>
      <c r="L16" s="838">
        <v>3702</v>
      </c>
      <c r="M16" s="839">
        <v>6.8666418250320875</v>
      </c>
      <c r="N16" s="838">
        <v>3</v>
      </c>
      <c r="O16" s="839">
        <v>1.1427151906595454</v>
      </c>
      <c r="P16" s="838">
        <v>16995</v>
      </c>
      <c r="Q16" s="839">
        <v>25.539270483997846</v>
      </c>
      <c r="R16" s="838">
        <v>14568</v>
      </c>
      <c r="S16" s="839">
        <v>15.629528422970232</v>
      </c>
      <c r="T16" s="838">
        <v>1255</v>
      </c>
      <c r="U16" s="839">
        <v>0.73696849252680829</v>
      </c>
      <c r="V16" s="840">
        <f t="shared" si="0"/>
        <v>71869</v>
      </c>
      <c r="W16" s="839">
        <f t="shared" si="0"/>
        <v>100</v>
      </c>
      <c r="X16" s="841"/>
      <c r="Y16" s="835">
        <f t="shared" si="1"/>
        <v>1.4350838658146965</v>
      </c>
    </row>
    <row r="17" spans="2:25" s="742" customFormat="1" ht="18" customHeight="1" x14ac:dyDescent="0.2">
      <c r="B17" s="836" t="s">
        <v>40</v>
      </c>
      <c r="D17" s="837">
        <v>28927</v>
      </c>
      <c r="E17" s="820"/>
      <c r="F17" s="838">
        <v>5239</v>
      </c>
      <c r="G17" s="839">
        <v>13.305587605076644</v>
      </c>
      <c r="H17" s="838">
        <v>16938</v>
      </c>
      <c r="I17" s="839">
        <v>29.339047305093128</v>
      </c>
      <c r="J17" s="838">
        <v>7900</v>
      </c>
      <c r="K17" s="839">
        <v>36.084555793637712</v>
      </c>
      <c r="L17" s="838">
        <v>1121</v>
      </c>
      <c r="M17" s="839">
        <v>3.7127080929619254</v>
      </c>
      <c r="N17" s="838">
        <v>1593</v>
      </c>
      <c r="O17" s="839">
        <v>5.6576561727377612</v>
      </c>
      <c r="P17" s="838">
        <v>3389</v>
      </c>
      <c r="Q17" s="839">
        <v>8.2330641173561894</v>
      </c>
      <c r="R17" s="838">
        <v>3985</v>
      </c>
      <c r="S17" s="839">
        <v>3.6302950387341353</v>
      </c>
      <c r="T17" s="838">
        <v>1</v>
      </c>
      <c r="U17" s="839">
        <v>3.708587440250536E-2</v>
      </c>
      <c r="V17" s="840">
        <f t="shared" si="0"/>
        <v>40166</v>
      </c>
      <c r="W17" s="839">
        <f t="shared" si="0"/>
        <v>100</v>
      </c>
      <c r="X17" s="841"/>
      <c r="Y17" s="835">
        <f t="shared" si="1"/>
        <v>1.3885297472949147</v>
      </c>
    </row>
    <row r="18" spans="2:25" s="742" customFormat="1" ht="18" customHeight="1" x14ac:dyDescent="0.2">
      <c r="B18" s="836" t="s">
        <v>41</v>
      </c>
      <c r="D18" s="837">
        <v>97498</v>
      </c>
      <c r="E18" s="820"/>
      <c r="F18" s="838">
        <v>1</v>
      </c>
      <c r="G18" s="839">
        <v>0.11792867955081494</v>
      </c>
      <c r="H18" s="838">
        <v>20717</v>
      </c>
      <c r="I18" s="839">
        <v>17.203506178054706</v>
      </c>
      <c r="J18" s="838">
        <v>13865</v>
      </c>
      <c r="K18" s="839">
        <v>23.951842855634176</v>
      </c>
      <c r="L18" s="838">
        <v>3225</v>
      </c>
      <c r="M18" s="839">
        <v>4.6309008343014044</v>
      </c>
      <c r="N18" s="838">
        <v>3171</v>
      </c>
      <c r="O18" s="839">
        <v>4.7998732706727214</v>
      </c>
      <c r="P18" s="838">
        <v>5091</v>
      </c>
      <c r="Q18" s="839">
        <v>6.3575879184707995</v>
      </c>
      <c r="R18" s="838">
        <v>72211</v>
      </c>
      <c r="S18" s="839">
        <v>42.934840004224313</v>
      </c>
      <c r="T18" s="838">
        <v>8</v>
      </c>
      <c r="U18" s="839">
        <v>3.5202590910691028E-3</v>
      </c>
      <c r="V18" s="840">
        <f t="shared" si="0"/>
        <v>118289</v>
      </c>
      <c r="W18" s="839">
        <f t="shared" si="0"/>
        <v>100.00000000000001</v>
      </c>
      <c r="X18" s="841"/>
      <c r="Y18" s="835">
        <f t="shared" si="1"/>
        <v>1.2132453999056392</v>
      </c>
    </row>
    <row r="19" spans="2:25" s="742" customFormat="1" ht="18" customHeight="1" x14ac:dyDescent="0.2">
      <c r="B19" s="836" t="s">
        <v>3</v>
      </c>
      <c r="D19" s="837">
        <v>59731</v>
      </c>
      <c r="E19" s="820"/>
      <c r="F19" s="838">
        <v>1345</v>
      </c>
      <c r="G19" s="839">
        <v>2.6363906960921888</v>
      </c>
      <c r="H19" s="838">
        <v>32302</v>
      </c>
      <c r="I19" s="839">
        <v>2.1814006888633752</v>
      </c>
      <c r="J19" s="838">
        <v>3052</v>
      </c>
      <c r="K19" s="839">
        <v>0.29340477101671131</v>
      </c>
      <c r="L19" s="838">
        <v>2294</v>
      </c>
      <c r="M19" s="839">
        <v>6.7525619764425731</v>
      </c>
      <c r="N19" s="838">
        <v>913</v>
      </c>
      <c r="O19" s="839">
        <v>4.8262958710719905</v>
      </c>
      <c r="P19" s="838">
        <v>8323</v>
      </c>
      <c r="Q19" s="839">
        <v>19.628353956712164</v>
      </c>
      <c r="R19" s="838">
        <v>44577</v>
      </c>
      <c r="S19" s="839">
        <v>63.673087553684567</v>
      </c>
      <c r="T19" s="838">
        <v>169</v>
      </c>
      <c r="U19" s="839">
        <v>8.5044861164264157E-3</v>
      </c>
      <c r="V19" s="840">
        <f t="shared" si="0"/>
        <v>92975</v>
      </c>
      <c r="W19" s="839">
        <f t="shared" si="0"/>
        <v>99.999999999999986</v>
      </c>
      <c r="X19" s="841"/>
      <c r="Y19" s="835">
        <f t="shared" si="1"/>
        <v>1.5565619192714002</v>
      </c>
    </row>
    <row r="20" spans="2:25" s="633" customFormat="1" ht="18" customHeight="1" x14ac:dyDescent="0.2">
      <c r="B20" s="836" t="s">
        <v>2</v>
      </c>
      <c r="D20" s="833">
        <v>12103</v>
      </c>
      <c r="F20" s="683">
        <v>947</v>
      </c>
      <c r="G20" s="684">
        <v>8.8888888888888893</v>
      </c>
      <c r="H20" s="683">
        <v>3503</v>
      </c>
      <c r="I20" s="684">
        <v>7.0230607966457024</v>
      </c>
      <c r="J20" s="683">
        <v>407</v>
      </c>
      <c r="K20" s="684">
        <v>5.2725366876310273</v>
      </c>
      <c r="L20" s="683">
        <v>736</v>
      </c>
      <c r="M20" s="684">
        <v>6.6876310272536692</v>
      </c>
      <c r="N20" s="683">
        <v>38</v>
      </c>
      <c r="O20" s="684">
        <v>1.519916142557652</v>
      </c>
      <c r="P20" s="683">
        <v>7273</v>
      </c>
      <c r="Q20" s="684">
        <v>53.574423480083858</v>
      </c>
      <c r="R20" s="683">
        <v>2381</v>
      </c>
      <c r="S20" s="684">
        <v>17.033542976939202</v>
      </c>
      <c r="T20" s="683">
        <v>0</v>
      </c>
      <c r="U20" s="684">
        <v>0</v>
      </c>
      <c r="V20" s="834">
        <f t="shared" si="0"/>
        <v>15285</v>
      </c>
      <c r="W20" s="684">
        <f t="shared" si="0"/>
        <v>100</v>
      </c>
      <c r="X20" s="678"/>
      <c r="Y20" s="835">
        <f t="shared" si="1"/>
        <v>1.2629100223085186</v>
      </c>
    </row>
    <row r="21" spans="2:25" s="633" customFormat="1" ht="18" customHeight="1" x14ac:dyDescent="0.2">
      <c r="B21" s="682" t="s">
        <v>35</v>
      </c>
      <c r="D21" s="833">
        <v>27017</v>
      </c>
      <c r="F21" s="683">
        <v>2411</v>
      </c>
      <c r="G21" s="684">
        <v>9.48509485094851</v>
      </c>
      <c r="H21" s="683">
        <v>11552</v>
      </c>
      <c r="I21" s="684">
        <v>13.467175488081411</v>
      </c>
      <c r="J21" s="683">
        <v>6834</v>
      </c>
      <c r="K21" s="684">
        <v>37.735744704385816</v>
      </c>
      <c r="L21" s="683">
        <v>3819</v>
      </c>
      <c r="M21" s="684">
        <v>10.646535036778939</v>
      </c>
      <c r="N21" s="683">
        <v>218</v>
      </c>
      <c r="O21" s="684">
        <v>5.0992754825507438</v>
      </c>
      <c r="P21" s="683">
        <v>5670</v>
      </c>
      <c r="Q21" s="684">
        <v>7.2838891654222664</v>
      </c>
      <c r="R21" s="683">
        <v>10473</v>
      </c>
      <c r="S21" s="684">
        <v>16.276754604280736</v>
      </c>
      <c r="T21" s="683">
        <v>2</v>
      </c>
      <c r="U21" s="684">
        <v>5.5306675515734748E-3</v>
      </c>
      <c r="V21" s="834">
        <f t="shared" si="0"/>
        <v>40979</v>
      </c>
      <c r="W21" s="684">
        <f t="shared" si="0"/>
        <v>99.999999999999986</v>
      </c>
      <c r="X21" s="678"/>
      <c r="Y21" s="835">
        <f t="shared" si="1"/>
        <v>1.5167857275049044</v>
      </c>
    </row>
    <row r="22" spans="2:25" s="633" customFormat="1" ht="21" customHeight="1" x14ac:dyDescent="0.2">
      <c r="B22" s="682" t="s">
        <v>42</v>
      </c>
      <c r="D22" s="833">
        <v>58208</v>
      </c>
      <c r="F22" s="683">
        <v>1021</v>
      </c>
      <c r="G22" s="684">
        <v>0.68948988809615985</v>
      </c>
      <c r="H22" s="683">
        <v>35496</v>
      </c>
      <c r="I22" s="684">
        <v>38.969083568386701</v>
      </c>
      <c r="J22" s="683">
        <v>17190</v>
      </c>
      <c r="K22" s="684">
        <v>31.722065519974926</v>
      </c>
      <c r="L22" s="683">
        <v>3486</v>
      </c>
      <c r="M22" s="684">
        <v>6.2533414449790756</v>
      </c>
      <c r="N22" s="683">
        <v>1254</v>
      </c>
      <c r="O22" s="684">
        <v>2.9736555868960051</v>
      </c>
      <c r="P22" s="683">
        <v>5259</v>
      </c>
      <c r="Q22" s="684">
        <v>4.5664878417491659</v>
      </c>
      <c r="R22" s="683">
        <v>15984</v>
      </c>
      <c r="S22" s="684">
        <v>14.824032594067438</v>
      </c>
      <c r="T22" s="683">
        <v>1</v>
      </c>
      <c r="U22" s="684">
        <v>1.8435558505244917E-3</v>
      </c>
      <c r="V22" s="834">
        <f t="shared" si="0"/>
        <v>79691</v>
      </c>
      <c r="W22" s="684">
        <f t="shared" si="0"/>
        <v>99.999999999999986</v>
      </c>
      <c r="X22" s="678"/>
      <c r="Y22" s="835">
        <f t="shared" si="1"/>
        <v>1.3690729796591534</v>
      </c>
    </row>
    <row r="23" spans="2:25" s="633" customFormat="1" ht="18" customHeight="1" x14ac:dyDescent="0.2">
      <c r="B23" s="682" t="s">
        <v>43</v>
      </c>
      <c r="D23" s="833">
        <v>14900</v>
      </c>
      <c r="F23" s="683">
        <v>459</v>
      </c>
      <c r="G23" s="684">
        <v>5.7716568544995797</v>
      </c>
      <c r="H23" s="683">
        <v>7311</v>
      </c>
      <c r="I23" s="684">
        <v>26.377207737594617</v>
      </c>
      <c r="J23" s="683">
        <v>2155</v>
      </c>
      <c r="K23" s="684">
        <v>6.8544995794785537</v>
      </c>
      <c r="L23" s="683">
        <v>672</v>
      </c>
      <c r="M23" s="684">
        <v>5.6244743481917574</v>
      </c>
      <c r="N23" s="683">
        <v>23</v>
      </c>
      <c r="O23" s="684">
        <v>0.48359966358284273</v>
      </c>
      <c r="P23" s="683">
        <v>191</v>
      </c>
      <c r="Q23" s="684">
        <v>7.0962994112699747</v>
      </c>
      <c r="R23" s="683">
        <v>10124</v>
      </c>
      <c r="S23" s="684">
        <v>47.792262405382672</v>
      </c>
      <c r="T23" s="683">
        <v>1</v>
      </c>
      <c r="U23" s="684">
        <v>0</v>
      </c>
      <c r="V23" s="834">
        <f>F23+H23+J23+L23+N23+P23+R23+T23</f>
        <v>20936</v>
      </c>
      <c r="W23" s="684">
        <f t="shared" si="0"/>
        <v>100</v>
      </c>
      <c r="X23" s="678"/>
      <c r="Y23" s="835">
        <f t="shared" si="1"/>
        <v>1.4051006711409395</v>
      </c>
    </row>
    <row r="24" spans="2:25" s="633" customFormat="1" ht="22.5" customHeight="1" x14ac:dyDescent="0.2">
      <c r="B24" s="682" t="s">
        <v>44</v>
      </c>
      <c r="D24" s="833">
        <v>7397</v>
      </c>
      <c r="F24" s="685">
        <v>1372</v>
      </c>
      <c r="G24" s="686">
        <v>7.9028995279838163</v>
      </c>
      <c r="H24" s="685">
        <v>2408</v>
      </c>
      <c r="I24" s="684">
        <v>17.80175320296696</v>
      </c>
      <c r="J24" s="685">
        <v>699</v>
      </c>
      <c r="K24" s="684">
        <v>7.026298044504383</v>
      </c>
      <c r="L24" s="685">
        <v>262</v>
      </c>
      <c r="M24" s="684">
        <v>1.2946729602157789</v>
      </c>
      <c r="N24" s="685">
        <v>78</v>
      </c>
      <c r="O24" s="684">
        <v>2.4679703304113283</v>
      </c>
      <c r="P24" s="685">
        <v>838</v>
      </c>
      <c r="Q24" s="684">
        <v>3.236682400539447</v>
      </c>
      <c r="R24" s="685">
        <v>5849</v>
      </c>
      <c r="S24" s="684">
        <v>60.229265003371545</v>
      </c>
      <c r="T24" s="685">
        <v>13</v>
      </c>
      <c r="U24" s="684">
        <v>4.0458530006743092E-2</v>
      </c>
      <c r="V24" s="842">
        <f t="shared" si="0"/>
        <v>11519</v>
      </c>
      <c r="W24" s="684">
        <f t="shared" si="0"/>
        <v>99.999999999999986</v>
      </c>
      <c r="X24" s="678"/>
      <c r="Y24" s="835">
        <f t="shared" si="1"/>
        <v>1.5572529403812356</v>
      </c>
    </row>
    <row r="25" spans="2:25" s="633" customFormat="1" ht="18" customHeight="1" x14ac:dyDescent="0.2">
      <c r="B25" s="682" t="s">
        <v>45</v>
      </c>
      <c r="D25" s="833">
        <v>31205</v>
      </c>
      <c r="F25" s="685">
        <v>409</v>
      </c>
      <c r="G25" s="686">
        <v>0.14814347853495555</v>
      </c>
      <c r="H25" s="685">
        <v>14367</v>
      </c>
      <c r="I25" s="684">
        <v>26.640610225052008</v>
      </c>
      <c r="J25" s="685">
        <v>2798</v>
      </c>
      <c r="K25" s="684">
        <v>10.29754775263191</v>
      </c>
      <c r="L25" s="685">
        <v>2568</v>
      </c>
      <c r="M25" s="684">
        <v>7.0888230473428733</v>
      </c>
      <c r="N25" s="685">
        <v>2402</v>
      </c>
      <c r="O25" s="684">
        <v>6.2819138876631158</v>
      </c>
      <c r="P25" s="685">
        <v>31</v>
      </c>
      <c r="Q25" s="684">
        <v>0.15444745634495366</v>
      </c>
      <c r="R25" s="685">
        <v>18866</v>
      </c>
      <c r="S25" s="684">
        <v>42.274475193847316</v>
      </c>
      <c r="T25" s="685">
        <v>2676</v>
      </c>
      <c r="U25" s="684">
        <v>7.1140389585828654</v>
      </c>
      <c r="V25" s="842">
        <f t="shared" si="0"/>
        <v>44117</v>
      </c>
      <c r="W25" s="684">
        <f t="shared" si="0"/>
        <v>100</v>
      </c>
      <c r="X25" s="678"/>
      <c r="Y25" s="835">
        <f t="shared" si="1"/>
        <v>1.4137798429738824</v>
      </c>
    </row>
    <row r="26" spans="2:25" s="633" customFormat="1" ht="18" customHeight="1" x14ac:dyDescent="0.2">
      <c r="B26" s="682" t="s">
        <v>46</v>
      </c>
      <c r="D26" s="833">
        <v>2944</v>
      </c>
      <c r="F26" s="685">
        <v>192</v>
      </c>
      <c r="G26" s="686">
        <v>4.0505508749189891</v>
      </c>
      <c r="H26" s="685">
        <v>1980</v>
      </c>
      <c r="I26" s="684">
        <v>34.348671419313028</v>
      </c>
      <c r="J26" s="685">
        <v>1627</v>
      </c>
      <c r="K26" s="684">
        <v>46.953985742060922</v>
      </c>
      <c r="L26" s="685">
        <v>278</v>
      </c>
      <c r="M26" s="684">
        <v>6.675307841866494</v>
      </c>
      <c r="N26" s="685">
        <v>118</v>
      </c>
      <c r="O26" s="684">
        <v>3.6292935839274141</v>
      </c>
      <c r="P26" s="685">
        <v>38</v>
      </c>
      <c r="Q26" s="684">
        <v>4.2125729099157487</v>
      </c>
      <c r="R26" s="685">
        <v>2</v>
      </c>
      <c r="S26" s="684">
        <v>0.12961762799740764</v>
      </c>
      <c r="T26" s="685">
        <v>0</v>
      </c>
      <c r="U26" s="684">
        <v>0</v>
      </c>
      <c r="V26" s="842">
        <f t="shared" si="0"/>
        <v>4235</v>
      </c>
      <c r="W26" s="684">
        <f t="shared" si="0"/>
        <v>100.00000000000001</v>
      </c>
      <c r="X26" s="678"/>
      <c r="Y26" s="835">
        <f t="shared" si="1"/>
        <v>1.4385190217391304</v>
      </c>
    </row>
    <row r="27" spans="2:25" s="633" customFormat="1" ht="18" customHeight="1" x14ac:dyDescent="0.2">
      <c r="B27" s="682" t="s">
        <v>1</v>
      </c>
      <c r="D27" s="833">
        <v>1170</v>
      </c>
      <c r="F27" s="685">
        <v>281</v>
      </c>
      <c r="G27" s="686">
        <v>16.482582837723026</v>
      </c>
      <c r="H27" s="685">
        <v>332</v>
      </c>
      <c r="I27" s="684">
        <v>25.06372132540357</v>
      </c>
      <c r="J27" s="685">
        <v>478</v>
      </c>
      <c r="K27" s="684">
        <v>33.389974511469838</v>
      </c>
      <c r="L27" s="685">
        <v>17</v>
      </c>
      <c r="M27" s="684">
        <v>2.2090059473237043</v>
      </c>
      <c r="N27" s="685">
        <v>0</v>
      </c>
      <c r="O27" s="684">
        <v>0.16992353440951571</v>
      </c>
      <c r="P27" s="685">
        <v>1</v>
      </c>
      <c r="Q27" s="684">
        <v>8.4961767204757857E-2</v>
      </c>
      <c r="R27" s="685">
        <v>514</v>
      </c>
      <c r="S27" s="684">
        <v>22.59983007646559</v>
      </c>
      <c r="T27" s="685">
        <v>0</v>
      </c>
      <c r="U27" s="684">
        <v>0</v>
      </c>
      <c r="V27" s="834">
        <f t="shared" si="0"/>
        <v>1623</v>
      </c>
      <c r="W27" s="684">
        <f t="shared" si="0"/>
        <v>100</v>
      </c>
      <c r="X27" s="678"/>
      <c r="Y27" s="835">
        <f t="shared" si="1"/>
        <v>1.3871794871794871</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
      <c r="B30" s="1249" t="s">
        <v>0</v>
      </c>
      <c r="C30" s="1225"/>
      <c r="D30" s="1270">
        <f>SUM(D10:D29)</f>
        <v>550565</v>
      </c>
      <c r="E30" s="1225"/>
      <c r="F30" s="1250">
        <f>SUM(F10:F27)</f>
        <v>25230</v>
      </c>
      <c r="G30" s="1251">
        <f>F30*100/$V30</f>
        <v>3.2169346170470758</v>
      </c>
      <c r="H30" s="1250">
        <f>SUM(H10:H27)</f>
        <v>248569</v>
      </c>
      <c r="I30" s="1251">
        <f>H30*100/$V30</f>
        <v>31.69362746035571</v>
      </c>
      <c r="J30" s="1250">
        <f>SUM(J10:J27)</f>
        <v>148732</v>
      </c>
      <c r="K30" s="1251">
        <f>J30*100/$V30</f>
        <v>18.963976197488929</v>
      </c>
      <c r="L30" s="1250">
        <f>SUM(L10:L27)</f>
        <v>27163</v>
      </c>
      <c r="M30" s="1251">
        <f>L30*100/$V30</f>
        <v>3.4634005153725611</v>
      </c>
      <c r="N30" s="1250">
        <f>SUM(N10:N27)</f>
        <v>10190</v>
      </c>
      <c r="O30" s="1251">
        <f>N30*100/$V30</f>
        <v>1.2992692726004638</v>
      </c>
      <c r="P30" s="1250">
        <f>SUM(P10:P27)</f>
        <v>62422</v>
      </c>
      <c r="Q30" s="1251">
        <f>P30*100/$V30</f>
        <v>7.9590762055217033</v>
      </c>
      <c r="R30" s="1250">
        <f>SUM(R10:R27)</f>
        <v>257843</v>
      </c>
      <c r="S30" s="1251">
        <f>R30*100/$V30</f>
        <v>32.876102753201316</v>
      </c>
      <c r="T30" s="1250">
        <f>SUM(T10:T28)</f>
        <v>4138</v>
      </c>
      <c r="U30" s="1251">
        <f>T30*100/$V30</f>
        <v>0.52761297841223942</v>
      </c>
      <c r="V30" s="1250">
        <f>SUM(V10:V27)</f>
        <v>784287</v>
      </c>
      <c r="W30" s="1251">
        <f>G30+I30+K30+M30+O30+Q30+S30+U30</f>
        <v>100</v>
      </c>
      <c r="X30" s="1267"/>
      <c r="Y30" s="1268">
        <f>(V30/D30)</f>
        <v>1.4245130002815289</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Q33" s="1341"/>
      <c r="R33" s="1341"/>
      <c r="S33" s="1341"/>
      <c r="T33" s="1341"/>
      <c r="X33" s="697"/>
      <c r="Y33" s="697"/>
    </row>
    <row r="34" spans="2:25" s="852" customFormat="1" x14ac:dyDescent="0.2">
      <c r="X34" s="697"/>
      <c r="Y34" s="697"/>
    </row>
    <row r="35" spans="2:25" s="852" customFormat="1" x14ac:dyDescent="0.2">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B40" s="1341"/>
      <c r="C40" s="1341"/>
      <c r="D40" s="1341"/>
      <c r="E40" s="1341"/>
      <c r="F40" s="1341"/>
      <c r="G40" s="1341"/>
      <c r="H40" s="1341"/>
      <c r="I40" s="1341"/>
      <c r="J40" s="1341"/>
      <c r="K40" s="1341"/>
      <c r="L40" s="1341"/>
      <c r="M40" s="1341"/>
      <c r="N40" s="1341"/>
      <c r="O40" s="1341"/>
      <c r="P40" s="1341"/>
      <c r="Q40" s="1341"/>
      <c r="R40" s="1341"/>
      <c r="S40" s="1341"/>
      <c r="T40" s="1342"/>
      <c r="U40" s="697"/>
    </row>
    <row r="41" spans="2:25" s="852" customFormat="1" x14ac:dyDescent="0.2">
      <c r="B41" s="1341"/>
      <c r="C41" s="1341"/>
      <c r="D41" s="1341"/>
      <c r="E41" s="1341"/>
      <c r="F41" s="1341"/>
      <c r="G41" s="1341"/>
      <c r="H41" s="1341"/>
      <c r="I41" s="1341"/>
      <c r="J41" s="1341"/>
      <c r="K41" s="1341"/>
      <c r="L41" s="1341"/>
      <c r="M41" s="1341"/>
      <c r="N41" s="1341"/>
      <c r="O41" s="1341"/>
      <c r="P41" s="1341"/>
      <c r="Q41" s="1341"/>
      <c r="R41" s="1341"/>
      <c r="S41" s="1341"/>
      <c r="T41" s="1342"/>
      <c r="U41" s="697"/>
    </row>
    <row r="42" spans="2:25" s="852" customFormat="1" x14ac:dyDescent="0.2">
      <c r="B42" s="1341"/>
      <c r="C42" s="1341"/>
      <c r="D42" s="1341"/>
      <c r="E42" s="1341"/>
      <c r="F42" s="1341"/>
      <c r="G42" s="1341"/>
      <c r="H42" s="1341"/>
      <c r="I42" s="1341"/>
      <c r="J42" s="1341"/>
      <c r="K42" s="1341"/>
      <c r="L42" s="1341"/>
      <c r="M42" s="1341"/>
      <c r="N42" s="1341"/>
      <c r="O42" s="1341"/>
      <c r="P42" s="1341"/>
      <c r="Q42" s="1341"/>
      <c r="R42" s="1341"/>
      <c r="S42" s="1341"/>
      <c r="T42" s="1342"/>
      <c r="U42" s="697"/>
    </row>
    <row r="43" spans="2:25" s="820" customFormat="1" x14ac:dyDescent="0.2">
      <c r="B43" s="1341"/>
      <c r="C43" s="1341"/>
      <c r="D43" s="1341"/>
      <c r="E43" s="1341"/>
      <c r="F43" s="1341"/>
      <c r="G43" s="1341"/>
      <c r="H43" s="1341"/>
      <c r="I43" s="1341"/>
      <c r="J43" s="1341"/>
      <c r="K43" s="1341"/>
      <c r="L43" s="1341"/>
      <c r="M43" s="1341"/>
      <c r="N43" s="1341"/>
      <c r="O43" s="1341"/>
      <c r="P43" s="1341"/>
      <c r="Q43" s="1341"/>
      <c r="R43" s="1341"/>
      <c r="S43" s="1341"/>
      <c r="T43" s="1342"/>
      <c r="U43" s="918"/>
    </row>
    <row r="44" spans="2:25" s="820" customFormat="1" x14ac:dyDescent="0.2">
      <c r="B44" s="1341"/>
      <c r="C44" s="1341"/>
      <c r="D44" s="1341"/>
      <c r="E44" s="1341"/>
      <c r="F44" s="1341"/>
      <c r="G44" s="1341"/>
      <c r="H44" s="1341"/>
      <c r="I44" s="1341"/>
      <c r="J44" s="1341"/>
      <c r="K44" s="1341"/>
      <c r="L44" s="1341"/>
      <c r="M44" s="1341"/>
      <c r="N44" s="1341"/>
      <c r="O44" s="1341"/>
      <c r="P44" s="1341"/>
      <c r="Q44" s="1341"/>
      <c r="R44" s="1341"/>
      <c r="S44" s="1341"/>
      <c r="T44" s="1342"/>
      <c r="U44" s="918"/>
    </row>
    <row r="45" spans="2:25" s="820" customFormat="1" x14ac:dyDescent="0.2">
      <c r="B45" s="1341"/>
      <c r="C45" s="1341"/>
      <c r="D45" s="1341"/>
      <c r="E45" s="1341"/>
      <c r="F45" s="1341"/>
      <c r="G45" s="1341"/>
      <c r="H45" s="1341"/>
      <c r="I45" s="1341"/>
      <c r="J45" s="1341"/>
      <c r="K45" s="1341"/>
      <c r="L45" s="1341"/>
      <c r="M45" s="1341"/>
      <c r="N45" s="1341"/>
      <c r="O45" s="1341"/>
      <c r="P45" s="1341"/>
      <c r="Q45" s="1341"/>
      <c r="R45" s="1341"/>
      <c r="S45" s="1341"/>
      <c r="T45" s="1342"/>
      <c r="U45" s="918"/>
    </row>
    <row r="46" spans="2:25" s="820" customFormat="1" x14ac:dyDescent="0.2">
      <c r="B46" s="1341"/>
      <c r="C46" s="1341"/>
      <c r="D46" s="1341"/>
      <c r="E46" s="1341"/>
      <c r="F46" s="1341"/>
      <c r="G46" s="1341"/>
      <c r="H46" s="1341"/>
      <c r="I46" s="1341"/>
      <c r="J46" s="1341"/>
      <c r="K46" s="1341"/>
      <c r="L46" s="1341"/>
      <c r="M46" s="1341"/>
      <c r="N46" s="1341"/>
      <c r="O46" s="1341"/>
      <c r="P46" s="1341"/>
      <c r="Q46" s="1341"/>
      <c r="R46" s="1341"/>
      <c r="S46" s="1341"/>
      <c r="T46" s="1342"/>
      <c r="U46" s="918"/>
    </row>
    <row r="47" spans="2:25" s="820" customFormat="1" x14ac:dyDescent="0.2">
      <c r="B47" s="1341"/>
      <c r="C47" s="1341"/>
      <c r="D47" s="1341"/>
      <c r="E47" s="1341"/>
      <c r="F47" s="1341"/>
      <c r="G47" s="1341"/>
      <c r="H47" s="1341"/>
      <c r="I47" s="1341"/>
      <c r="J47" s="1341"/>
      <c r="K47" s="1341"/>
      <c r="L47" s="1341"/>
      <c r="M47" s="1341"/>
      <c r="N47" s="1341"/>
      <c r="O47" s="1341"/>
      <c r="P47" s="1341"/>
      <c r="Q47" s="1341"/>
      <c r="R47" s="1341"/>
      <c r="S47" s="1341"/>
      <c r="T47" s="1342"/>
      <c r="U47" s="918"/>
    </row>
    <row r="48" spans="2:25" s="820" customFormat="1" x14ac:dyDescent="0.2">
      <c r="T48" s="918"/>
      <c r="U48" s="918"/>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52" t="s">
        <v>415</v>
      </c>
      <c r="C3" s="1552"/>
      <c r="D3" s="1552"/>
      <c r="E3" s="1552"/>
      <c r="F3" s="1552"/>
      <c r="G3" s="1552"/>
      <c r="H3" s="1552"/>
      <c r="I3" s="1552"/>
      <c r="J3" s="1552"/>
      <c r="K3" s="1552"/>
      <c r="L3" s="1552"/>
      <c r="M3" s="1552"/>
      <c r="N3" s="1552"/>
      <c r="O3" s="1552"/>
      <c r="P3" s="1552"/>
      <c r="Q3" s="1552"/>
      <c r="R3" s="1552"/>
      <c r="S3" s="1552"/>
      <c r="T3" s="1552"/>
      <c r="U3" s="1552"/>
      <c r="V3" s="1552"/>
      <c r="W3" s="1552"/>
      <c r="X3" s="1552"/>
      <c r="Y3" s="7"/>
    </row>
    <row r="4" spans="2:25" s="4"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55" t="s">
        <v>52</v>
      </c>
      <c r="G6" s="1555"/>
      <c r="H6" s="1555"/>
      <c r="I6" s="1555"/>
      <c r="J6" s="1555"/>
      <c r="K6" s="1555"/>
      <c r="L6" s="1555"/>
      <c r="M6" s="1555"/>
      <c r="N6" s="1555"/>
      <c r="O6" s="1555"/>
      <c r="P6" s="1555"/>
      <c r="Q6" s="1555"/>
      <c r="R6" s="1555"/>
      <c r="S6" s="1555"/>
      <c r="T6" s="1555"/>
      <c r="U6" s="1555"/>
      <c r="V6" s="1555"/>
      <c r="W6" s="1555"/>
      <c r="X6" s="154"/>
      <c r="Y6" s="154"/>
    </row>
    <row r="7" spans="2:25" s="133" customFormat="1" ht="64.5" customHeight="1" x14ac:dyDescent="0.2">
      <c r="B7" s="1556" t="s">
        <v>12</v>
      </c>
      <c r="C7" s="155"/>
      <c r="D7" s="156" t="s">
        <v>53</v>
      </c>
      <c r="E7" s="155"/>
      <c r="F7" s="1557" t="s">
        <v>167</v>
      </c>
      <c r="G7" s="1557"/>
      <c r="H7" s="1557" t="s">
        <v>59</v>
      </c>
      <c r="I7" s="1557"/>
      <c r="J7" s="1557" t="s">
        <v>60</v>
      </c>
      <c r="K7" s="1557"/>
      <c r="L7" s="1557" t="s">
        <v>152</v>
      </c>
      <c r="M7" s="1557"/>
      <c r="N7" s="1557" t="s">
        <v>0</v>
      </c>
      <c r="O7" s="1557"/>
      <c r="P7" s="156"/>
      <c r="Q7" s="156" t="s">
        <v>62</v>
      </c>
    </row>
    <row r="8" spans="2:25" s="155" customFormat="1" ht="20.25" customHeight="1" x14ac:dyDescent="0.2">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'41cbenpreGI'!D10</f>
        <v>95912</v>
      </c>
      <c r="F10" s="164">
        <f>'41cbenpreGI'!F10+'41cbenpreGI'!H10+'41cbenpreGI'!J10+'41cbenpreGI'!L10+'41cbenpreGI'!N10</f>
        <v>131110</v>
      </c>
      <c r="G10" s="165">
        <f t="shared" ref="G10:G27" si="0">F10*100/$N10</f>
        <v>85.945028220070668</v>
      </c>
      <c r="H10" s="164">
        <f>'41cbenpreGI'!P10</f>
        <v>119</v>
      </c>
      <c r="I10" s="165">
        <f t="shared" ref="I10:I27" si="1">H10*100/$N10</f>
        <v>7.8006699398889545E-2</v>
      </c>
      <c r="J10" s="164">
        <f>'41cbenpreGI'!R10</f>
        <v>21322</v>
      </c>
      <c r="K10" s="165">
        <f t="shared" ref="K10:K27" si="2">J10*100/$N10</f>
        <v>13.976965080530446</v>
      </c>
      <c r="L10" s="164">
        <f>'41cbenpreGI'!T10</f>
        <v>0</v>
      </c>
      <c r="M10" s="165">
        <f t="shared" ref="M10:M27" si="3">L10*100/$N10</f>
        <v>0</v>
      </c>
      <c r="N10" s="164">
        <f>F10+H10+J10+L10</f>
        <v>152551</v>
      </c>
      <c r="O10" s="165">
        <f>G10+I10+K10+M10</f>
        <v>100</v>
      </c>
      <c r="P10" s="166"/>
      <c r="Q10" s="166">
        <f t="shared" ref="Q10:Q27" si="4">N10/D10</f>
        <v>1.5905309033280508</v>
      </c>
    </row>
    <row r="11" spans="2:25" s="162" customFormat="1" ht="18" customHeight="1" x14ac:dyDescent="0.2">
      <c r="B11" s="146" t="s">
        <v>7</v>
      </c>
      <c r="C11" s="159"/>
      <c r="D11" s="163">
        <f>'41cbenpreGI'!D11</f>
        <v>16282</v>
      </c>
      <c r="F11" s="164">
        <f>'41cbenpreGI'!F11+'41cbenpreGI'!H11+'41cbenpreGI'!J11+'41cbenpreGI'!L11+'41cbenpreGI'!N11</f>
        <v>10221</v>
      </c>
      <c r="G11" s="165">
        <f t="shared" si="0"/>
        <v>46.117402878671662</v>
      </c>
      <c r="H11" s="164">
        <f>'41cbenpreGI'!P11</f>
        <v>1783</v>
      </c>
      <c r="I11" s="165">
        <f t="shared" si="1"/>
        <v>8.0449397644723195</v>
      </c>
      <c r="J11" s="164">
        <f>'41cbenpreGI'!R11</f>
        <v>10159</v>
      </c>
      <c r="K11" s="165">
        <f t="shared" si="2"/>
        <v>45.83765735685602</v>
      </c>
      <c r="L11" s="164">
        <f>'41cbenpreGI'!T11</f>
        <v>0</v>
      </c>
      <c r="M11" s="165">
        <f t="shared" si="3"/>
        <v>0</v>
      </c>
      <c r="N11" s="164">
        <f t="shared" ref="N11:O27" si="5">F11+H11+J11+L11</f>
        <v>22163</v>
      </c>
      <c r="O11" s="165">
        <f t="shared" si="5"/>
        <v>100</v>
      </c>
      <c r="P11" s="166"/>
      <c r="Q11" s="166">
        <f t="shared" si="4"/>
        <v>1.3611964132170495</v>
      </c>
    </row>
    <row r="12" spans="2:25" s="162" customFormat="1" ht="22.5" customHeight="1" x14ac:dyDescent="0.2">
      <c r="B12" s="146" t="s">
        <v>37</v>
      </c>
      <c r="C12" s="159"/>
      <c r="D12" s="163">
        <f>'41cbenpreGI'!D12</f>
        <v>15338</v>
      </c>
      <c r="F12" s="164">
        <f>'41cbenpreGI'!F12+'41cbenpreGI'!H12+'41cbenpreGI'!J12+'41cbenpreGI'!L12+'41cbenpreGI'!N12</f>
        <v>13754</v>
      </c>
      <c r="G12" s="165">
        <f t="shared" si="0"/>
        <v>64.247010463378174</v>
      </c>
      <c r="H12" s="164">
        <f>'41cbenpreGI'!P12</f>
        <v>1714</v>
      </c>
      <c r="I12" s="165">
        <f t="shared" si="1"/>
        <v>8.0063527653213757</v>
      </c>
      <c r="J12" s="164">
        <f>'41cbenpreGI'!R12</f>
        <v>5928</v>
      </c>
      <c r="K12" s="165">
        <f t="shared" si="2"/>
        <v>27.690582959641254</v>
      </c>
      <c r="L12" s="164">
        <f>'41cbenpreGI'!T12</f>
        <v>12</v>
      </c>
      <c r="M12" s="165">
        <f t="shared" si="3"/>
        <v>5.6053811659192827E-2</v>
      </c>
      <c r="N12" s="164">
        <f t="shared" si="5"/>
        <v>21408</v>
      </c>
      <c r="O12" s="165">
        <f t="shared" si="5"/>
        <v>100.00000000000001</v>
      </c>
      <c r="P12" s="166"/>
      <c r="Q12" s="166">
        <f t="shared" si="4"/>
        <v>1.3957491198330942</v>
      </c>
    </row>
    <row r="13" spans="2:25" s="162" customFormat="1" ht="18" customHeight="1" x14ac:dyDescent="0.2">
      <c r="B13" s="146" t="s">
        <v>38</v>
      </c>
      <c r="C13" s="159"/>
      <c r="D13" s="163">
        <f>'41cbenpreGI'!D13</f>
        <v>13301</v>
      </c>
      <c r="F13" s="164">
        <f>'41cbenpreGI'!F13+'41cbenpreGI'!H13+'41cbenpreGI'!J13+'41cbenpreGI'!L13+'41cbenpreGI'!N13</f>
        <v>12269</v>
      </c>
      <c r="G13" s="165">
        <f t="shared" si="0"/>
        <v>51.866413020503067</v>
      </c>
      <c r="H13" s="164">
        <f>'41cbenpreGI'!P13</f>
        <v>46</v>
      </c>
      <c r="I13" s="165">
        <f t="shared" si="1"/>
        <v>0.19446205876136125</v>
      </c>
      <c r="J13" s="164">
        <f>'41cbenpreGI'!R13</f>
        <v>11340</v>
      </c>
      <c r="K13" s="165">
        <f t="shared" si="2"/>
        <v>47.939124920735573</v>
      </c>
      <c r="L13" s="164">
        <f>'41cbenpreGI'!T13</f>
        <v>0</v>
      </c>
      <c r="M13" s="165">
        <f t="shared" si="3"/>
        <v>0</v>
      </c>
      <c r="N13" s="164">
        <f t="shared" si="5"/>
        <v>23655</v>
      </c>
      <c r="O13" s="165">
        <f t="shared" si="5"/>
        <v>100</v>
      </c>
      <c r="P13" s="166"/>
      <c r="Q13" s="166">
        <f t="shared" si="4"/>
        <v>1.778437711450267</v>
      </c>
    </row>
    <row r="14" spans="2:25" s="162" customFormat="1" ht="18" customHeight="1" x14ac:dyDescent="0.2">
      <c r="B14" s="146" t="s">
        <v>6</v>
      </c>
      <c r="C14" s="159"/>
      <c r="D14" s="163">
        <f>'41cbenpreGI'!D14</f>
        <v>13489</v>
      </c>
      <c r="F14" s="164">
        <f>'41cbenpreGI'!F14+'41cbenpreGI'!H14+'41cbenpreGI'!J14+'41cbenpreGI'!L14+'41cbenpreGI'!N14</f>
        <v>3928</v>
      </c>
      <c r="G14" s="165">
        <f t="shared" si="0"/>
        <v>25.291352778314341</v>
      </c>
      <c r="H14" s="164">
        <f>'41cbenpreGI'!P14</f>
        <v>5661</v>
      </c>
      <c r="I14" s="165">
        <f t="shared" si="1"/>
        <v>36.449681282596096</v>
      </c>
      <c r="J14" s="164">
        <f>'41cbenpreGI'!R14</f>
        <v>5942</v>
      </c>
      <c r="K14" s="165">
        <f t="shared" si="2"/>
        <v>38.258965939089563</v>
      </c>
      <c r="L14" s="164">
        <f>'41cbenpreGI'!T14</f>
        <v>0</v>
      </c>
      <c r="M14" s="165">
        <f t="shared" si="3"/>
        <v>0</v>
      </c>
      <c r="N14" s="164">
        <f t="shared" si="5"/>
        <v>15531</v>
      </c>
      <c r="O14" s="165">
        <f t="shared" si="5"/>
        <v>100</v>
      </c>
      <c r="P14" s="166"/>
      <c r="Q14" s="166">
        <f t="shared" si="4"/>
        <v>1.1513826080510046</v>
      </c>
    </row>
    <row r="15" spans="2:25" s="162" customFormat="1" ht="18" customHeight="1" x14ac:dyDescent="0.2">
      <c r="B15" s="146" t="s">
        <v>5</v>
      </c>
      <c r="C15" s="159"/>
      <c r="D15" s="163">
        <f>'41cbenpreGI'!D15</f>
        <v>5063</v>
      </c>
      <c r="F15" s="164">
        <f>'41cbenpreGI'!F15+'41cbenpreGI'!H15+'41cbenpreGI'!J15+'41cbenpreGI'!L15+'41cbenpreGI'!N15</f>
        <v>3677</v>
      </c>
      <c r="G15" s="165">
        <f t="shared" si="0"/>
        <v>50.404386566141191</v>
      </c>
      <c r="H15" s="164">
        <f>'41cbenpreGI'!P15</f>
        <v>0</v>
      </c>
      <c r="I15" s="165">
        <f t="shared" si="1"/>
        <v>0</v>
      </c>
      <c r="J15" s="164">
        <f>'41cbenpreGI'!R15</f>
        <v>3618</v>
      </c>
      <c r="K15" s="165">
        <f t="shared" si="2"/>
        <v>49.595613433858809</v>
      </c>
      <c r="L15" s="164">
        <f>'41cbenpreGI'!T15</f>
        <v>0</v>
      </c>
      <c r="M15" s="165">
        <f t="shared" si="3"/>
        <v>0</v>
      </c>
      <c r="N15" s="164">
        <f t="shared" si="5"/>
        <v>7295</v>
      </c>
      <c r="O15" s="165">
        <f t="shared" si="5"/>
        <v>100</v>
      </c>
      <c r="P15" s="166"/>
      <c r="Q15" s="166">
        <f t="shared" si="4"/>
        <v>1.440845348607545</v>
      </c>
    </row>
    <row r="16" spans="2:25" s="162" customFormat="1" ht="18" customHeight="1" x14ac:dyDescent="0.2">
      <c r="B16" s="146" t="s">
        <v>4</v>
      </c>
      <c r="C16" s="159"/>
      <c r="D16" s="163">
        <f>'41cbenpreGI'!D16</f>
        <v>50080</v>
      </c>
      <c r="F16" s="164">
        <f>'41cbenpreGI'!F16+'41cbenpreGI'!H16+'41cbenpreGI'!J16+'41cbenpreGI'!L16+'41cbenpreGI'!N16</f>
        <v>39051</v>
      </c>
      <c r="G16" s="165">
        <f t="shared" si="0"/>
        <v>54.336361991957588</v>
      </c>
      <c r="H16" s="164">
        <f>'41cbenpreGI'!P16</f>
        <v>16995</v>
      </c>
      <c r="I16" s="165">
        <f t="shared" si="1"/>
        <v>23.64719141771835</v>
      </c>
      <c r="J16" s="164">
        <f>'41cbenpreGI'!R16</f>
        <v>14568</v>
      </c>
      <c r="K16" s="165">
        <f t="shared" si="2"/>
        <v>20.270213861331033</v>
      </c>
      <c r="L16" s="164">
        <f>'41cbenpreGI'!T16</f>
        <v>1255</v>
      </c>
      <c r="M16" s="165">
        <f t="shared" si="3"/>
        <v>1.7462327289930291</v>
      </c>
      <c r="N16" s="164">
        <f t="shared" si="5"/>
        <v>71869</v>
      </c>
      <c r="O16" s="165">
        <f t="shared" si="5"/>
        <v>100</v>
      </c>
      <c r="P16" s="166"/>
      <c r="Q16" s="166">
        <f t="shared" si="4"/>
        <v>1.4350838658146965</v>
      </c>
    </row>
    <row r="17" spans="2:25" s="162" customFormat="1" ht="18" customHeight="1" x14ac:dyDescent="0.2">
      <c r="B17" s="146" t="s">
        <v>40</v>
      </c>
      <c r="C17" s="159"/>
      <c r="D17" s="163">
        <f>'41cbenpreGI'!D17</f>
        <v>28927</v>
      </c>
      <c r="F17" s="164">
        <f>'41cbenpreGI'!F17+'41cbenpreGI'!H17+'41cbenpreGI'!J17+'41cbenpreGI'!L17+'41cbenpreGI'!N17</f>
        <v>32791</v>
      </c>
      <c r="G17" s="165">
        <f t="shared" si="0"/>
        <v>81.638699397500375</v>
      </c>
      <c r="H17" s="164">
        <f>'41cbenpreGI'!P17</f>
        <v>3389</v>
      </c>
      <c r="I17" s="165">
        <f t="shared" si="1"/>
        <v>8.4374844395757602</v>
      </c>
      <c r="J17" s="164">
        <f>'41cbenpreGI'!R17</f>
        <v>3985</v>
      </c>
      <c r="K17" s="165">
        <f t="shared" si="2"/>
        <v>9.9213264950455606</v>
      </c>
      <c r="L17" s="164">
        <f>'41cbenpreGI'!T17</f>
        <v>1</v>
      </c>
      <c r="M17" s="165">
        <f t="shared" si="3"/>
        <v>2.4896678783050343E-3</v>
      </c>
      <c r="N17" s="164">
        <f t="shared" si="5"/>
        <v>40166</v>
      </c>
      <c r="O17" s="165">
        <f t="shared" si="5"/>
        <v>100</v>
      </c>
      <c r="P17" s="166"/>
      <c r="Q17" s="166">
        <f t="shared" si="4"/>
        <v>1.3885297472949147</v>
      </c>
    </row>
    <row r="18" spans="2:25" s="162" customFormat="1" ht="18" customHeight="1" x14ac:dyDescent="0.2">
      <c r="B18" s="146" t="s">
        <v>41</v>
      </c>
      <c r="C18" s="159"/>
      <c r="D18" s="163">
        <f>'41cbenpreGI'!D18</f>
        <v>97498</v>
      </c>
      <c r="F18" s="164">
        <f>'41cbenpreGI'!F18+'41cbenpreGI'!H18+'41cbenpreGI'!J18+'41cbenpreGI'!L18+'41cbenpreGI'!N18</f>
        <v>40979</v>
      </c>
      <c r="G18" s="165">
        <f t="shared" si="0"/>
        <v>34.643119816720066</v>
      </c>
      <c r="H18" s="164">
        <f>'41cbenpreGI'!P18</f>
        <v>5091</v>
      </c>
      <c r="I18" s="165">
        <f t="shared" si="1"/>
        <v>4.303865955414282</v>
      </c>
      <c r="J18" s="164">
        <f>'41cbenpreGI'!R18</f>
        <v>72211</v>
      </c>
      <c r="K18" s="165">
        <f t="shared" si="2"/>
        <v>61.046251130705308</v>
      </c>
      <c r="L18" s="164">
        <f>'41cbenpreGI'!T18</f>
        <v>8</v>
      </c>
      <c r="M18" s="165">
        <f t="shared" si="3"/>
        <v>6.7630971603445797E-3</v>
      </c>
      <c r="N18" s="164">
        <f t="shared" si="5"/>
        <v>118289</v>
      </c>
      <c r="O18" s="165">
        <f t="shared" si="5"/>
        <v>100</v>
      </c>
      <c r="P18" s="166"/>
      <c r="Q18" s="166">
        <f t="shared" si="4"/>
        <v>1.2132453999056392</v>
      </c>
    </row>
    <row r="19" spans="2:25" s="162" customFormat="1" ht="18" customHeight="1" x14ac:dyDescent="0.2">
      <c r="B19" s="146" t="s">
        <v>3</v>
      </c>
      <c r="C19" s="159"/>
      <c r="D19" s="163">
        <f>'41cbenpreGI'!D19</f>
        <v>59731</v>
      </c>
      <c r="F19" s="164">
        <f>'41cbenpreGI'!F19+'41cbenpreGI'!H19+'41cbenpreGI'!J19+'41cbenpreGI'!L19+'41cbenpreGI'!N19</f>
        <v>39906</v>
      </c>
      <c r="G19" s="165">
        <f t="shared" si="0"/>
        <v>42.921215380478621</v>
      </c>
      <c r="H19" s="164">
        <f>'41cbenpreGI'!P19</f>
        <v>8323</v>
      </c>
      <c r="I19" s="165">
        <f>H19*100/$N19</f>
        <v>8.9518687819306262</v>
      </c>
      <c r="J19" s="164">
        <f>'41cbenpreGI'!R19</f>
        <v>44577</v>
      </c>
      <c r="K19" s="165">
        <f>J19*100/$N19</f>
        <v>47.945146544770097</v>
      </c>
      <c r="L19" s="164">
        <f>'41cbenpreGI'!T19</f>
        <v>169</v>
      </c>
      <c r="M19" s="165">
        <f t="shared" si="3"/>
        <v>0.18176929282065071</v>
      </c>
      <c r="N19" s="164">
        <f t="shared" si="5"/>
        <v>92975</v>
      </c>
      <c r="O19" s="165">
        <f t="shared" si="5"/>
        <v>99.999999999999986</v>
      </c>
      <c r="P19" s="166"/>
      <c r="Q19" s="166">
        <f t="shared" si="4"/>
        <v>1.5565619192714002</v>
      </c>
    </row>
    <row r="20" spans="2:25" s="162" customFormat="1" ht="18" customHeight="1" x14ac:dyDescent="0.2">
      <c r="B20" s="146" t="s">
        <v>2</v>
      </c>
      <c r="C20" s="159"/>
      <c r="D20" s="163">
        <f>'41cbenpreGI'!D20</f>
        <v>12103</v>
      </c>
      <c r="F20" s="164">
        <f>'41cbenpreGI'!F20+'41cbenpreGI'!H20+'41cbenpreGI'!J20+'41cbenpreGI'!L20+'41cbenpreGI'!N20</f>
        <v>5631</v>
      </c>
      <c r="G20" s="165">
        <f t="shared" si="0"/>
        <v>36.840039254170755</v>
      </c>
      <c r="H20" s="164">
        <f>'41cbenpreGI'!P20</f>
        <v>7273</v>
      </c>
      <c r="I20" s="165">
        <f>H20*100/$N20</f>
        <v>47.582597317631667</v>
      </c>
      <c r="J20" s="164">
        <f>'41cbenpreGI'!R20</f>
        <v>2381</v>
      </c>
      <c r="K20" s="165">
        <f>J20*100/$N20</f>
        <v>15.577363428197579</v>
      </c>
      <c r="L20" s="164">
        <f>'41cbenpreGI'!T20</f>
        <v>0</v>
      </c>
      <c r="M20" s="165">
        <f t="shared" si="3"/>
        <v>0</v>
      </c>
      <c r="N20" s="164">
        <f t="shared" si="5"/>
        <v>15285</v>
      </c>
      <c r="O20" s="165">
        <f t="shared" si="5"/>
        <v>100</v>
      </c>
      <c r="P20" s="166"/>
      <c r="Q20" s="166">
        <f t="shared" si="4"/>
        <v>1.2629100223085186</v>
      </c>
    </row>
    <row r="21" spans="2:25" s="162" customFormat="1" ht="18" customHeight="1" x14ac:dyDescent="0.2">
      <c r="B21" s="146" t="s">
        <v>35</v>
      </c>
      <c r="C21" s="159"/>
      <c r="D21" s="163">
        <f>'41cbenpreGI'!D21</f>
        <v>27017</v>
      </c>
      <c r="F21" s="164">
        <f>'41cbenpreGI'!F21+'41cbenpreGI'!H21+'41cbenpreGI'!J21+'41cbenpreGI'!L21+'41cbenpreGI'!N21</f>
        <v>24834</v>
      </c>
      <c r="G21" s="165">
        <f t="shared" si="0"/>
        <v>60.601771639132238</v>
      </c>
      <c r="H21" s="164">
        <f>'41cbenpreGI'!P21</f>
        <v>5670</v>
      </c>
      <c r="I21" s="165">
        <f>H21*100/$N21</f>
        <v>13.836355206325191</v>
      </c>
      <c r="J21" s="164">
        <f>'41cbenpreGI'!R21</f>
        <v>10473</v>
      </c>
      <c r="K21" s="165">
        <f>J21*100/$N21</f>
        <v>25.556992605968912</v>
      </c>
      <c r="L21" s="164">
        <f>'41cbenpreGI'!T21</f>
        <v>2</v>
      </c>
      <c r="M21" s="165">
        <f t="shared" si="3"/>
        <v>4.880548573659679E-3</v>
      </c>
      <c r="N21" s="164">
        <f t="shared" si="5"/>
        <v>40979</v>
      </c>
      <c r="O21" s="165">
        <f t="shared" si="5"/>
        <v>100.00000000000001</v>
      </c>
      <c r="P21" s="166"/>
      <c r="Q21" s="166">
        <f t="shared" si="4"/>
        <v>1.5167857275049044</v>
      </c>
    </row>
    <row r="22" spans="2:25" s="162" customFormat="1" ht="21" customHeight="1" x14ac:dyDescent="0.2">
      <c r="B22" s="146" t="s">
        <v>42</v>
      </c>
      <c r="C22" s="159"/>
      <c r="D22" s="163">
        <f>'41cbenpreGI'!D22</f>
        <v>58208</v>
      </c>
      <c r="F22" s="164">
        <f>'41cbenpreGI'!F22+'41cbenpreGI'!H22+'41cbenpreGI'!J22+'41cbenpreGI'!L22+'41cbenpreGI'!N22</f>
        <v>58447</v>
      </c>
      <c r="G22" s="165">
        <f t="shared" si="0"/>
        <v>73.34203360479853</v>
      </c>
      <c r="H22" s="164">
        <f>'41cbenpreGI'!P22</f>
        <v>5259</v>
      </c>
      <c r="I22" s="165">
        <f>H22*100/$N22</f>
        <v>6.5992395628113591</v>
      </c>
      <c r="J22" s="164">
        <f>'41cbenpreGI'!R22</f>
        <v>15984</v>
      </c>
      <c r="K22" s="165">
        <f>J22*100/$N22</f>
        <v>20.057471985544165</v>
      </c>
      <c r="L22" s="164">
        <f>'41cbenpreGI'!T22</f>
        <v>1</v>
      </c>
      <c r="M22" s="165">
        <f t="shared" si="3"/>
        <v>1.2548468459424528E-3</v>
      </c>
      <c r="N22" s="164">
        <f t="shared" si="5"/>
        <v>79691</v>
      </c>
      <c r="O22" s="165">
        <f t="shared" si="5"/>
        <v>100</v>
      </c>
      <c r="P22" s="166"/>
      <c r="Q22" s="166">
        <f t="shared" si="4"/>
        <v>1.3690729796591534</v>
      </c>
    </row>
    <row r="23" spans="2:25" s="162" customFormat="1" ht="18" customHeight="1" x14ac:dyDescent="0.2">
      <c r="B23" s="146" t="s">
        <v>43</v>
      </c>
      <c r="C23" s="159"/>
      <c r="D23" s="163">
        <f>'41cbenpreGI'!D23</f>
        <v>14900</v>
      </c>
      <c r="F23" s="164">
        <f>'41cbenpreGI'!F23+'41cbenpreGI'!H23+'41cbenpreGI'!J23+'41cbenpreGI'!L23+'41cbenpreGI'!N23</f>
        <v>10620</v>
      </c>
      <c r="G23" s="165">
        <f t="shared" si="0"/>
        <v>50.72602216278181</v>
      </c>
      <c r="H23" s="164">
        <f>'41cbenpreGI'!P23</f>
        <v>191</v>
      </c>
      <c r="I23" s="165">
        <f>H23*100/$N23</f>
        <v>0.91230416507451284</v>
      </c>
      <c r="J23" s="164">
        <f>'41cbenpreGI'!R23</f>
        <v>10124</v>
      </c>
      <c r="K23" s="165">
        <f>J23*100/$N23</f>
        <v>48.356897210546428</v>
      </c>
      <c r="L23" s="164">
        <f>'41cbenpreGI'!T23</f>
        <v>1</v>
      </c>
      <c r="M23" s="165">
        <f t="shared" si="3"/>
        <v>4.7764615972487583E-3</v>
      </c>
      <c r="N23" s="164">
        <f t="shared" si="5"/>
        <v>20936</v>
      </c>
      <c r="O23" s="165">
        <f t="shared" si="5"/>
        <v>99.999999999999986</v>
      </c>
      <c r="P23" s="166"/>
      <c r="Q23" s="166">
        <f t="shared" si="4"/>
        <v>1.4051006711409395</v>
      </c>
    </row>
    <row r="24" spans="2:25" s="162" customFormat="1" ht="22.5" customHeight="1" x14ac:dyDescent="0.2">
      <c r="B24" s="146" t="s">
        <v>44</v>
      </c>
      <c r="C24" s="159"/>
      <c r="D24" s="163">
        <f>'41cbenpreGI'!D24</f>
        <v>7397</v>
      </c>
      <c r="F24" s="164">
        <f>'41cbenpreGI'!F24+'41cbenpreGI'!H24+'41cbenpreGI'!J24+'41cbenpreGI'!L24+'41cbenpreGI'!N24</f>
        <v>4819</v>
      </c>
      <c r="G24" s="167">
        <f t="shared" si="0"/>
        <v>41.83522875249588</v>
      </c>
      <c r="H24" s="164">
        <f>'41cbenpreGI'!P24</f>
        <v>838</v>
      </c>
      <c r="I24" s="165">
        <f t="shared" si="1"/>
        <v>7.2749370605087247</v>
      </c>
      <c r="J24" s="164">
        <f>'41cbenpreGI'!R24</f>
        <v>5849</v>
      </c>
      <c r="K24" s="165">
        <f t="shared" si="2"/>
        <v>50.776977168156961</v>
      </c>
      <c r="L24" s="164">
        <f>'41cbenpreGI'!T24</f>
        <v>13</v>
      </c>
      <c r="M24" s="165">
        <f t="shared" si="3"/>
        <v>0.11285701883844083</v>
      </c>
      <c r="N24" s="163">
        <f t="shared" si="5"/>
        <v>11519</v>
      </c>
      <c r="O24" s="165">
        <f t="shared" si="5"/>
        <v>100</v>
      </c>
      <c r="P24" s="166"/>
      <c r="Q24" s="166">
        <f t="shared" si="4"/>
        <v>1.5572529403812356</v>
      </c>
    </row>
    <row r="25" spans="2:25" s="162" customFormat="1" ht="18" customHeight="1" x14ac:dyDescent="0.2">
      <c r="B25" s="146" t="s">
        <v>45</v>
      </c>
      <c r="C25" s="159"/>
      <c r="D25" s="163">
        <f>'41cbenpreGI'!D25</f>
        <v>31205</v>
      </c>
      <c r="F25" s="164">
        <f>'41cbenpreGI'!F25+'41cbenpreGI'!H25+'41cbenpreGI'!J25+'41cbenpreGI'!L25+'41cbenpreGI'!N25</f>
        <v>22544</v>
      </c>
      <c r="G25" s="167">
        <f t="shared" si="0"/>
        <v>51.100482807081171</v>
      </c>
      <c r="H25" s="164">
        <f>'41cbenpreGI'!P25</f>
        <v>31</v>
      </c>
      <c r="I25" s="165">
        <f t="shared" si="1"/>
        <v>7.0267697259559808E-2</v>
      </c>
      <c r="J25" s="164">
        <f>'41cbenpreGI'!R25</f>
        <v>18866</v>
      </c>
      <c r="K25" s="165">
        <f t="shared" si="2"/>
        <v>42.763560532221142</v>
      </c>
      <c r="L25" s="164">
        <f>'41cbenpreGI'!T25</f>
        <v>2676</v>
      </c>
      <c r="M25" s="165">
        <f t="shared" si="3"/>
        <v>6.0656889634381308</v>
      </c>
      <c r="N25" s="163">
        <f t="shared" si="5"/>
        <v>44117</v>
      </c>
      <c r="O25" s="165">
        <f t="shared" si="5"/>
        <v>100</v>
      </c>
      <c r="P25" s="166"/>
      <c r="Q25" s="166">
        <f t="shared" si="4"/>
        <v>1.4137798429738824</v>
      </c>
    </row>
    <row r="26" spans="2:25" s="162" customFormat="1" ht="18" customHeight="1" x14ac:dyDescent="0.2">
      <c r="B26" s="146" t="s">
        <v>46</v>
      </c>
      <c r="C26" s="159"/>
      <c r="D26" s="163">
        <f>'41cbenpreGI'!D26</f>
        <v>2944</v>
      </c>
      <c r="F26" s="164">
        <f>'41cbenpreGI'!F26+'41cbenpreGI'!H26+'41cbenpreGI'!J26+'41cbenpreGI'!L26+'41cbenpreGI'!N26</f>
        <v>4195</v>
      </c>
      <c r="G26" s="167">
        <f t="shared" si="0"/>
        <v>99.055489964580872</v>
      </c>
      <c r="H26" s="164">
        <f>'41cbenpreGI'!P26</f>
        <v>38</v>
      </c>
      <c r="I26" s="165">
        <f t="shared" si="1"/>
        <v>0.89728453364816996</v>
      </c>
      <c r="J26" s="164">
        <f>'41cbenpreGI'!R26</f>
        <v>2</v>
      </c>
      <c r="K26" s="165">
        <f t="shared" si="2"/>
        <v>4.7225501770956316E-2</v>
      </c>
      <c r="L26" s="164">
        <f>'41cbenpreGI'!T26</f>
        <v>0</v>
      </c>
      <c r="M26" s="165">
        <f t="shared" si="3"/>
        <v>0</v>
      </c>
      <c r="N26" s="163">
        <f t="shared" si="5"/>
        <v>4235</v>
      </c>
      <c r="O26" s="165">
        <f t="shared" si="5"/>
        <v>100</v>
      </c>
      <c r="P26" s="166"/>
      <c r="Q26" s="166">
        <f t="shared" si="4"/>
        <v>1.4385190217391304</v>
      </c>
    </row>
    <row r="27" spans="2:25" s="162" customFormat="1" ht="18" customHeight="1" x14ac:dyDescent="0.2">
      <c r="B27" s="146" t="s">
        <v>1</v>
      </c>
      <c r="C27" s="159"/>
      <c r="D27" s="163">
        <f>'41cbenpreGI'!D27</f>
        <v>1170</v>
      </c>
      <c r="F27" s="164">
        <f>'41cbenpreGI'!F27+'41cbenpreGI'!H27+'41cbenpreGI'!J27+'41cbenpreGI'!L27+'41cbenpreGI'!N27</f>
        <v>1108</v>
      </c>
      <c r="G27" s="167">
        <f t="shared" si="0"/>
        <v>68.268638324091185</v>
      </c>
      <c r="H27" s="164">
        <f>'41cbenpreGI'!P27</f>
        <v>1</v>
      </c>
      <c r="I27" s="165">
        <f t="shared" si="1"/>
        <v>6.1614294516327786E-2</v>
      </c>
      <c r="J27" s="164">
        <f>'41cbenpreGI'!R27</f>
        <v>514</v>
      </c>
      <c r="K27" s="165">
        <f t="shared" si="2"/>
        <v>31.669747381392483</v>
      </c>
      <c r="L27" s="164">
        <f>'41cbenpreGI'!T27</f>
        <v>0</v>
      </c>
      <c r="M27" s="165">
        <f t="shared" si="3"/>
        <v>0</v>
      </c>
      <c r="N27" s="164">
        <f t="shared" si="5"/>
        <v>1623</v>
      </c>
      <c r="O27" s="165">
        <f t="shared" si="5"/>
        <v>100</v>
      </c>
      <c r="P27" s="166"/>
      <c r="Q27" s="166">
        <f t="shared" si="4"/>
        <v>1.3871794871794871</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550565</v>
      </c>
      <c r="E30" s="174"/>
      <c r="F30" s="147">
        <f>SUM(F10:F27)</f>
        <v>459884</v>
      </c>
      <c r="G30" s="175">
        <f>F30*100/$N30</f>
        <v>58.637208062864744</v>
      </c>
      <c r="H30" s="147">
        <f>SUM(H10:H27)</f>
        <v>62422</v>
      </c>
      <c r="I30" s="175">
        <f>H30*100/$N30</f>
        <v>7.9590762055217033</v>
      </c>
      <c r="J30" s="147">
        <f>SUM(J10:J27)</f>
        <v>257843</v>
      </c>
      <c r="K30" s="175">
        <f>J30*100/$N30</f>
        <v>32.876102753201316</v>
      </c>
      <c r="L30" s="147">
        <f>SUM(L10:L28)</f>
        <v>4138</v>
      </c>
      <c r="M30" s="175">
        <f>L30*100/$N30</f>
        <v>0.52761297841223942</v>
      </c>
      <c r="N30" s="147">
        <f>F30+H30+J30+L30</f>
        <v>784287</v>
      </c>
      <c r="O30" s="175">
        <f>G30+I30+K30+M30</f>
        <v>100</v>
      </c>
      <c r="P30" s="176"/>
      <c r="Q30" s="176">
        <f>(N30/D30)</f>
        <v>1.4245130002815289</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topLeftCell="A2" zoomScaleNormal="100" workbookViewId="0"/>
  </sheetViews>
  <sheetFormatPr baseColWidth="10" defaultColWidth="11.42578125" defaultRowHeight="15" x14ac:dyDescent="0.2"/>
  <cols>
    <col min="1" max="1" width="0.7109375" style="333" customWidth="1"/>
    <col min="2" max="2" width="28.7109375" style="333" customWidth="1"/>
    <col min="3" max="3" width="11.28515625" style="333" bestFit="1" customWidth="1"/>
    <col min="4" max="4" width="10.7109375" style="333" customWidth="1"/>
    <col min="5" max="5" width="0.7109375" style="333" customWidth="1"/>
    <col min="6" max="6" width="12.85546875" style="333" customWidth="1"/>
    <col min="7" max="7" width="7.28515625" style="333" customWidth="1"/>
    <col min="8" max="8" width="0.7109375" style="333" customWidth="1"/>
    <col min="9" max="9" width="10.5703125" style="333" customWidth="1"/>
    <col min="10" max="10" width="8.5703125" style="333" customWidth="1"/>
    <col min="11" max="11" width="9.8554687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446"/>
      <c r="C3" s="1446"/>
      <c r="D3" s="1446"/>
      <c r="E3" s="1446"/>
      <c r="F3" s="1446"/>
      <c r="G3" s="1446"/>
      <c r="H3" s="1446"/>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
      <c r="A4" s="1517" t="s">
        <v>420</v>
      </c>
      <c r="B4" s="1517"/>
      <c r="C4" s="1517"/>
      <c r="D4" s="1517"/>
      <c r="E4" s="1517"/>
      <c r="F4" s="1517"/>
      <c r="G4" s="1517"/>
      <c r="H4" s="1517"/>
      <c r="I4" s="1517"/>
      <c r="J4" s="1517"/>
      <c r="K4" s="1517"/>
      <c r="L4" s="1517"/>
      <c r="M4" s="1517"/>
      <c r="N4" s="1517"/>
      <c r="O4" s="1517"/>
      <c r="P4" s="1517"/>
      <c r="Q4" s="1517"/>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
      <c r="A5" s="492"/>
      <c r="B5" s="1473" t="str">
        <f>porsaad!$B$6</f>
        <v>Situación a 31 de mayo de 2025</v>
      </c>
      <c r="C5" s="1473"/>
      <c r="D5" s="1473"/>
      <c r="E5" s="1473"/>
      <c r="F5" s="1473"/>
      <c r="G5" s="1473"/>
      <c r="H5" s="1473"/>
      <c r="I5" s="1473"/>
      <c r="J5" s="1473"/>
      <c r="K5" s="1473"/>
      <c r="L5" s="1473"/>
      <c r="M5" s="1473"/>
      <c r="N5" s="1473"/>
      <c r="O5" s="1473"/>
      <c r="P5" s="1473"/>
      <c r="Q5" s="1473"/>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
      <c r="A8" s="345"/>
      <c r="B8" s="1603" t="s">
        <v>12</v>
      </c>
      <c r="C8" s="1600" t="s">
        <v>473</v>
      </c>
      <c r="D8" s="1602"/>
      <c r="E8" s="437"/>
      <c r="F8" s="1562" t="s">
        <v>480</v>
      </c>
      <c r="G8" s="1599"/>
      <c r="H8" s="437"/>
      <c r="I8" s="1600" t="s">
        <v>250</v>
      </c>
      <c r="J8" s="1601"/>
      <c r="K8" s="1602"/>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
      <c r="A9" s="322"/>
      <c r="B9" s="1604"/>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
      <c r="A11" s="328"/>
      <c r="B11" s="755" t="s">
        <v>8</v>
      </c>
      <c r="C11" s="757">
        <v>8631862</v>
      </c>
      <c r="D11" s="676">
        <v>17.753838233662304</v>
      </c>
      <c r="E11" s="756"/>
      <c r="F11" s="758">
        <v>1059893</v>
      </c>
      <c r="G11" s="759">
        <v>16.24617275870235</v>
      </c>
      <c r="H11" s="756"/>
      <c r="I11" s="760">
        <v>301429</v>
      </c>
      <c r="J11" s="761">
        <f>I11*100/C11</f>
        <v>3.4920507301900794</v>
      </c>
      <c r="K11" s="759">
        <f>I11*100/F11</f>
        <v>28.439568899879514</v>
      </c>
      <c r="L11" s="396"/>
      <c r="M11" s="396">
        <f>_xlfn.RANK.EQ(K11,K$11:K$31,0)</f>
        <v>2</v>
      </c>
      <c r="N11" s="396">
        <v>1</v>
      </c>
      <c r="O11" s="396">
        <f>MATCH(N11,M$11:M$31,0)</f>
        <v>7</v>
      </c>
      <c r="P11" s="568" t="str">
        <f t="shared" ref="P11:P29" si="0">INDEX(B$11:B$31,O11,1)</f>
        <v>Castilla y León</v>
      </c>
      <c r="Q11" s="762">
        <f>INDEX(K$11:K$31,O11,1)</f>
        <v>30.393015818300203</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
      <c r="A12" s="331"/>
      <c r="B12" s="763" t="s">
        <v>7</v>
      </c>
      <c r="C12" s="764">
        <v>1351591</v>
      </c>
      <c r="D12" s="684">
        <v>2.7799248843498505</v>
      </c>
      <c r="E12" s="756"/>
      <c r="F12" s="765">
        <v>185859</v>
      </c>
      <c r="G12" s="766">
        <v>2.8488700489197121</v>
      </c>
      <c r="H12" s="756"/>
      <c r="I12" s="767">
        <v>46529</v>
      </c>
      <c r="J12" s="448">
        <f t="shared" ref="J12:J28" si="1">I12*100/C12</f>
        <v>3.4425355007542962</v>
      </c>
      <c r="K12" s="766">
        <f t="shared" ref="K12:K28" si="2">I12*100/F12</f>
        <v>25.034569216449029</v>
      </c>
      <c r="L12" s="396"/>
      <c r="M12" s="396">
        <f t="shared" ref="M12:M31" si="3">_xlfn.RANK.EQ(K12,K$11:K$31,0)</f>
        <v>6</v>
      </c>
      <c r="N12" s="396">
        <v>2</v>
      </c>
      <c r="O12" s="396">
        <f t="shared" ref="O12:O29" si="4">MATCH(N12,M$11:M$31,0)</f>
        <v>1</v>
      </c>
      <c r="P12" s="568" t="str">
        <f t="shared" si="0"/>
        <v>Andalucía</v>
      </c>
      <c r="Q12" s="762">
        <f t="shared" ref="Q12:Q29" si="5">INDEX(K$11:K$31,O12,1)</f>
        <v>28.439568899879514</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
      <c r="A13" s="331"/>
      <c r="B13" s="763" t="s">
        <v>37</v>
      </c>
      <c r="C13" s="764">
        <v>1009599</v>
      </c>
      <c r="D13" s="684">
        <v>2.0765226931184988</v>
      </c>
      <c r="E13" s="756"/>
      <c r="F13" s="765">
        <v>187814</v>
      </c>
      <c r="G13" s="766">
        <v>2.8788365339736401</v>
      </c>
      <c r="H13" s="756"/>
      <c r="I13" s="767">
        <v>34939</v>
      </c>
      <c r="J13" s="448">
        <f t="shared" si="1"/>
        <v>3.4606809238123253</v>
      </c>
      <c r="K13" s="766">
        <f t="shared" si="2"/>
        <v>18.602979543591001</v>
      </c>
      <c r="L13" s="396"/>
      <c r="M13" s="396">
        <f t="shared" si="3"/>
        <v>15</v>
      </c>
      <c r="N13" s="396">
        <v>3</v>
      </c>
      <c r="O13" s="396">
        <f>MATCH(N13,M$11:M$31,0)</f>
        <v>8</v>
      </c>
      <c r="P13" s="568" t="str">
        <f t="shared" si="0"/>
        <v>Castilla - La Mancha</v>
      </c>
      <c r="Q13" s="762">
        <f t="shared" si="5"/>
        <v>27.266061964513899</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
      <c r="A14" s="331"/>
      <c r="B14" s="763" t="s">
        <v>38</v>
      </c>
      <c r="C14" s="764">
        <v>1231768</v>
      </c>
      <c r="D14" s="684">
        <v>2.533475374537006</v>
      </c>
      <c r="E14" s="756"/>
      <c r="F14" s="765">
        <v>123205</v>
      </c>
      <c r="G14" s="766">
        <v>1.8885016834113664</v>
      </c>
      <c r="H14" s="756"/>
      <c r="I14" s="767">
        <v>31159</v>
      </c>
      <c r="J14" s="448">
        <f t="shared" si="1"/>
        <v>2.5296159666430693</v>
      </c>
      <c r="K14" s="766">
        <f t="shared" si="2"/>
        <v>25.290369709021551</v>
      </c>
      <c r="L14" s="396"/>
      <c r="M14" s="396">
        <f t="shared" si="3"/>
        <v>5</v>
      </c>
      <c r="N14" s="396">
        <v>4</v>
      </c>
      <c r="O14" s="396">
        <f t="shared" si="4"/>
        <v>10</v>
      </c>
      <c r="P14" s="568" t="str">
        <f t="shared" si="0"/>
        <v>Comunitat Valenciana</v>
      </c>
      <c r="Q14" s="762">
        <f t="shared" si="5"/>
        <v>25.699692786192912</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3" t="s">
        <v>6</v>
      </c>
      <c r="C15" s="764">
        <v>2238754</v>
      </c>
      <c r="D15" s="684">
        <v>4.6046237023905645</v>
      </c>
      <c r="E15" s="756"/>
      <c r="F15" s="765">
        <v>262023</v>
      </c>
      <c r="G15" s="766">
        <v>4.0163213878697812</v>
      </c>
      <c r="H15" s="756"/>
      <c r="I15" s="767">
        <v>46750</v>
      </c>
      <c r="J15" s="448">
        <f t="shared" si="1"/>
        <v>2.0882151411008087</v>
      </c>
      <c r="K15" s="766">
        <f t="shared" si="2"/>
        <v>17.841945172752009</v>
      </c>
      <c r="L15" s="396"/>
      <c r="M15" s="396">
        <f t="shared" si="3"/>
        <v>16</v>
      </c>
      <c r="N15" s="396">
        <v>5</v>
      </c>
      <c r="O15" s="396">
        <f t="shared" si="4"/>
        <v>4</v>
      </c>
      <c r="P15" s="568" t="str">
        <f t="shared" si="0"/>
        <v>Balears, Illes</v>
      </c>
      <c r="Q15" s="762">
        <f t="shared" si="5"/>
        <v>25.290369709021551</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3" t="s">
        <v>5</v>
      </c>
      <c r="C16" s="768">
        <v>590851</v>
      </c>
      <c r="D16" s="684">
        <v>1.2152503219117274</v>
      </c>
      <c r="E16" s="756"/>
      <c r="F16" s="769">
        <v>102326</v>
      </c>
      <c r="G16" s="766">
        <v>1.5684657542855522</v>
      </c>
      <c r="H16" s="756"/>
      <c r="I16" s="767">
        <v>18068</v>
      </c>
      <c r="J16" s="448">
        <f t="shared" si="1"/>
        <v>3.0579621596646192</v>
      </c>
      <c r="K16" s="766">
        <f t="shared" si="2"/>
        <v>17.65729140198972</v>
      </c>
      <c r="L16" s="396"/>
      <c r="M16" s="396">
        <f t="shared" si="3"/>
        <v>17</v>
      </c>
      <c r="N16" s="396">
        <v>6</v>
      </c>
      <c r="O16" s="396">
        <f t="shared" si="4"/>
        <v>2</v>
      </c>
      <c r="P16" s="568" t="str">
        <f t="shared" si="0"/>
        <v>Aragón</v>
      </c>
      <c r="Q16" s="770">
        <f t="shared" si="5"/>
        <v>25.034569216449029</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
      <c r="A17" s="450"/>
      <c r="B17" s="771" t="s">
        <v>4</v>
      </c>
      <c r="C17" s="764">
        <v>2391682</v>
      </c>
      <c r="D17" s="684">
        <v>4.9191629030169768</v>
      </c>
      <c r="E17" s="756"/>
      <c r="F17" s="772">
        <v>417744</v>
      </c>
      <c r="G17" s="773">
        <v>6.4032323950732337</v>
      </c>
      <c r="H17" s="756"/>
      <c r="I17" s="774">
        <v>126965</v>
      </c>
      <c r="J17" s="587">
        <f t="shared" si="1"/>
        <v>5.3086070807072181</v>
      </c>
      <c r="K17" s="773">
        <f t="shared" si="2"/>
        <v>30.393015818300203</v>
      </c>
      <c r="L17" s="396"/>
      <c r="M17" s="396">
        <f t="shared" si="3"/>
        <v>1</v>
      </c>
      <c r="N17" s="396">
        <v>7</v>
      </c>
      <c r="O17" s="396">
        <f t="shared" si="4"/>
        <v>11</v>
      </c>
      <c r="P17" s="568" t="str">
        <f t="shared" si="0"/>
        <v>Extremadura</v>
      </c>
      <c r="Q17" s="762">
        <f t="shared" si="5"/>
        <v>24.33107219994848</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
      <c r="A18" s="450"/>
      <c r="B18" s="771" t="s">
        <v>40</v>
      </c>
      <c r="C18" s="764">
        <v>2104433</v>
      </c>
      <c r="D18" s="684">
        <v>4.3283550009929108</v>
      </c>
      <c r="E18" s="756"/>
      <c r="F18" s="772">
        <v>286422</v>
      </c>
      <c r="G18" s="773">
        <v>4.3903123182180135</v>
      </c>
      <c r="H18" s="756"/>
      <c r="I18" s="774">
        <v>78096</v>
      </c>
      <c r="J18" s="587">
        <f t="shared" si="1"/>
        <v>3.7110233492822058</v>
      </c>
      <c r="K18" s="773">
        <f t="shared" si="2"/>
        <v>27.266061964513899</v>
      </c>
      <c r="L18" s="396"/>
      <c r="M18" s="396">
        <f t="shared" si="3"/>
        <v>3</v>
      </c>
      <c r="N18" s="396">
        <v>8</v>
      </c>
      <c r="O18" s="396">
        <f t="shared" si="4"/>
        <v>21</v>
      </c>
      <c r="P18" s="568" t="str">
        <f t="shared" si="0"/>
        <v>TOTAL</v>
      </c>
      <c r="Q18" s="762">
        <f t="shared" si="5"/>
        <v>23.81316241451696</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
      <c r="A19" s="450"/>
      <c r="B19" s="771" t="s">
        <v>41</v>
      </c>
      <c r="C19" s="764">
        <v>8012231</v>
      </c>
      <c r="D19" s="684">
        <v>16.479393792988624</v>
      </c>
      <c r="E19" s="756"/>
      <c r="F19" s="772">
        <v>1087880</v>
      </c>
      <c r="G19" s="773">
        <v>16.675161002796617</v>
      </c>
      <c r="H19" s="756"/>
      <c r="I19" s="774">
        <v>236273</v>
      </c>
      <c r="J19" s="587">
        <f t="shared" si="1"/>
        <v>2.9489039944055531</v>
      </c>
      <c r="K19" s="773">
        <f t="shared" si="2"/>
        <v>21.718663823215795</v>
      </c>
      <c r="L19" s="396"/>
      <c r="M19" s="396">
        <f t="shared" si="3"/>
        <v>11</v>
      </c>
      <c r="N19" s="396">
        <v>9</v>
      </c>
      <c r="O19" s="396">
        <f>MATCH(N19,M$11:M$31,0)</f>
        <v>13</v>
      </c>
      <c r="P19" s="568" t="str">
        <f t="shared" si="0"/>
        <v>Madrid, Comunidad de</v>
      </c>
      <c r="Q19" s="762">
        <f t="shared" si="5"/>
        <v>23.592804761054971</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
      <c r="A20" s="450"/>
      <c r="B20" s="771" t="s">
        <v>3</v>
      </c>
      <c r="C20" s="764">
        <v>5319285</v>
      </c>
      <c r="D20" s="684">
        <v>10.94059722094102</v>
      </c>
      <c r="E20" s="756"/>
      <c r="F20" s="772">
        <v>655895</v>
      </c>
      <c r="G20" s="773">
        <v>10.053640774652798</v>
      </c>
      <c r="H20" s="756"/>
      <c r="I20" s="774">
        <v>168563</v>
      </c>
      <c r="J20" s="587">
        <f t="shared" si="1"/>
        <v>3.168903339452577</v>
      </c>
      <c r="K20" s="773">
        <f>I20*100/F20</f>
        <v>25.699692786192912</v>
      </c>
      <c r="L20" s="396"/>
      <c r="M20" s="396">
        <f t="shared" si="3"/>
        <v>4</v>
      </c>
      <c r="N20" s="396">
        <v>10</v>
      </c>
      <c r="O20" s="396">
        <f t="shared" si="4"/>
        <v>14</v>
      </c>
      <c r="P20" s="568" t="str">
        <f t="shared" si="0"/>
        <v>Murcia, Región de</v>
      </c>
      <c r="Q20" s="762">
        <f t="shared" si="5"/>
        <v>23.343128798668083</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
      <c r="A21" s="331"/>
      <c r="B21" s="763" t="s">
        <v>2</v>
      </c>
      <c r="C21" s="764">
        <v>1054681</v>
      </c>
      <c r="D21" s="684">
        <v>2.1692464339811264</v>
      </c>
      <c r="E21" s="756"/>
      <c r="F21" s="765">
        <v>151399</v>
      </c>
      <c r="G21" s="766">
        <v>2.3206628494525177</v>
      </c>
      <c r="H21" s="756"/>
      <c r="I21" s="767">
        <v>36837</v>
      </c>
      <c r="J21" s="448">
        <f t="shared" si="1"/>
        <v>3.4927148588056482</v>
      </c>
      <c r="K21" s="766">
        <f t="shared" si="2"/>
        <v>24.33107219994848</v>
      </c>
      <c r="L21" s="396"/>
      <c r="M21" s="396">
        <f t="shared" si="3"/>
        <v>7</v>
      </c>
      <c r="N21" s="396">
        <v>11</v>
      </c>
      <c r="O21" s="396">
        <f t="shared" si="4"/>
        <v>9</v>
      </c>
      <c r="P21" s="568" t="str">
        <f t="shared" si="0"/>
        <v>Cataluña</v>
      </c>
      <c r="Q21" s="762">
        <f t="shared" si="5"/>
        <v>21.718663823215795</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
      <c r="A22" s="331"/>
      <c r="B22" s="763" t="s">
        <v>35</v>
      </c>
      <c r="C22" s="764">
        <v>2705833</v>
      </c>
      <c r="D22" s="684">
        <v>5.5653022915919159</v>
      </c>
      <c r="E22" s="756"/>
      <c r="F22" s="765">
        <v>482428</v>
      </c>
      <c r="G22" s="766">
        <v>7.3947168550365534</v>
      </c>
      <c r="H22" s="756"/>
      <c r="I22" s="767">
        <v>81675</v>
      </c>
      <c r="J22" s="448">
        <f t="shared" si="1"/>
        <v>3.0184789674750805</v>
      </c>
      <c r="K22" s="766">
        <f t="shared" si="2"/>
        <v>16.929987479997013</v>
      </c>
      <c r="L22" s="396"/>
      <c r="M22" s="396">
        <f t="shared" si="3"/>
        <v>19</v>
      </c>
      <c r="N22" s="396">
        <v>12</v>
      </c>
      <c r="O22" s="396">
        <f t="shared" si="4"/>
        <v>16</v>
      </c>
      <c r="P22" s="568" t="str">
        <f t="shared" si="0"/>
        <v>País Vasco</v>
      </c>
      <c r="Q22" s="762">
        <f t="shared" si="5"/>
        <v>21.485102697058508</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
      <c r="A23" s="331"/>
      <c r="B23" s="763" t="s">
        <v>42</v>
      </c>
      <c r="C23" s="764">
        <v>7009268</v>
      </c>
      <c r="D23" s="684">
        <v>14.416519889727814</v>
      </c>
      <c r="E23" s="756"/>
      <c r="F23" s="765">
        <v>834941</v>
      </c>
      <c r="G23" s="766">
        <v>12.798080305581507</v>
      </c>
      <c r="H23" s="756"/>
      <c r="I23" s="767">
        <v>196986</v>
      </c>
      <c r="J23" s="448">
        <f t="shared" si="1"/>
        <v>2.8103647913020304</v>
      </c>
      <c r="K23" s="766">
        <f t="shared" si="2"/>
        <v>23.592804761054971</v>
      </c>
      <c r="L23" s="396"/>
      <c r="M23" s="396">
        <f t="shared" si="3"/>
        <v>9</v>
      </c>
      <c r="N23" s="396">
        <v>13</v>
      </c>
      <c r="O23" s="396">
        <f t="shared" si="4"/>
        <v>17</v>
      </c>
      <c r="P23" s="568" t="str">
        <f t="shared" si="0"/>
        <v>Rioja, La</v>
      </c>
      <c r="Q23" s="762">
        <f t="shared" si="5"/>
        <v>21.280529559461311</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3" t="s">
        <v>43</v>
      </c>
      <c r="C24" s="764">
        <v>1568492</v>
      </c>
      <c r="D24" s="684">
        <v>3.226042450492542</v>
      </c>
      <c r="E24" s="756"/>
      <c r="F24" s="765">
        <v>199412</v>
      </c>
      <c r="G24" s="766">
        <v>3.0566121317513688</v>
      </c>
      <c r="H24" s="756"/>
      <c r="I24" s="767">
        <v>46549</v>
      </c>
      <c r="J24" s="448">
        <f t="shared" si="1"/>
        <v>2.9677550156456012</v>
      </c>
      <c r="K24" s="766">
        <f>I24*100/F24</f>
        <v>23.343128798668083</v>
      </c>
      <c r="L24" s="396"/>
      <c r="M24" s="396">
        <f t="shared" si="3"/>
        <v>10</v>
      </c>
      <c r="N24" s="396">
        <v>14</v>
      </c>
      <c r="O24" s="396">
        <f t="shared" si="4"/>
        <v>15</v>
      </c>
      <c r="P24" s="568" t="str">
        <f t="shared" si="0"/>
        <v>Navarra, Comunidad Foral de</v>
      </c>
      <c r="Q24" s="762">
        <f t="shared" si="5"/>
        <v>20.454410771218281</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3" t="s">
        <v>44</v>
      </c>
      <c r="C25" s="768">
        <v>678333</v>
      </c>
      <c r="D25" s="684">
        <v>1.3951815205751497</v>
      </c>
      <c r="E25" s="756"/>
      <c r="F25" s="769">
        <v>84373</v>
      </c>
      <c r="G25" s="766">
        <v>1.2932799199258731</v>
      </c>
      <c r="H25" s="756"/>
      <c r="I25" s="767">
        <v>17258</v>
      </c>
      <c r="J25" s="448">
        <f t="shared" si="1"/>
        <v>2.5441781543872994</v>
      </c>
      <c r="K25" s="766">
        <f t="shared" si="2"/>
        <v>20.454410771218281</v>
      </c>
      <c r="L25" s="396"/>
      <c r="M25" s="396">
        <f t="shared" si="3"/>
        <v>14</v>
      </c>
      <c r="N25" s="396">
        <v>15</v>
      </c>
      <c r="O25" s="396">
        <f t="shared" si="4"/>
        <v>3</v>
      </c>
      <c r="P25" s="568" t="str">
        <f t="shared" si="0"/>
        <v>Asturias, Principado de</v>
      </c>
      <c r="Q25" s="770">
        <f t="shared" si="5"/>
        <v>18.602979543591001</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3" t="s">
        <v>45</v>
      </c>
      <c r="C26" s="768">
        <v>2227684</v>
      </c>
      <c r="D26" s="684">
        <v>4.5818551514977628</v>
      </c>
      <c r="E26" s="756"/>
      <c r="F26" s="769">
        <v>337108</v>
      </c>
      <c r="G26" s="766">
        <v>5.1672336795701383</v>
      </c>
      <c r="H26" s="756"/>
      <c r="I26" s="767">
        <v>72428</v>
      </c>
      <c r="J26" s="448">
        <f t="shared" si="1"/>
        <v>3.251269030975668</v>
      </c>
      <c r="K26" s="766">
        <f t="shared" si="2"/>
        <v>21.485102697058508</v>
      </c>
      <c r="L26" s="396"/>
      <c r="M26" s="396">
        <f t="shared" si="3"/>
        <v>12</v>
      </c>
      <c r="N26" s="396">
        <v>16</v>
      </c>
      <c r="O26" s="396">
        <f t="shared" si="4"/>
        <v>5</v>
      </c>
      <c r="P26" s="568" t="str">
        <f t="shared" si="0"/>
        <v>Canarias</v>
      </c>
      <c r="Q26" s="762">
        <f t="shared" si="5"/>
        <v>17.841945172752009</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3" t="s">
        <v>46</v>
      </c>
      <c r="C27" s="768">
        <v>324184</v>
      </c>
      <c r="D27" s="686">
        <v>0.6667750589550181</v>
      </c>
      <c r="E27" s="756"/>
      <c r="F27" s="769">
        <v>43810</v>
      </c>
      <c r="G27" s="775">
        <v>0.67152517146424218</v>
      </c>
      <c r="H27" s="756"/>
      <c r="I27" s="767">
        <v>9323</v>
      </c>
      <c r="J27" s="448">
        <f t="shared" si="1"/>
        <v>2.8758359450188782</v>
      </c>
      <c r="K27" s="775">
        <f t="shared" si="2"/>
        <v>21.280529559461311</v>
      </c>
      <c r="L27" s="396"/>
      <c r="M27" s="396">
        <f t="shared" si="3"/>
        <v>13</v>
      </c>
      <c r="N27" s="396">
        <v>17</v>
      </c>
      <c r="O27" s="396">
        <f t="shared" si="4"/>
        <v>6</v>
      </c>
      <c r="P27" s="568" t="str">
        <f t="shared" si="0"/>
        <v>Cantabria</v>
      </c>
      <c r="Q27" s="762">
        <f t="shared" si="5"/>
        <v>17.65729140198972</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3" t="s">
        <v>1</v>
      </c>
      <c r="C28" s="769">
        <v>169164</v>
      </c>
      <c r="D28" s="775">
        <v>0.34793307526918876</v>
      </c>
      <c r="E28" s="756"/>
      <c r="F28" s="769">
        <v>21423</v>
      </c>
      <c r="G28" s="775">
        <v>0.32837442931473315</v>
      </c>
      <c r="H28" s="756"/>
      <c r="I28" s="767">
        <v>3733</v>
      </c>
      <c r="J28" s="448">
        <f t="shared" si="1"/>
        <v>2.2067342933484664</v>
      </c>
      <c r="K28" s="775">
        <f t="shared" si="2"/>
        <v>17.425197217943332</v>
      </c>
      <c r="L28" s="396"/>
      <c r="M28" s="396">
        <f t="shared" si="3"/>
        <v>18</v>
      </c>
      <c r="N28" s="396">
        <v>18</v>
      </c>
      <c r="O28" s="396">
        <f t="shared" si="4"/>
        <v>18</v>
      </c>
      <c r="P28" s="568" t="str">
        <f t="shared" si="0"/>
        <v>Ceuta y Melilla</v>
      </c>
      <c r="Q28" s="762">
        <f t="shared" si="5"/>
        <v>17.425197217943332</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
      <c r="A29" s="331"/>
      <c r="B29" s="743"/>
      <c r="C29" s="776"/>
      <c r="D29" s="777"/>
      <c r="E29" s="331"/>
      <c r="F29" s="776"/>
      <c r="G29" s="777"/>
      <c r="H29" s="331"/>
      <c r="I29" s="776"/>
      <c r="J29" s="778"/>
      <c r="K29" s="777"/>
      <c r="L29" s="396"/>
      <c r="M29" s="396"/>
      <c r="N29" s="396">
        <v>19</v>
      </c>
      <c r="O29" s="396">
        <f t="shared" si="4"/>
        <v>12</v>
      </c>
      <c r="P29" s="568" t="str">
        <f t="shared" si="0"/>
        <v>Galicia</v>
      </c>
      <c r="Q29" s="762">
        <f t="shared" si="5"/>
        <v>16.929987479997013</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
      <c r="A31" s="329"/>
      <c r="B31" s="1256" t="s">
        <v>0</v>
      </c>
      <c r="C31" s="1257">
        <f>SUM(C11:C28)</f>
        <v>48619695</v>
      </c>
      <c r="D31" s="1258">
        <f>SUM(D11:D28)</f>
        <v>99.999999999999986</v>
      </c>
      <c r="E31" s="320"/>
      <c r="F31" s="1257">
        <f>SUM(F11:F28)</f>
        <v>6523955</v>
      </c>
      <c r="G31" s="1258">
        <f>SUM(G11:G28)</f>
        <v>100</v>
      </c>
      <c r="H31" s="320"/>
      <c r="I31" s="1257">
        <f>SUM(I11:I30)</f>
        <v>1553560</v>
      </c>
      <c r="J31" s="1259">
        <f>I31*100/C31</f>
        <v>3.1953306165330737</v>
      </c>
      <c r="K31" s="1258">
        <f>I31*100/F31</f>
        <v>23.81316241451696</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25">
      <c r="A33" s="394"/>
      <c r="B33" s="1477" t="str">
        <f>'22solcasaadpot'!B32:M32</f>
        <v>(1) Cifras INE de población referidas al 01/01/2024. Real Decreto 1210/2024, de 28 de noviembre BOE 12.12.24.</v>
      </c>
      <c r="C33" s="1477"/>
      <c r="D33" s="1477"/>
      <c r="E33" s="1477"/>
      <c r="F33" s="1477"/>
      <c r="G33" s="1477"/>
      <c r="H33" s="1477"/>
      <c r="I33" s="1477"/>
      <c r="J33" s="1477"/>
      <c r="K33" s="1477"/>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
      <c r="B34" s="1478" t="str">
        <f>'22solcasaadpot'!B33:Q33</f>
        <v>(2) Cifras de Población Potencialmente Dependiente calculadas según lo explicado en la metodología</v>
      </c>
      <c r="C34" s="1478"/>
      <c r="D34" s="1478"/>
      <c r="E34" s="1478"/>
      <c r="F34" s="1478"/>
      <c r="G34" s="1478"/>
      <c r="H34" s="1478"/>
      <c r="I34" s="1478"/>
      <c r="J34" s="1478"/>
      <c r="K34" s="1478"/>
      <c r="L34" s="496"/>
      <c r="M34" s="496"/>
      <c r="N34" s="496"/>
      <c r="O34" s="496"/>
      <c r="P34" s="496"/>
    </row>
    <row r="35" spans="1:259" ht="15" customHeight="1" x14ac:dyDescent="0.25">
      <c r="B35" s="397" t="s">
        <v>47</v>
      </c>
      <c r="C35" s="397"/>
      <c r="D35" s="397"/>
      <c r="L35" s="447"/>
      <c r="M35" s="360"/>
      <c r="N35" s="360"/>
      <c r="O35" s="360"/>
      <c r="P35" s="361"/>
      <c r="Q35" s="786"/>
      <c r="R35" s="329"/>
    </row>
    <row r="36" spans="1:259" x14ac:dyDescent="0.25">
      <c r="L36" s="447"/>
      <c r="M36" s="360"/>
      <c r="N36" s="360"/>
      <c r="O36" s="360"/>
      <c r="P36" s="361"/>
      <c r="Q36" s="786"/>
      <c r="R36" s="329"/>
    </row>
    <row r="37" spans="1:259" x14ac:dyDescent="0.25">
      <c r="L37" s="447"/>
      <c r="M37" s="360"/>
      <c r="N37" s="360"/>
      <c r="O37" s="360"/>
      <c r="P37" s="361"/>
      <c r="Q37" s="787"/>
      <c r="R37" s="329"/>
    </row>
    <row r="38" spans="1:259" x14ac:dyDescent="0.25">
      <c r="L38" s="447"/>
      <c r="M38" s="360"/>
      <c r="N38" s="360"/>
      <c r="O38" s="360"/>
      <c r="P38" s="361"/>
      <c r="Q38" s="786"/>
      <c r="R38" s="329"/>
    </row>
    <row r="39" spans="1:259" x14ac:dyDescent="0.25">
      <c r="L39" s="447"/>
      <c r="M39" s="360"/>
      <c r="N39" s="360"/>
      <c r="O39" s="360"/>
      <c r="P39" s="361"/>
      <c r="Q39" s="786"/>
      <c r="R39" s="329"/>
    </row>
    <row r="40" spans="1:259" x14ac:dyDescent="0.25">
      <c r="L40" s="447"/>
      <c r="M40" s="360"/>
      <c r="N40" s="360"/>
      <c r="O40" s="360"/>
      <c r="P40" s="361"/>
      <c r="Q40" s="786"/>
      <c r="R40" s="329"/>
    </row>
    <row r="41" spans="1:259" x14ac:dyDescent="0.25">
      <c r="L41" s="447"/>
      <c r="M41" s="360"/>
      <c r="N41" s="360"/>
      <c r="O41" s="360"/>
      <c r="P41" s="361"/>
      <c r="Q41" s="786"/>
      <c r="R41" s="329"/>
    </row>
    <row r="42" spans="1:259" x14ac:dyDescent="0.25">
      <c r="L42" s="447"/>
      <c r="M42" s="360"/>
      <c r="N42" s="360"/>
      <c r="O42" s="360"/>
      <c r="P42" s="361"/>
      <c r="Q42" s="786"/>
      <c r="R42" s="329"/>
    </row>
    <row r="43" spans="1:259" x14ac:dyDescent="0.25">
      <c r="L43" s="447"/>
      <c r="M43" s="360"/>
      <c r="N43" s="360"/>
      <c r="O43" s="360"/>
      <c r="P43" s="361"/>
      <c r="Q43" s="786"/>
      <c r="R43" s="329"/>
    </row>
    <row r="44" spans="1:259" x14ac:dyDescent="0.25">
      <c r="L44" s="447"/>
      <c r="M44" s="360"/>
      <c r="N44" s="360"/>
      <c r="O44" s="360"/>
      <c r="P44" s="361"/>
      <c r="Q44" s="787"/>
      <c r="R44" s="329"/>
    </row>
    <row r="45" spans="1:259" x14ac:dyDescent="0.25">
      <c r="L45" s="447"/>
      <c r="M45" s="360"/>
      <c r="N45" s="360"/>
      <c r="O45" s="360"/>
      <c r="P45" s="361"/>
      <c r="Q45" s="786"/>
      <c r="R45" s="329"/>
    </row>
    <row r="46" spans="1:259" x14ac:dyDescent="0.25">
      <c r="L46" s="447"/>
      <c r="M46" s="360"/>
      <c r="N46" s="360"/>
      <c r="O46" s="360"/>
      <c r="P46" s="361"/>
      <c r="Q46" s="786"/>
      <c r="R46" s="329"/>
    </row>
    <row r="47" spans="1:259" x14ac:dyDescent="0.25">
      <c r="L47" s="447"/>
      <c r="M47" s="360"/>
      <c r="N47" s="360"/>
      <c r="O47" s="360"/>
      <c r="P47" s="361"/>
      <c r="Q47" s="786"/>
      <c r="R47" s="329"/>
    </row>
    <row r="48" spans="1:259" x14ac:dyDescent="0.25">
      <c r="L48" s="447"/>
      <c r="M48" s="360"/>
      <c r="N48" s="360"/>
      <c r="O48" s="360"/>
      <c r="P48" s="361"/>
      <c r="Q48" s="786"/>
      <c r="R48" s="329"/>
    </row>
    <row r="49" spans="12:18" x14ac:dyDescent="0.25">
      <c r="L49" s="447"/>
      <c r="M49" s="360"/>
      <c r="N49" s="360"/>
      <c r="O49" s="360"/>
      <c r="P49" s="361"/>
      <c r="Q49" s="786"/>
      <c r="R49" s="329"/>
    </row>
    <row r="50" spans="12:18" x14ac:dyDescent="0.25">
      <c r="L50" s="447"/>
      <c r="M50" s="360"/>
      <c r="N50" s="360"/>
      <c r="O50" s="360"/>
      <c r="P50" s="361"/>
      <c r="Q50" s="787"/>
      <c r="R50" s="329"/>
    </row>
    <row r="51" spans="12:18" x14ac:dyDescent="0.25">
      <c r="L51" s="447"/>
      <c r="M51" s="360"/>
      <c r="N51" s="360"/>
      <c r="O51" s="360"/>
      <c r="P51" s="361"/>
      <c r="Q51" s="786"/>
      <c r="R51" s="329"/>
    </row>
    <row r="52" spans="12:18" x14ac:dyDescent="0.25">
      <c r="L52" s="447"/>
      <c r="M52" s="360"/>
      <c r="N52" s="360"/>
      <c r="O52" s="360"/>
      <c r="P52" s="361"/>
      <c r="Q52" s="786"/>
      <c r="R52" s="329"/>
    </row>
    <row r="53" spans="12:18" x14ac:dyDescent="0.2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424</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t="str">
        <f>porsaad!$B$6</f>
        <v>Situación a 31 de mayo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250</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251</v>
      </c>
      <c r="K8" s="1459"/>
      <c r="L8" s="1459"/>
      <c r="M8" s="1459"/>
      <c r="N8" s="1459"/>
      <c r="O8" s="1460"/>
      <c r="P8" s="317"/>
      <c r="Q8" s="1458" t="s">
        <v>252</v>
      </c>
      <c r="R8" s="1459"/>
      <c r="S8" s="1459"/>
      <c r="T8" s="1459"/>
      <c r="U8" s="1459"/>
      <c r="V8" s="1460"/>
      <c r="W8" s="317"/>
      <c r="X8" s="1458" t="s">
        <v>253</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222</v>
      </c>
      <c r="L9" s="1437" t="s">
        <v>24</v>
      </c>
      <c r="M9" s="1438"/>
      <c r="N9" s="1439" t="s">
        <v>23</v>
      </c>
      <c r="O9" s="1440"/>
      <c r="P9" s="317"/>
      <c r="Q9" s="1441" t="s">
        <v>9</v>
      </c>
      <c r="R9" s="1435" t="s">
        <v>222</v>
      </c>
      <c r="S9" s="1437" t="s">
        <v>24</v>
      </c>
      <c r="T9" s="1438"/>
      <c r="U9" s="1439" t="s">
        <v>23</v>
      </c>
      <c r="V9" s="1440"/>
      <c r="W9" s="317"/>
      <c r="X9" s="1441" t="s">
        <v>9</v>
      </c>
      <c r="Y9" s="1435" t="s">
        <v>222</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222</v>
      </c>
      <c r="G10" s="406" t="s">
        <v>9</v>
      </c>
      <c r="H10" s="886" t="s">
        <v>222</v>
      </c>
      <c r="I10" s="346"/>
      <c r="J10" s="1442"/>
      <c r="K10" s="1436"/>
      <c r="L10" s="404" t="s">
        <v>9</v>
      </c>
      <c r="M10" s="403" t="s">
        <v>222</v>
      </c>
      <c r="N10" s="407" t="s">
        <v>9</v>
      </c>
      <c r="O10" s="402" t="s">
        <v>222</v>
      </c>
      <c r="P10" s="347"/>
      <c r="Q10" s="1442"/>
      <c r="R10" s="1436"/>
      <c r="S10" s="404" t="s">
        <v>9</v>
      </c>
      <c r="T10" s="403" t="s">
        <v>222</v>
      </c>
      <c r="U10" s="407" t="s">
        <v>9</v>
      </c>
      <c r="V10" s="402" t="s">
        <v>222</v>
      </c>
      <c r="W10" s="347"/>
      <c r="X10" s="1442"/>
      <c r="Y10" s="1436"/>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301429</v>
      </c>
      <c r="E12" s="352">
        <f>L12+S12+Z12</f>
        <v>188698</v>
      </c>
      <c r="F12" s="353">
        <f>E12/$D12*100</f>
        <v>62.60114322112338</v>
      </c>
      <c r="G12" s="352">
        <f>N12+U12+AB12</f>
        <v>112731</v>
      </c>
      <c r="H12" s="354">
        <f>G12/$D12*100</f>
        <v>37.398856778876613</v>
      </c>
      <c r="I12" s="350"/>
      <c r="J12" s="355">
        <v>90672</v>
      </c>
      <c r="K12" s="356">
        <v>30.080715525049019</v>
      </c>
      <c r="L12" s="357">
        <v>36758</v>
      </c>
      <c r="M12" s="353">
        <v>40.539527086641961</v>
      </c>
      <c r="N12" s="357">
        <v>53914</v>
      </c>
      <c r="O12" s="358">
        <v>59.460472913358039</v>
      </c>
      <c r="P12" s="350"/>
      <c r="Q12" s="355">
        <v>63052</v>
      </c>
      <c r="R12" s="356">
        <v>20.917695377684296</v>
      </c>
      <c r="S12" s="357">
        <v>41280</v>
      </c>
      <c r="T12" s="353">
        <v>65.46977098268097</v>
      </c>
      <c r="U12" s="357">
        <v>21772</v>
      </c>
      <c r="V12" s="358">
        <v>34.530229017319037</v>
      </c>
      <c r="W12" s="350"/>
      <c r="X12" s="355">
        <v>147705</v>
      </c>
      <c r="Y12" s="356">
        <v>49.001589097266688</v>
      </c>
      <c r="Z12" s="357">
        <v>110660</v>
      </c>
      <c r="AA12" s="353">
        <v>74.919603263261223</v>
      </c>
      <c r="AB12" s="357">
        <v>37045</v>
      </c>
      <c r="AC12" s="358">
        <f t="shared" ref="AC12:AC29" si="0">AB12/$X12*100</f>
        <v>25.08039673673877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46529</v>
      </c>
      <c r="E13" s="365">
        <f t="shared" ref="E13:E29" si="2">L13+S13+Z13</f>
        <v>29980</v>
      </c>
      <c r="F13" s="366">
        <f t="shared" ref="F13:H29" si="3">E13/$D13*100</f>
        <v>64.432934299039317</v>
      </c>
      <c r="G13" s="365">
        <f t="shared" ref="G13:G29" si="4">N13+U13+AB13</f>
        <v>16549</v>
      </c>
      <c r="H13" s="367">
        <f t="shared" si="3"/>
        <v>35.56706570096069</v>
      </c>
      <c r="I13" s="350"/>
      <c r="J13" s="368">
        <v>9111</v>
      </c>
      <c r="K13" s="369">
        <v>19.581336370865483</v>
      </c>
      <c r="L13" s="370">
        <v>3822</v>
      </c>
      <c r="M13" s="371">
        <v>41.949292064537374</v>
      </c>
      <c r="N13" s="370">
        <v>5289</v>
      </c>
      <c r="O13" s="372">
        <v>58.050707935462633</v>
      </c>
      <c r="P13" s="350"/>
      <c r="Q13" s="368">
        <v>8570</v>
      </c>
      <c r="R13" s="369">
        <v>18.418620645189023</v>
      </c>
      <c r="S13" s="370">
        <v>5191</v>
      </c>
      <c r="T13" s="371">
        <v>60.571761960326718</v>
      </c>
      <c r="U13" s="370">
        <v>3379</v>
      </c>
      <c r="V13" s="372">
        <v>39.428238039673282</v>
      </c>
      <c r="W13" s="350"/>
      <c r="X13" s="368">
        <v>28848</v>
      </c>
      <c r="Y13" s="369">
        <v>62.000042983945491</v>
      </c>
      <c r="Z13" s="370">
        <v>20967</v>
      </c>
      <c r="AA13" s="371">
        <v>72.68094841930116</v>
      </c>
      <c r="AB13" s="370">
        <v>7881</v>
      </c>
      <c r="AC13" s="372">
        <f t="shared" si="0"/>
        <v>27.319051580698833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34939</v>
      </c>
      <c r="E14" s="365">
        <f t="shared" si="2"/>
        <v>22589</v>
      </c>
      <c r="F14" s="366">
        <f t="shared" si="3"/>
        <v>64.652680385815273</v>
      </c>
      <c r="G14" s="365">
        <f t="shared" si="4"/>
        <v>12350</v>
      </c>
      <c r="H14" s="367">
        <f t="shared" si="3"/>
        <v>35.347319614184727</v>
      </c>
      <c r="I14" s="350"/>
      <c r="J14" s="368">
        <v>8163</v>
      </c>
      <c r="K14" s="369">
        <v>23.363576519076105</v>
      </c>
      <c r="L14" s="370">
        <v>3357</v>
      </c>
      <c r="M14" s="371">
        <v>41.124586549062847</v>
      </c>
      <c r="N14" s="370">
        <v>4806</v>
      </c>
      <c r="O14" s="372">
        <v>58.875413450937153</v>
      </c>
      <c r="P14" s="350"/>
      <c r="Q14" s="368">
        <v>7348</v>
      </c>
      <c r="R14" s="369">
        <v>21.030939637654196</v>
      </c>
      <c r="S14" s="370">
        <v>4332</v>
      </c>
      <c r="T14" s="371">
        <v>58.954817637452372</v>
      </c>
      <c r="U14" s="370">
        <v>3016</v>
      </c>
      <c r="V14" s="372">
        <v>41.045182362547635</v>
      </c>
      <c r="W14" s="350"/>
      <c r="X14" s="368">
        <v>19428</v>
      </c>
      <c r="Y14" s="369">
        <v>55.605483843269695</v>
      </c>
      <c r="Z14" s="370">
        <v>14900</v>
      </c>
      <c r="AA14" s="371">
        <v>76.693432159769401</v>
      </c>
      <c r="AB14" s="370">
        <v>4528</v>
      </c>
      <c r="AC14" s="372">
        <f t="shared" si="0"/>
        <v>23.306567840230592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31159</v>
      </c>
      <c r="E15" s="365">
        <f t="shared" si="2"/>
        <v>19215</v>
      </c>
      <c r="F15" s="366">
        <f t="shared" si="3"/>
        <v>61.667575981257414</v>
      </c>
      <c r="G15" s="365">
        <f t="shared" si="4"/>
        <v>11944</v>
      </c>
      <c r="H15" s="367">
        <f t="shared" si="3"/>
        <v>38.332424018742579</v>
      </c>
      <c r="I15" s="350"/>
      <c r="J15" s="368">
        <v>8649</v>
      </c>
      <c r="K15" s="369">
        <v>27.757630219198305</v>
      </c>
      <c r="L15" s="370">
        <v>3610</v>
      </c>
      <c r="M15" s="371">
        <v>41.738929355994912</v>
      </c>
      <c r="N15" s="370">
        <v>5039</v>
      </c>
      <c r="O15" s="372">
        <v>58.261070644005088</v>
      </c>
      <c r="P15" s="350"/>
      <c r="Q15" s="368">
        <v>6675</v>
      </c>
      <c r="R15" s="369">
        <v>21.42238197631503</v>
      </c>
      <c r="S15" s="370">
        <v>3989</v>
      </c>
      <c r="T15" s="371">
        <v>59.760299625468164</v>
      </c>
      <c r="U15" s="370">
        <v>2686</v>
      </c>
      <c r="V15" s="372">
        <v>40.239700374531836</v>
      </c>
      <c r="W15" s="350"/>
      <c r="X15" s="368">
        <v>15835</v>
      </c>
      <c r="Y15" s="369">
        <v>50.819987804486665</v>
      </c>
      <c r="Z15" s="370">
        <v>11616</v>
      </c>
      <c r="AA15" s="371">
        <v>73.356488790653614</v>
      </c>
      <c r="AB15" s="370">
        <v>4219</v>
      </c>
      <c r="AC15" s="372">
        <f t="shared" si="0"/>
        <v>26.643511209346382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46750</v>
      </c>
      <c r="E16" s="365">
        <f t="shared" si="2"/>
        <v>27291</v>
      </c>
      <c r="F16" s="366">
        <f t="shared" si="3"/>
        <v>58.376470588235293</v>
      </c>
      <c r="G16" s="365">
        <f t="shared" si="4"/>
        <v>19459</v>
      </c>
      <c r="H16" s="367">
        <f t="shared" si="3"/>
        <v>41.623529411764707</v>
      </c>
      <c r="I16" s="350"/>
      <c r="J16" s="368">
        <v>18692</v>
      </c>
      <c r="K16" s="369">
        <v>39.982887700534761</v>
      </c>
      <c r="L16" s="370">
        <v>7574</v>
      </c>
      <c r="M16" s="371">
        <v>40.520008559811686</v>
      </c>
      <c r="N16" s="370">
        <v>11118</v>
      </c>
      <c r="O16" s="372">
        <v>59.479991440188314</v>
      </c>
      <c r="P16" s="350"/>
      <c r="Q16" s="368">
        <v>9308</v>
      </c>
      <c r="R16" s="369">
        <v>19.910160427807487</v>
      </c>
      <c r="S16" s="370">
        <v>5672</v>
      </c>
      <c r="T16" s="371">
        <v>60.9368285345939</v>
      </c>
      <c r="U16" s="370">
        <v>3636</v>
      </c>
      <c r="V16" s="372">
        <v>39.063171465406107</v>
      </c>
      <c r="W16" s="350"/>
      <c r="X16" s="368">
        <v>18750</v>
      </c>
      <c r="Y16" s="369">
        <v>40.106951871657756</v>
      </c>
      <c r="Z16" s="370">
        <v>14045</v>
      </c>
      <c r="AA16" s="371">
        <v>74.906666666666666</v>
      </c>
      <c r="AB16" s="370">
        <v>4705</v>
      </c>
      <c r="AC16" s="372">
        <f t="shared" si="0"/>
        <v>25.093333333333334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18068</v>
      </c>
      <c r="E17" s="375">
        <f t="shared" si="2"/>
        <v>11306</v>
      </c>
      <c r="F17" s="376">
        <f t="shared" si="3"/>
        <v>62.574717733008633</v>
      </c>
      <c r="G17" s="375">
        <f t="shared" si="4"/>
        <v>6762</v>
      </c>
      <c r="H17" s="367">
        <f t="shared" si="3"/>
        <v>37.425282266991367</v>
      </c>
      <c r="I17" s="350"/>
      <c r="J17" s="377">
        <v>4668</v>
      </c>
      <c r="K17" s="378">
        <v>25.835731680318798</v>
      </c>
      <c r="L17" s="375">
        <v>1932</v>
      </c>
      <c r="M17" s="376">
        <v>41.388174807197942</v>
      </c>
      <c r="N17" s="375">
        <v>2736</v>
      </c>
      <c r="O17" s="372">
        <v>58.611825192802058</v>
      </c>
      <c r="P17" s="350"/>
      <c r="Q17" s="377">
        <v>3863</v>
      </c>
      <c r="R17" s="378">
        <v>21.380340934248395</v>
      </c>
      <c r="S17" s="375">
        <v>2167</v>
      </c>
      <c r="T17" s="376">
        <v>56.096298213823445</v>
      </c>
      <c r="U17" s="375">
        <v>1696</v>
      </c>
      <c r="V17" s="372">
        <v>43.903701786176548</v>
      </c>
      <c r="W17" s="350"/>
      <c r="X17" s="377">
        <v>9537</v>
      </c>
      <c r="Y17" s="378">
        <v>52.783927385432804</v>
      </c>
      <c r="Z17" s="375">
        <v>7207</v>
      </c>
      <c r="AA17" s="376">
        <v>75.568837160532667</v>
      </c>
      <c r="AB17" s="375">
        <v>2330</v>
      </c>
      <c r="AC17" s="372">
        <f t="shared" si="0"/>
        <v>24.431162839467337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126965</v>
      </c>
      <c r="E18" s="365">
        <f t="shared" si="2"/>
        <v>80451</v>
      </c>
      <c r="F18" s="366">
        <f t="shared" si="3"/>
        <v>63.364706808963099</v>
      </c>
      <c r="G18" s="365">
        <f t="shared" si="4"/>
        <v>46514</v>
      </c>
      <c r="H18" s="367">
        <f t="shared" si="3"/>
        <v>36.635293191036901</v>
      </c>
      <c r="I18" s="350"/>
      <c r="J18" s="368">
        <v>26448</v>
      </c>
      <c r="K18" s="369">
        <v>20.830937659985036</v>
      </c>
      <c r="L18" s="370">
        <v>11030</v>
      </c>
      <c r="M18" s="371">
        <v>41.704476709013917</v>
      </c>
      <c r="N18" s="370">
        <v>15418</v>
      </c>
      <c r="O18" s="372">
        <v>58.295523290986083</v>
      </c>
      <c r="P18" s="350"/>
      <c r="Q18" s="368">
        <v>21820</v>
      </c>
      <c r="R18" s="369">
        <v>17.185838616941677</v>
      </c>
      <c r="S18" s="370">
        <v>12404</v>
      </c>
      <c r="T18" s="371">
        <v>56.846929422548122</v>
      </c>
      <c r="U18" s="370">
        <v>9416</v>
      </c>
      <c r="V18" s="372">
        <v>43.153070577451878</v>
      </c>
      <c r="W18" s="350"/>
      <c r="X18" s="368">
        <v>78697</v>
      </c>
      <c r="Y18" s="369">
        <v>61.983223723073287</v>
      </c>
      <c r="Z18" s="370">
        <v>57017</v>
      </c>
      <c r="AA18" s="371">
        <v>72.451300557835751</v>
      </c>
      <c r="AB18" s="370">
        <v>21680</v>
      </c>
      <c r="AC18" s="372">
        <f t="shared" si="0"/>
        <v>27.548699442164249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78096</v>
      </c>
      <c r="E19" s="365">
        <f t="shared" si="2"/>
        <v>49456</v>
      </c>
      <c r="F19" s="366">
        <f t="shared" si="3"/>
        <v>63.327187051833647</v>
      </c>
      <c r="G19" s="365">
        <f t="shared" si="4"/>
        <v>28640</v>
      </c>
      <c r="H19" s="367">
        <f t="shared" si="3"/>
        <v>36.67281294816636</v>
      </c>
      <c r="I19" s="350"/>
      <c r="J19" s="368">
        <v>17815</v>
      </c>
      <c r="K19" s="369">
        <v>22.811667691046917</v>
      </c>
      <c r="L19" s="370">
        <v>7219</v>
      </c>
      <c r="M19" s="371">
        <v>40.522031995509401</v>
      </c>
      <c r="N19" s="370">
        <v>10596</v>
      </c>
      <c r="O19" s="372">
        <v>59.477968004490599</v>
      </c>
      <c r="P19" s="350"/>
      <c r="Q19" s="368">
        <v>13990</v>
      </c>
      <c r="R19" s="369">
        <v>17.91384962097931</v>
      </c>
      <c r="S19" s="370">
        <v>8604</v>
      </c>
      <c r="T19" s="371">
        <v>61.501072194424587</v>
      </c>
      <c r="U19" s="370">
        <v>5386</v>
      </c>
      <c r="V19" s="372">
        <v>38.498927805575413</v>
      </c>
      <c r="W19" s="350"/>
      <c r="X19" s="368">
        <v>46291</v>
      </c>
      <c r="Y19" s="369">
        <v>59.274482687973773</v>
      </c>
      <c r="Z19" s="370">
        <v>33633</v>
      </c>
      <c r="AA19" s="371">
        <v>72.655591799701895</v>
      </c>
      <c r="AB19" s="370">
        <v>12658</v>
      </c>
      <c r="AC19" s="372">
        <f t="shared" si="0"/>
        <v>27.344408200298115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236273</v>
      </c>
      <c r="E20" s="365">
        <f t="shared" si="2"/>
        <v>149220</v>
      </c>
      <c r="F20" s="366">
        <f t="shared" si="3"/>
        <v>63.155756264998544</v>
      </c>
      <c r="G20" s="365">
        <f t="shared" si="4"/>
        <v>87053</v>
      </c>
      <c r="H20" s="367">
        <f t="shared" si="3"/>
        <v>36.844243735001456</v>
      </c>
      <c r="I20" s="350"/>
      <c r="J20" s="368">
        <v>61725</v>
      </c>
      <c r="K20" s="369">
        <v>26.124440795181847</v>
      </c>
      <c r="L20" s="370">
        <v>26070</v>
      </c>
      <c r="M20" s="371">
        <v>42.235722964763063</v>
      </c>
      <c r="N20" s="370">
        <v>35655</v>
      </c>
      <c r="O20" s="372">
        <v>57.76427703523693</v>
      </c>
      <c r="P20" s="350"/>
      <c r="Q20" s="368">
        <v>47183</v>
      </c>
      <c r="R20" s="369">
        <v>19.969696071916808</v>
      </c>
      <c r="S20" s="370">
        <v>28846</v>
      </c>
      <c r="T20" s="371">
        <v>61.136426255219043</v>
      </c>
      <c r="U20" s="370">
        <v>18337</v>
      </c>
      <c r="V20" s="372">
        <v>38.863573744780957</v>
      </c>
      <c r="W20" s="350"/>
      <c r="X20" s="368">
        <v>127365</v>
      </c>
      <c r="Y20" s="369">
        <v>53.905863132901345</v>
      </c>
      <c r="Z20" s="370">
        <v>94304</v>
      </c>
      <c r="AA20" s="371">
        <v>74.042319318494094</v>
      </c>
      <c r="AB20" s="370">
        <v>33061</v>
      </c>
      <c r="AC20" s="372">
        <f t="shared" si="0"/>
        <v>25.957680681505906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168563</v>
      </c>
      <c r="E21" s="365">
        <f t="shared" si="2"/>
        <v>105248</v>
      </c>
      <c r="F21" s="366">
        <f t="shared" si="3"/>
        <v>62.438376156095941</v>
      </c>
      <c r="G21" s="365">
        <f t="shared" si="4"/>
        <v>63315</v>
      </c>
      <c r="H21" s="367">
        <f t="shared" si="3"/>
        <v>37.561623843904059</v>
      </c>
      <c r="I21" s="350"/>
      <c r="J21" s="368">
        <v>44261</v>
      </c>
      <c r="K21" s="369">
        <v>26.257838315644594</v>
      </c>
      <c r="L21" s="370">
        <v>17792</v>
      </c>
      <c r="M21" s="371">
        <v>40.197916902013056</v>
      </c>
      <c r="N21" s="370">
        <v>26469</v>
      </c>
      <c r="O21" s="372">
        <v>59.802083097986937</v>
      </c>
      <c r="P21" s="350"/>
      <c r="Q21" s="368">
        <v>34349</v>
      </c>
      <c r="R21" s="369">
        <v>20.37754430094386</v>
      </c>
      <c r="S21" s="370">
        <v>20936</v>
      </c>
      <c r="T21" s="371">
        <v>60.950828262831521</v>
      </c>
      <c r="U21" s="370">
        <v>13413</v>
      </c>
      <c r="V21" s="372">
        <v>39.049171737168479</v>
      </c>
      <c r="W21" s="350"/>
      <c r="X21" s="368">
        <v>89953</v>
      </c>
      <c r="Y21" s="369">
        <v>53.364617383411542</v>
      </c>
      <c r="Z21" s="370">
        <v>66520</v>
      </c>
      <c r="AA21" s="371">
        <v>73.949729303080503</v>
      </c>
      <c r="AB21" s="370">
        <v>23433</v>
      </c>
      <c r="AC21" s="372">
        <f t="shared" si="0"/>
        <v>26.050270696919505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36837</v>
      </c>
      <c r="E22" s="365">
        <f t="shared" si="2"/>
        <v>23613</v>
      </c>
      <c r="F22" s="366">
        <f t="shared" si="3"/>
        <v>64.101311181692324</v>
      </c>
      <c r="G22" s="365">
        <f t="shared" si="4"/>
        <v>13224</v>
      </c>
      <c r="H22" s="367">
        <f t="shared" si="3"/>
        <v>35.898688818307676</v>
      </c>
      <c r="I22" s="350"/>
      <c r="J22" s="368">
        <v>9158</v>
      </c>
      <c r="K22" s="369">
        <v>24.860873578195836</v>
      </c>
      <c r="L22" s="370">
        <v>3837</v>
      </c>
      <c r="M22" s="371">
        <v>41.897794278226684</v>
      </c>
      <c r="N22" s="370">
        <v>5321</v>
      </c>
      <c r="O22" s="372">
        <v>58.102205721773316</v>
      </c>
      <c r="P22" s="350"/>
      <c r="Q22" s="368">
        <v>6716</v>
      </c>
      <c r="R22" s="369">
        <v>18.231669245595462</v>
      </c>
      <c r="S22" s="370">
        <v>4114</v>
      </c>
      <c r="T22" s="371">
        <v>61.256700416914832</v>
      </c>
      <c r="U22" s="370">
        <v>2602</v>
      </c>
      <c r="V22" s="372">
        <v>38.743299583085175</v>
      </c>
      <c r="W22" s="350"/>
      <c r="X22" s="368">
        <v>20963</v>
      </c>
      <c r="Y22" s="369">
        <v>56.907457176208695</v>
      </c>
      <c r="Z22" s="370">
        <v>15662</v>
      </c>
      <c r="AA22" s="371">
        <v>74.712588847016164</v>
      </c>
      <c r="AB22" s="370">
        <v>5301</v>
      </c>
      <c r="AC22" s="372">
        <f t="shared" si="0"/>
        <v>25.287411152983829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81675</v>
      </c>
      <c r="E23" s="365">
        <f t="shared" si="2"/>
        <v>50613</v>
      </c>
      <c r="F23" s="366">
        <f t="shared" si="3"/>
        <v>61.968778696051416</v>
      </c>
      <c r="G23" s="365">
        <f t="shared" si="4"/>
        <v>31062</v>
      </c>
      <c r="H23" s="367">
        <f t="shared" si="3"/>
        <v>38.031221303948577</v>
      </c>
      <c r="I23" s="350"/>
      <c r="J23" s="368">
        <v>22928</v>
      </c>
      <c r="K23" s="369">
        <v>28.072237526782985</v>
      </c>
      <c r="L23" s="370">
        <v>8830</v>
      </c>
      <c r="M23" s="371">
        <v>38.51186322400558</v>
      </c>
      <c r="N23" s="370">
        <v>14098</v>
      </c>
      <c r="O23" s="372">
        <v>61.48813677599442</v>
      </c>
      <c r="P23" s="350"/>
      <c r="Q23" s="368">
        <v>14190</v>
      </c>
      <c r="R23" s="369">
        <v>17.373737373737374</v>
      </c>
      <c r="S23" s="370">
        <v>8219</v>
      </c>
      <c r="T23" s="371">
        <v>57.921071176885128</v>
      </c>
      <c r="U23" s="370">
        <v>5971</v>
      </c>
      <c r="V23" s="372">
        <v>42.078928823114872</v>
      </c>
      <c r="W23" s="350"/>
      <c r="X23" s="368">
        <v>44557</v>
      </c>
      <c r="Y23" s="369">
        <v>54.554025099479645</v>
      </c>
      <c r="Z23" s="370">
        <v>33564</v>
      </c>
      <c r="AA23" s="371">
        <v>75.328231254348367</v>
      </c>
      <c r="AB23" s="370">
        <v>10993</v>
      </c>
      <c r="AC23" s="372">
        <f t="shared" si="0"/>
        <v>24.671768745651637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196986</v>
      </c>
      <c r="E24" s="365">
        <f t="shared" si="2"/>
        <v>128368</v>
      </c>
      <c r="F24" s="366">
        <f t="shared" si="3"/>
        <v>65.166052409815919</v>
      </c>
      <c r="G24" s="365">
        <f t="shared" si="4"/>
        <v>68618</v>
      </c>
      <c r="H24" s="367">
        <f t="shared" si="3"/>
        <v>34.833947590184074</v>
      </c>
      <c r="I24" s="350"/>
      <c r="J24" s="368">
        <v>51669</v>
      </c>
      <c r="K24" s="369">
        <v>26.229782827205995</v>
      </c>
      <c r="L24" s="370">
        <v>23642</v>
      </c>
      <c r="M24" s="371">
        <v>45.756643248369429</v>
      </c>
      <c r="N24" s="370">
        <v>28027</v>
      </c>
      <c r="O24" s="372">
        <v>54.243356751630564</v>
      </c>
      <c r="P24" s="350"/>
      <c r="Q24" s="368">
        <v>34911</v>
      </c>
      <c r="R24" s="369">
        <v>17.722579269592764</v>
      </c>
      <c r="S24" s="370">
        <v>22020</v>
      </c>
      <c r="T24" s="371">
        <v>63.074675603677917</v>
      </c>
      <c r="U24" s="370">
        <v>12891</v>
      </c>
      <c r="V24" s="372">
        <v>36.925324396322075</v>
      </c>
      <c r="W24" s="350"/>
      <c r="X24" s="368">
        <v>110406</v>
      </c>
      <c r="Y24" s="369">
        <v>56.047637903201242</v>
      </c>
      <c r="Z24" s="370">
        <v>82706</v>
      </c>
      <c r="AA24" s="371">
        <v>74.910783834211912</v>
      </c>
      <c r="AB24" s="370">
        <v>27700</v>
      </c>
      <c r="AC24" s="372">
        <f t="shared" si="0"/>
        <v>25.089216165788091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46549</v>
      </c>
      <c r="E25" s="365">
        <f t="shared" si="2"/>
        <v>26911</v>
      </c>
      <c r="F25" s="366">
        <f t="shared" si="3"/>
        <v>57.81219789898816</v>
      </c>
      <c r="G25" s="365">
        <f t="shared" si="4"/>
        <v>19638</v>
      </c>
      <c r="H25" s="367">
        <f t="shared" si="3"/>
        <v>42.187802101011833</v>
      </c>
      <c r="I25" s="350"/>
      <c r="J25" s="368">
        <v>16799</v>
      </c>
      <c r="K25" s="369">
        <v>36.088852606930331</v>
      </c>
      <c r="L25" s="370">
        <v>6213</v>
      </c>
      <c r="M25" s="371">
        <v>36.984344306208705</v>
      </c>
      <c r="N25" s="370">
        <v>10586</v>
      </c>
      <c r="O25" s="372">
        <v>63.015655693791295</v>
      </c>
      <c r="P25" s="350"/>
      <c r="Q25" s="368">
        <v>9156</v>
      </c>
      <c r="R25" s="369">
        <v>19.669595480031795</v>
      </c>
      <c r="S25" s="370">
        <v>5598</v>
      </c>
      <c r="T25" s="371">
        <v>61.140235910878118</v>
      </c>
      <c r="U25" s="370">
        <v>3558</v>
      </c>
      <c r="V25" s="372">
        <v>38.859764089121889</v>
      </c>
      <c r="W25" s="350"/>
      <c r="X25" s="368">
        <v>20594</v>
      </c>
      <c r="Y25" s="369">
        <v>44.241551913037874</v>
      </c>
      <c r="Z25" s="370">
        <v>15100</v>
      </c>
      <c r="AA25" s="371">
        <v>73.322326891327577</v>
      </c>
      <c r="AB25" s="370">
        <v>5494</v>
      </c>
      <c r="AC25" s="372">
        <f t="shared" si="0"/>
        <v>26.67767310867243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17258</v>
      </c>
      <c r="E26" s="380">
        <f t="shared" si="2"/>
        <v>10922</v>
      </c>
      <c r="F26" s="381">
        <f t="shared" si="3"/>
        <v>63.28659172557655</v>
      </c>
      <c r="G26" s="380">
        <f t="shared" si="4"/>
        <v>6336</v>
      </c>
      <c r="H26" s="367">
        <f t="shared" si="3"/>
        <v>36.71340827442345</v>
      </c>
      <c r="I26" s="350"/>
      <c r="J26" s="377">
        <v>3535</v>
      </c>
      <c r="K26" s="378">
        <v>20.483254143006143</v>
      </c>
      <c r="L26" s="375">
        <v>1466</v>
      </c>
      <c r="M26" s="376">
        <v>41.47100424328147</v>
      </c>
      <c r="N26" s="375">
        <v>2069</v>
      </c>
      <c r="O26" s="372">
        <v>58.52899575671853</v>
      </c>
      <c r="P26" s="350"/>
      <c r="Q26" s="377">
        <v>2911</v>
      </c>
      <c r="R26" s="378">
        <v>16.867539691737164</v>
      </c>
      <c r="S26" s="375">
        <v>1622</v>
      </c>
      <c r="T26" s="376">
        <v>55.719683957402957</v>
      </c>
      <c r="U26" s="375">
        <v>1289</v>
      </c>
      <c r="V26" s="372">
        <v>44.280316042597043</v>
      </c>
      <c r="W26" s="350"/>
      <c r="X26" s="377">
        <v>10812</v>
      </c>
      <c r="Y26" s="378">
        <v>62.649206165256686</v>
      </c>
      <c r="Z26" s="375">
        <v>7834</v>
      </c>
      <c r="AA26" s="376">
        <v>72.456529781724015</v>
      </c>
      <c r="AB26" s="375">
        <v>2978</v>
      </c>
      <c r="AC26" s="372">
        <f t="shared" si="0"/>
        <v>27.543470218275989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72428</v>
      </c>
      <c r="E27" s="380">
        <f t="shared" si="2"/>
        <v>44674</v>
      </c>
      <c r="F27" s="381">
        <f t="shared" si="3"/>
        <v>61.680565527144196</v>
      </c>
      <c r="G27" s="380">
        <f t="shared" si="4"/>
        <v>27754</v>
      </c>
      <c r="H27" s="367">
        <f t="shared" si="3"/>
        <v>38.319434472855804</v>
      </c>
      <c r="I27" s="350"/>
      <c r="J27" s="377">
        <v>18064</v>
      </c>
      <c r="K27" s="378">
        <v>24.940630695311206</v>
      </c>
      <c r="L27" s="375">
        <v>7102</v>
      </c>
      <c r="M27" s="376">
        <v>39.315766164747565</v>
      </c>
      <c r="N27" s="375">
        <v>10962</v>
      </c>
      <c r="O27" s="372">
        <v>60.684233835252435</v>
      </c>
      <c r="P27" s="350"/>
      <c r="Q27" s="377">
        <v>13297</v>
      </c>
      <c r="R27" s="378">
        <v>18.358921963881372</v>
      </c>
      <c r="S27" s="375">
        <v>7419</v>
      </c>
      <c r="T27" s="376">
        <v>55.794540121831993</v>
      </c>
      <c r="U27" s="375">
        <v>5878</v>
      </c>
      <c r="V27" s="372">
        <v>44.205459878168007</v>
      </c>
      <c r="W27" s="350"/>
      <c r="X27" s="377">
        <v>41067</v>
      </c>
      <c r="Y27" s="378">
        <v>56.700447340807422</v>
      </c>
      <c r="Z27" s="375">
        <v>30153</v>
      </c>
      <c r="AA27" s="376">
        <v>73.423917013660599</v>
      </c>
      <c r="AB27" s="375">
        <v>10914</v>
      </c>
      <c r="AC27" s="372">
        <f t="shared" si="0"/>
        <v>26.576082986339394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9323</v>
      </c>
      <c r="E28" s="380">
        <f t="shared" si="2"/>
        <v>6082</v>
      </c>
      <c r="F28" s="381">
        <f t="shared" si="3"/>
        <v>65.236511852408015</v>
      </c>
      <c r="G28" s="380">
        <f t="shared" si="4"/>
        <v>3241</v>
      </c>
      <c r="H28" s="382">
        <f t="shared" si="3"/>
        <v>34.763488147591978</v>
      </c>
      <c r="I28" s="350"/>
      <c r="J28" s="377">
        <v>1571</v>
      </c>
      <c r="K28" s="378">
        <v>16.850799099002465</v>
      </c>
      <c r="L28" s="375">
        <v>656</v>
      </c>
      <c r="M28" s="376">
        <v>41.756842775302353</v>
      </c>
      <c r="N28" s="375">
        <v>915</v>
      </c>
      <c r="O28" s="383">
        <v>58.243157224697647</v>
      </c>
      <c r="P28" s="350"/>
      <c r="Q28" s="377">
        <v>1673</v>
      </c>
      <c r="R28" s="378">
        <v>17.944867531910329</v>
      </c>
      <c r="S28" s="375">
        <v>980</v>
      </c>
      <c r="T28" s="376">
        <v>58.577405857740587</v>
      </c>
      <c r="U28" s="375">
        <v>693</v>
      </c>
      <c r="V28" s="383">
        <v>41.422594142259413</v>
      </c>
      <c r="W28" s="350"/>
      <c r="X28" s="377">
        <v>6079</v>
      </c>
      <c r="Y28" s="378">
        <v>65.204333369087209</v>
      </c>
      <c r="Z28" s="375">
        <v>4446</v>
      </c>
      <c r="AA28" s="376">
        <v>73.137029116631027</v>
      </c>
      <c r="AB28" s="375">
        <v>1633</v>
      </c>
      <c r="AC28" s="383">
        <f t="shared" si="0"/>
        <v>26.862970883368973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3733</v>
      </c>
      <c r="E29" s="386">
        <f t="shared" si="2"/>
        <v>1997</v>
      </c>
      <c r="F29" s="387">
        <f t="shared" si="3"/>
        <v>53.495847843557463</v>
      </c>
      <c r="G29" s="386">
        <f t="shared" si="4"/>
        <v>1736</v>
      </c>
      <c r="H29" s="388">
        <f t="shared" si="3"/>
        <v>46.504152156442544</v>
      </c>
      <c r="I29" s="350"/>
      <c r="J29" s="389">
        <v>2097</v>
      </c>
      <c r="K29" s="390">
        <v>56.17465845164746</v>
      </c>
      <c r="L29" s="391">
        <v>767</v>
      </c>
      <c r="M29" s="392">
        <v>36.576061039580352</v>
      </c>
      <c r="N29" s="391">
        <v>1330</v>
      </c>
      <c r="O29" s="393">
        <v>63.423938960419648</v>
      </c>
      <c r="P29" s="350"/>
      <c r="Q29" s="389">
        <v>573</v>
      </c>
      <c r="R29" s="390">
        <v>15.349584784355747</v>
      </c>
      <c r="S29" s="391">
        <v>400</v>
      </c>
      <c r="T29" s="392">
        <v>69.808027923211171</v>
      </c>
      <c r="U29" s="391">
        <v>173</v>
      </c>
      <c r="V29" s="393">
        <v>30.191972076788829</v>
      </c>
      <c r="W29" s="350"/>
      <c r="X29" s="389">
        <v>1063</v>
      </c>
      <c r="Y29" s="390">
        <v>28.475756763996785</v>
      </c>
      <c r="Z29" s="391">
        <v>830</v>
      </c>
      <c r="AA29" s="392">
        <v>78.080903104421452</v>
      </c>
      <c r="AB29" s="391">
        <v>233</v>
      </c>
      <c r="AC29" s="393">
        <f t="shared" si="0"/>
        <v>21.919096895578551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25">
      <c r="B31" s="1228" t="s">
        <v>0</v>
      </c>
      <c r="D31" s="1229">
        <f>J31+Q31+X31</f>
        <v>1553560</v>
      </c>
      <c r="E31" s="1230">
        <f>L31+S31+Z31</f>
        <v>976634</v>
      </c>
      <c r="F31" s="1231">
        <f>E31/$D31*100</f>
        <v>62.864260150879268</v>
      </c>
      <c r="G31" s="1230">
        <f>N31+U31+AB31</f>
        <v>576926</v>
      </c>
      <c r="H31" s="1232">
        <f>G31/$D31*100</f>
        <v>37.135739849120732</v>
      </c>
      <c r="J31" s="1233">
        <f>SUM(J12:J29)</f>
        <v>416025</v>
      </c>
      <c r="K31" s="1234">
        <f>J31/$D31*100</f>
        <v>26.778817683256523</v>
      </c>
      <c r="L31" s="1230">
        <f>SUM(L12:L29)</f>
        <v>171677</v>
      </c>
      <c r="M31" s="1231">
        <f>L31/$J31*100</f>
        <v>41.266029685716006</v>
      </c>
      <c r="N31" s="1230">
        <f>SUM(N12:N29)</f>
        <v>244348</v>
      </c>
      <c r="O31" s="1235">
        <f>N31/$J31*100</f>
        <v>58.733970314284001</v>
      </c>
      <c r="Q31" s="1233">
        <f>SUM(Q12:Q29)</f>
        <v>299585</v>
      </c>
      <c r="R31" s="1234">
        <f>Q31/$D31*100</f>
        <v>19.283774041556168</v>
      </c>
      <c r="S31" s="1230">
        <f>SUM(S12:S29)</f>
        <v>183793</v>
      </c>
      <c r="T31" s="1231">
        <f>S31/$Q31*100</f>
        <v>61.349199726288028</v>
      </c>
      <c r="U31" s="1230">
        <f>SUM(U12:U29)</f>
        <v>115792</v>
      </c>
      <c r="V31" s="1235">
        <f>U31/$Q31*100</f>
        <v>38.650800273711965</v>
      </c>
      <c r="X31" s="1233">
        <f>SUM(X12:X29)</f>
        <v>837950</v>
      </c>
      <c r="Y31" s="1234">
        <f>X31/$D31*100</f>
        <v>53.937408275187316</v>
      </c>
      <c r="Z31" s="1230">
        <f>SUM(Z12:Z29)</f>
        <v>621164</v>
      </c>
      <c r="AA31" s="1231">
        <f>Z31/$X31*100</f>
        <v>74.129005310579387</v>
      </c>
      <c r="AB31" s="1230">
        <f>SUM(AB12:AB29)</f>
        <v>216786</v>
      </c>
      <c r="AC31" s="1235">
        <f>AB31/$X31*100</f>
        <v>25.870994689420613</v>
      </c>
      <c r="AD31" s="1272"/>
      <c r="AE31" s="1264"/>
      <c r="AF31" s="1264"/>
      <c r="AI31" s="591"/>
      <c r="AK31" s="1264"/>
      <c r="AL31" s="1264"/>
      <c r="AO31" s="591"/>
      <c r="AQ31" s="1264"/>
      <c r="AR31" s="1264"/>
      <c r="AU31" s="591"/>
      <c r="AW31" s="1264"/>
      <c r="AX31" s="1264"/>
      <c r="BA31" s="591"/>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3"/>
      <c r="C34" s="1443"/>
      <c r="D34" s="1443"/>
      <c r="E34" s="1443"/>
      <c r="F34" s="1443"/>
      <c r="G34" s="1443"/>
      <c r="H34" s="1443"/>
      <c r="I34" s="1443"/>
      <c r="J34" s="1443"/>
      <c r="K34" s="1443"/>
      <c r="L34" s="1443"/>
      <c r="M34" s="1443"/>
      <c r="N34" s="1443"/>
      <c r="O34" s="1443"/>
    </row>
    <row r="35" spans="2:15" s="329" customFormat="1" ht="29.25" customHeight="1" x14ac:dyDescent="0.2">
      <c r="B35" s="1444"/>
      <c r="C35" s="1444"/>
      <c r="D35" s="1444"/>
      <c r="E35" s="1444"/>
      <c r="F35" s="1444"/>
      <c r="G35" s="1444"/>
      <c r="H35" s="1444"/>
      <c r="I35" s="1444"/>
      <c r="J35" s="1444"/>
      <c r="K35" s="1444"/>
      <c r="L35" s="1444"/>
      <c r="M35" s="1444"/>
    </row>
    <row r="36" spans="2:15" s="329" customFormat="1" ht="4.5" customHeight="1" x14ac:dyDescent="0.2">
      <c r="B36" s="1434"/>
      <c r="C36" s="1434"/>
      <c r="D36" s="143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423</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t="str">
        <f>porsaad!$B$6</f>
        <v>Situación a 31 de mayo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254</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255</v>
      </c>
      <c r="K8" s="1459"/>
      <c r="L8" s="1459"/>
      <c r="M8" s="1459"/>
      <c r="N8" s="1459"/>
      <c r="O8" s="1460"/>
      <c r="P8" s="317"/>
      <c r="Q8" s="1458" t="s">
        <v>256</v>
      </c>
      <c r="R8" s="1459"/>
      <c r="S8" s="1459"/>
      <c r="T8" s="1459"/>
      <c r="U8" s="1459"/>
      <c r="V8" s="1460"/>
      <c r="W8" s="317"/>
      <c r="X8" s="1458" t="s">
        <v>257</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266</v>
      </c>
      <c r="L9" s="1437" t="s">
        <v>24</v>
      </c>
      <c r="M9" s="1438"/>
      <c r="N9" s="1439" t="s">
        <v>23</v>
      </c>
      <c r="O9" s="1440"/>
      <c r="P9" s="317"/>
      <c r="Q9" s="1441" t="s">
        <v>9</v>
      </c>
      <c r="R9" s="1435" t="s">
        <v>266</v>
      </c>
      <c r="S9" s="1437" t="s">
        <v>24</v>
      </c>
      <c r="T9" s="1438"/>
      <c r="U9" s="1439" t="s">
        <v>23</v>
      </c>
      <c r="V9" s="1440"/>
      <c r="W9" s="317"/>
      <c r="X9" s="1441" t="s">
        <v>9</v>
      </c>
      <c r="Y9" s="1435" t="s">
        <v>266</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266</v>
      </c>
      <c r="G10" s="406" t="s">
        <v>9</v>
      </c>
      <c r="H10" s="886" t="s">
        <v>266</v>
      </c>
      <c r="I10" s="346"/>
      <c r="J10" s="1442"/>
      <c r="K10" s="1436"/>
      <c r="L10" s="404" t="s">
        <v>9</v>
      </c>
      <c r="M10" s="403" t="s">
        <v>266</v>
      </c>
      <c r="N10" s="407" t="s">
        <v>9</v>
      </c>
      <c r="O10" s="402" t="s">
        <v>266</v>
      </c>
      <c r="P10" s="347"/>
      <c r="Q10" s="1442"/>
      <c r="R10" s="1436"/>
      <c r="S10" s="404" t="s">
        <v>9</v>
      </c>
      <c r="T10" s="403" t="s">
        <v>266</v>
      </c>
      <c r="U10" s="407" t="s">
        <v>9</v>
      </c>
      <c r="V10" s="402" t="s">
        <v>266</v>
      </c>
      <c r="W10" s="347"/>
      <c r="X10" s="1442"/>
      <c r="Y10" s="1436"/>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72822</v>
      </c>
      <c r="E12" s="352">
        <f>L12+S12+Z12</f>
        <v>42300</v>
      </c>
      <c r="F12" s="353">
        <f>E12/$D12*100</f>
        <v>58.086841888440311</v>
      </c>
      <c r="G12" s="352">
        <f>N12+U12+AB12</f>
        <v>30522</v>
      </c>
      <c r="H12" s="354">
        <f>G12/$D12*100</f>
        <v>41.913158111559696</v>
      </c>
      <c r="I12" s="350"/>
      <c r="J12" s="355">
        <f>L12+N12</f>
        <v>28393</v>
      </c>
      <c r="K12" s="356">
        <f>J12/$D12*100</f>
        <v>38.989591057647417</v>
      </c>
      <c r="L12" s="357">
        <v>11009</v>
      </c>
      <c r="M12" s="353">
        <v>38.773641390483569</v>
      </c>
      <c r="N12" s="357">
        <v>17384</v>
      </c>
      <c r="O12" s="358">
        <v>61.226358609516431</v>
      </c>
      <c r="P12" s="350"/>
      <c r="Q12" s="355">
        <v>12613</v>
      </c>
      <c r="R12" s="356">
        <v>17.320315289335642</v>
      </c>
      <c r="S12" s="357">
        <v>7169</v>
      </c>
      <c r="T12" s="353">
        <v>56.838182827241738</v>
      </c>
      <c r="U12" s="357">
        <v>5444</v>
      </c>
      <c r="V12" s="358">
        <v>43.161817172758262</v>
      </c>
      <c r="W12" s="350"/>
      <c r="X12" s="355">
        <v>31816</v>
      </c>
      <c r="Y12" s="356">
        <v>43.690093653016945</v>
      </c>
      <c r="Z12" s="357">
        <v>24122</v>
      </c>
      <c r="AA12" s="353">
        <v>75.81719889363842</v>
      </c>
      <c r="AB12" s="357">
        <v>7694</v>
      </c>
      <c r="AC12" s="358">
        <f t="shared" ref="AC12:AC29" si="0">AB12/$X12*100</f>
        <v>24.18280110636158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13614</v>
      </c>
      <c r="E13" s="365">
        <f t="shared" ref="E13:E29" si="2">L13+S13+Z13</f>
        <v>9063</v>
      </c>
      <c r="F13" s="366">
        <f t="shared" ref="F13:H29" si="3">E13/$D13*100</f>
        <v>66.571176729836935</v>
      </c>
      <c r="G13" s="365">
        <f t="shared" ref="G13:G29" si="4">N13+U13+AB13</f>
        <v>4551</v>
      </c>
      <c r="H13" s="367">
        <f t="shared" si="3"/>
        <v>33.428823270163065</v>
      </c>
      <c r="I13" s="350"/>
      <c r="J13" s="368">
        <f t="shared" ref="J13:J29" si="5">L13+N13</f>
        <v>2470</v>
      </c>
      <c r="K13" s="369">
        <f t="shared" ref="K13:K29" si="6">J13/$D13*100</f>
        <v>18.143087997649481</v>
      </c>
      <c r="L13" s="370">
        <v>1000</v>
      </c>
      <c r="M13" s="371">
        <v>40.48582995951417</v>
      </c>
      <c r="N13" s="370">
        <v>1470</v>
      </c>
      <c r="O13" s="372">
        <v>59.514170040485823</v>
      </c>
      <c r="P13" s="350"/>
      <c r="Q13" s="368">
        <v>2048</v>
      </c>
      <c r="R13" s="369">
        <v>15.043337740561185</v>
      </c>
      <c r="S13" s="370">
        <v>1191</v>
      </c>
      <c r="T13" s="371">
        <v>58.154296875</v>
      </c>
      <c r="U13" s="370">
        <v>857</v>
      </c>
      <c r="V13" s="372">
        <v>41.845703125</v>
      </c>
      <c r="W13" s="350"/>
      <c r="X13" s="368">
        <v>9096</v>
      </c>
      <c r="Y13" s="369">
        <v>66.813574261789327</v>
      </c>
      <c r="Z13" s="370">
        <v>6872</v>
      </c>
      <c r="AA13" s="371">
        <v>75.549692172383459</v>
      </c>
      <c r="AB13" s="370">
        <v>2224</v>
      </c>
      <c r="AC13" s="372">
        <f t="shared" si="0"/>
        <v>24.450307827616534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8152</v>
      </c>
      <c r="E14" s="365">
        <f t="shared" si="2"/>
        <v>5410</v>
      </c>
      <c r="F14" s="366">
        <f t="shared" si="3"/>
        <v>66.364082433758583</v>
      </c>
      <c r="G14" s="365">
        <f t="shared" si="4"/>
        <v>2742</v>
      </c>
      <c r="H14" s="367">
        <f t="shared" si="3"/>
        <v>33.63591756624141</v>
      </c>
      <c r="I14" s="350"/>
      <c r="J14" s="368">
        <f t="shared" si="5"/>
        <v>1835</v>
      </c>
      <c r="K14" s="369">
        <f t="shared" si="6"/>
        <v>22.50981354268891</v>
      </c>
      <c r="L14" s="370">
        <v>747</v>
      </c>
      <c r="M14" s="371">
        <v>40.708446866485012</v>
      </c>
      <c r="N14" s="370">
        <v>1088</v>
      </c>
      <c r="O14" s="372">
        <v>59.291553133514988</v>
      </c>
      <c r="P14" s="350"/>
      <c r="Q14" s="368">
        <v>1513</v>
      </c>
      <c r="R14" s="369">
        <v>18.559862610402355</v>
      </c>
      <c r="S14" s="370">
        <v>870</v>
      </c>
      <c r="T14" s="371">
        <v>57.501652346331788</v>
      </c>
      <c r="U14" s="370">
        <v>643</v>
      </c>
      <c r="V14" s="372">
        <v>42.498347653668212</v>
      </c>
      <c r="W14" s="350"/>
      <c r="X14" s="368">
        <v>4804</v>
      </c>
      <c r="Y14" s="369">
        <v>58.930323846908742</v>
      </c>
      <c r="Z14" s="370">
        <v>3793</v>
      </c>
      <c r="AA14" s="371">
        <v>78.955037468776027</v>
      </c>
      <c r="AB14" s="370">
        <v>1011</v>
      </c>
      <c r="AC14" s="372">
        <f t="shared" si="0"/>
        <v>21.04496253122398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7585</v>
      </c>
      <c r="E15" s="365">
        <f t="shared" si="2"/>
        <v>4823</v>
      </c>
      <c r="F15" s="366">
        <f t="shared" si="3"/>
        <v>63.586025049439684</v>
      </c>
      <c r="G15" s="365">
        <f t="shared" si="4"/>
        <v>2762</v>
      </c>
      <c r="H15" s="367">
        <f t="shared" si="3"/>
        <v>36.413974950560316</v>
      </c>
      <c r="I15" s="350"/>
      <c r="J15" s="368">
        <f t="shared" si="5"/>
        <v>1858</v>
      </c>
      <c r="K15" s="369">
        <f t="shared" si="6"/>
        <v>24.495715227422544</v>
      </c>
      <c r="L15" s="370">
        <v>710</v>
      </c>
      <c r="M15" s="371">
        <v>38.213132400430574</v>
      </c>
      <c r="N15" s="370">
        <v>1148</v>
      </c>
      <c r="O15" s="372">
        <v>61.786867599569426</v>
      </c>
      <c r="P15" s="350"/>
      <c r="Q15" s="368">
        <v>1306</v>
      </c>
      <c r="R15" s="369">
        <v>17.218193803559657</v>
      </c>
      <c r="S15" s="370">
        <v>762</v>
      </c>
      <c r="T15" s="371">
        <v>58.34609494640123</v>
      </c>
      <c r="U15" s="370">
        <v>544</v>
      </c>
      <c r="V15" s="372">
        <v>41.653905053598777</v>
      </c>
      <c r="W15" s="350"/>
      <c r="X15" s="368">
        <v>4421</v>
      </c>
      <c r="Y15" s="369">
        <v>58.286090969017799</v>
      </c>
      <c r="Z15" s="370">
        <v>3351</v>
      </c>
      <c r="AA15" s="371">
        <v>75.7973309206062</v>
      </c>
      <c r="AB15" s="370">
        <v>1070</v>
      </c>
      <c r="AC15" s="372">
        <f t="shared" si="0"/>
        <v>24.2026690793938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16656</v>
      </c>
      <c r="E16" s="365">
        <f t="shared" si="2"/>
        <v>10157</v>
      </c>
      <c r="F16" s="366">
        <f t="shared" si="3"/>
        <v>60.981027857829005</v>
      </c>
      <c r="G16" s="365">
        <f t="shared" si="4"/>
        <v>6499</v>
      </c>
      <c r="H16" s="367">
        <f t="shared" si="3"/>
        <v>39.018972142170988</v>
      </c>
      <c r="I16" s="350"/>
      <c r="J16" s="368">
        <f t="shared" si="5"/>
        <v>5703</v>
      </c>
      <c r="K16" s="369">
        <f t="shared" si="6"/>
        <v>34.239913544668589</v>
      </c>
      <c r="L16" s="370">
        <v>2311</v>
      </c>
      <c r="M16" s="371">
        <v>40.522532000701382</v>
      </c>
      <c r="N16" s="370">
        <v>3392</v>
      </c>
      <c r="O16" s="372">
        <v>59.477467999298618</v>
      </c>
      <c r="P16" s="350"/>
      <c r="Q16" s="368">
        <v>2916</v>
      </c>
      <c r="R16" s="369">
        <v>17.507204610951007</v>
      </c>
      <c r="S16" s="370">
        <v>1704</v>
      </c>
      <c r="T16" s="371">
        <v>58.436213991769549</v>
      </c>
      <c r="U16" s="370">
        <v>1212</v>
      </c>
      <c r="V16" s="372">
        <v>41.563786008230451</v>
      </c>
      <c r="W16" s="350"/>
      <c r="X16" s="368">
        <v>8037</v>
      </c>
      <c r="Y16" s="369">
        <v>48.252881844380404</v>
      </c>
      <c r="Z16" s="370">
        <v>6142</v>
      </c>
      <c r="AA16" s="371">
        <v>76.421550329725022</v>
      </c>
      <c r="AB16" s="370">
        <v>1895</v>
      </c>
      <c r="AC16" s="372">
        <f t="shared" si="0"/>
        <v>23.578449670274978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5181</v>
      </c>
      <c r="E17" s="375">
        <f t="shared" si="2"/>
        <v>3327</v>
      </c>
      <c r="F17" s="376">
        <f t="shared" si="3"/>
        <v>64.215402431962943</v>
      </c>
      <c r="G17" s="375">
        <f t="shared" si="4"/>
        <v>1854</v>
      </c>
      <c r="H17" s="367">
        <f t="shared" si="3"/>
        <v>35.784597568037057</v>
      </c>
      <c r="I17" s="350"/>
      <c r="J17" s="377">
        <f t="shared" si="5"/>
        <v>1321</v>
      </c>
      <c r="K17" s="378">
        <f t="shared" si="6"/>
        <v>25.497008299556068</v>
      </c>
      <c r="L17" s="375">
        <v>531</v>
      </c>
      <c r="M17" s="376">
        <v>40.196820590461776</v>
      </c>
      <c r="N17" s="375">
        <v>790</v>
      </c>
      <c r="O17" s="372">
        <v>59.803179409538231</v>
      </c>
      <c r="P17" s="350"/>
      <c r="Q17" s="377">
        <v>963</v>
      </c>
      <c r="R17" s="378">
        <v>18.587145338737695</v>
      </c>
      <c r="S17" s="375">
        <v>535</v>
      </c>
      <c r="T17" s="376">
        <v>55.555555555555557</v>
      </c>
      <c r="U17" s="375">
        <v>428</v>
      </c>
      <c r="V17" s="372">
        <v>44.444444444444443</v>
      </c>
      <c r="W17" s="350"/>
      <c r="X17" s="377">
        <v>2897</v>
      </c>
      <c r="Y17" s="378">
        <v>55.915846361706237</v>
      </c>
      <c r="Z17" s="375">
        <v>2261</v>
      </c>
      <c r="AA17" s="376">
        <v>78.046254746289264</v>
      </c>
      <c r="AB17" s="375">
        <v>636</v>
      </c>
      <c r="AC17" s="372">
        <f t="shared" si="0"/>
        <v>21.953745253710736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35098</v>
      </c>
      <c r="E18" s="365">
        <f t="shared" si="2"/>
        <v>22959</v>
      </c>
      <c r="F18" s="366">
        <f t="shared" si="3"/>
        <v>65.413983702775084</v>
      </c>
      <c r="G18" s="365">
        <f t="shared" si="4"/>
        <v>12139</v>
      </c>
      <c r="H18" s="367">
        <f t="shared" si="3"/>
        <v>34.586016297224916</v>
      </c>
      <c r="I18" s="350"/>
      <c r="J18" s="368">
        <f t="shared" si="5"/>
        <v>6760</v>
      </c>
      <c r="K18" s="369">
        <f t="shared" si="6"/>
        <v>19.260356715482363</v>
      </c>
      <c r="L18" s="370">
        <v>2767</v>
      </c>
      <c r="M18" s="371">
        <v>40.931952662721891</v>
      </c>
      <c r="N18" s="370">
        <v>3993</v>
      </c>
      <c r="O18" s="372">
        <v>59.068047337278109</v>
      </c>
      <c r="P18" s="350"/>
      <c r="Q18" s="368">
        <v>5141</v>
      </c>
      <c r="R18" s="369">
        <v>14.647558265428229</v>
      </c>
      <c r="S18" s="370">
        <v>2847</v>
      </c>
      <c r="T18" s="371">
        <v>55.378331063995333</v>
      </c>
      <c r="U18" s="370">
        <v>2294</v>
      </c>
      <c r="V18" s="372">
        <v>44.621668936004667</v>
      </c>
      <c r="W18" s="350"/>
      <c r="X18" s="368">
        <v>23197</v>
      </c>
      <c r="Y18" s="369">
        <v>66.09208501908941</v>
      </c>
      <c r="Z18" s="370">
        <v>17345</v>
      </c>
      <c r="AA18" s="371">
        <v>74.772599905160149</v>
      </c>
      <c r="AB18" s="370">
        <v>5852</v>
      </c>
      <c r="AC18" s="372">
        <f t="shared" si="0"/>
        <v>25.227400094839851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23541</v>
      </c>
      <c r="E19" s="365">
        <f t="shared" si="2"/>
        <v>15053</v>
      </c>
      <c r="F19" s="366">
        <f t="shared" si="3"/>
        <v>63.943757699333084</v>
      </c>
      <c r="G19" s="365">
        <f t="shared" si="4"/>
        <v>8488</v>
      </c>
      <c r="H19" s="367">
        <f t="shared" si="3"/>
        <v>36.056242300666923</v>
      </c>
      <c r="I19" s="350"/>
      <c r="J19" s="368">
        <f t="shared" si="5"/>
        <v>5402</v>
      </c>
      <c r="K19" s="369">
        <f t="shared" si="6"/>
        <v>22.94719850473642</v>
      </c>
      <c r="L19" s="370">
        <v>2089</v>
      </c>
      <c r="M19" s="371">
        <v>38.670862643465384</v>
      </c>
      <c r="N19" s="370">
        <v>3313</v>
      </c>
      <c r="O19" s="372">
        <v>61.329137356534616</v>
      </c>
      <c r="P19" s="350"/>
      <c r="Q19" s="368">
        <v>3329</v>
      </c>
      <c r="R19" s="369">
        <v>14.141285416932162</v>
      </c>
      <c r="S19" s="370">
        <v>1942</v>
      </c>
      <c r="T19" s="371">
        <v>58.33583658756384</v>
      </c>
      <c r="U19" s="370">
        <v>1387</v>
      </c>
      <c r="V19" s="372">
        <v>41.664163412436167</v>
      </c>
      <c r="W19" s="350"/>
      <c r="X19" s="368">
        <v>14810</v>
      </c>
      <c r="Y19" s="369">
        <v>62.911516078331417</v>
      </c>
      <c r="Z19" s="370">
        <v>11022</v>
      </c>
      <c r="AA19" s="371">
        <v>74.422687373396357</v>
      </c>
      <c r="AB19" s="370">
        <v>3788</v>
      </c>
      <c r="AC19" s="372">
        <f t="shared" si="0"/>
        <v>25.57731262660365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46013</v>
      </c>
      <c r="E20" s="365">
        <f t="shared" si="2"/>
        <v>28945</v>
      </c>
      <c r="F20" s="366">
        <f t="shared" si="3"/>
        <v>62.90613522265447</v>
      </c>
      <c r="G20" s="365">
        <f t="shared" si="4"/>
        <v>17068</v>
      </c>
      <c r="H20" s="367">
        <f t="shared" si="3"/>
        <v>37.09386477734553</v>
      </c>
      <c r="I20" s="350"/>
      <c r="J20" s="368">
        <f t="shared" si="5"/>
        <v>13068</v>
      </c>
      <c r="K20" s="369">
        <f t="shared" si="6"/>
        <v>28.400669376045901</v>
      </c>
      <c r="L20" s="370">
        <v>5341</v>
      </c>
      <c r="M20" s="371">
        <v>40.870829507193143</v>
      </c>
      <c r="N20" s="370">
        <v>7727</v>
      </c>
      <c r="O20" s="372">
        <v>59.129170492806857</v>
      </c>
      <c r="P20" s="350"/>
      <c r="Q20" s="368">
        <v>7356</v>
      </c>
      <c r="R20" s="369">
        <v>15.986786342990026</v>
      </c>
      <c r="S20" s="370">
        <v>4195</v>
      </c>
      <c r="T20" s="371">
        <v>57.028276237085372</v>
      </c>
      <c r="U20" s="370">
        <v>3161</v>
      </c>
      <c r="V20" s="372">
        <v>42.971723762914628</v>
      </c>
      <c r="W20" s="350"/>
      <c r="X20" s="368">
        <v>25589</v>
      </c>
      <c r="Y20" s="369">
        <v>55.612544280964073</v>
      </c>
      <c r="Z20" s="370">
        <v>19409</v>
      </c>
      <c r="AA20" s="371">
        <v>75.848997616163189</v>
      </c>
      <c r="AB20" s="370">
        <v>6180</v>
      </c>
      <c r="AC20" s="372">
        <f t="shared" si="0"/>
        <v>24.151002383836804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45624</v>
      </c>
      <c r="E21" s="365">
        <f t="shared" si="2"/>
        <v>29611</v>
      </c>
      <c r="F21" s="366">
        <f t="shared" si="3"/>
        <v>64.902244432754685</v>
      </c>
      <c r="G21" s="365">
        <f t="shared" si="4"/>
        <v>16013</v>
      </c>
      <c r="H21" s="367">
        <f t="shared" si="3"/>
        <v>35.097755567245308</v>
      </c>
      <c r="I21" s="350"/>
      <c r="J21" s="368">
        <f t="shared" si="5"/>
        <v>9975</v>
      </c>
      <c r="K21" s="369">
        <f t="shared" si="6"/>
        <v>21.863492898474487</v>
      </c>
      <c r="L21" s="370">
        <v>4066</v>
      </c>
      <c r="M21" s="371">
        <v>40.761904761904759</v>
      </c>
      <c r="N21" s="370">
        <v>5909</v>
      </c>
      <c r="O21" s="372">
        <v>59.238095238095234</v>
      </c>
      <c r="P21" s="350"/>
      <c r="Q21" s="368">
        <v>7998</v>
      </c>
      <c r="R21" s="369">
        <v>17.530247238295633</v>
      </c>
      <c r="S21" s="370">
        <v>4571</v>
      </c>
      <c r="T21" s="371">
        <v>57.151787946986744</v>
      </c>
      <c r="U21" s="370">
        <v>3427</v>
      </c>
      <c r="V21" s="372">
        <v>42.848212053013249</v>
      </c>
      <c r="W21" s="350"/>
      <c r="X21" s="368">
        <v>27651</v>
      </c>
      <c r="Y21" s="369">
        <v>60.60625986322988</v>
      </c>
      <c r="Z21" s="370">
        <v>20974</v>
      </c>
      <c r="AA21" s="371">
        <v>75.852591226357092</v>
      </c>
      <c r="AB21" s="370">
        <v>6677</v>
      </c>
      <c r="AC21" s="372">
        <f t="shared" si="0"/>
        <v>24.147408773642905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12277</v>
      </c>
      <c r="E22" s="365">
        <f t="shared" si="2"/>
        <v>8051</v>
      </c>
      <c r="F22" s="366">
        <f t="shared" si="3"/>
        <v>65.577909912845158</v>
      </c>
      <c r="G22" s="365">
        <f t="shared" si="4"/>
        <v>4226</v>
      </c>
      <c r="H22" s="367">
        <f t="shared" si="3"/>
        <v>34.422090087154842</v>
      </c>
      <c r="I22" s="350"/>
      <c r="J22" s="368">
        <f t="shared" si="5"/>
        <v>2664</v>
      </c>
      <c r="K22" s="369">
        <f t="shared" si="6"/>
        <v>21.699112160951373</v>
      </c>
      <c r="L22" s="370">
        <v>1083</v>
      </c>
      <c r="M22" s="371">
        <v>40.653153153153156</v>
      </c>
      <c r="N22" s="370">
        <v>1581</v>
      </c>
      <c r="O22" s="372">
        <v>59.346846846846844</v>
      </c>
      <c r="P22" s="350"/>
      <c r="Q22" s="368">
        <v>1876</v>
      </c>
      <c r="R22" s="369">
        <v>15.280606011240531</v>
      </c>
      <c r="S22" s="370">
        <v>1056</v>
      </c>
      <c r="T22" s="371">
        <v>56.289978678038381</v>
      </c>
      <c r="U22" s="370">
        <v>820</v>
      </c>
      <c r="V22" s="372">
        <v>43.710021321961619</v>
      </c>
      <c r="W22" s="350"/>
      <c r="X22" s="368">
        <v>7737</v>
      </c>
      <c r="Y22" s="369">
        <v>63.020281827808098</v>
      </c>
      <c r="Z22" s="370">
        <v>5912</v>
      </c>
      <c r="AA22" s="371">
        <v>76.412046012666409</v>
      </c>
      <c r="AB22" s="370">
        <v>1825</v>
      </c>
      <c r="AC22" s="372">
        <f t="shared" si="0"/>
        <v>23.587953987333591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26586</v>
      </c>
      <c r="E23" s="365">
        <f t="shared" si="2"/>
        <v>17819</v>
      </c>
      <c r="F23" s="366">
        <f t="shared" si="3"/>
        <v>67.023997592717976</v>
      </c>
      <c r="G23" s="365">
        <f t="shared" si="4"/>
        <v>8767</v>
      </c>
      <c r="H23" s="367">
        <f t="shared" si="3"/>
        <v>32.976002407282031</v>
      </c>
      <c r="I23" s="350"/>
      <c r="J23" s="368">
        <f t="shared" si="5"/>
        <v>5241</v>
      </c>
      <c r="K23" s="369">
        <f t="shared" si="6"/>
        <v>19.713382983525165</v>
      </c>
      <c r="L23" s="370">
        <v>2243</v>
      </c>
      <c r="M23" s="371">
        <v>42.797176111429117</v>
      </c>
      <c r="N23" s="370">
        <v>2998</v>
      </c>
      <c r="O23" s="372">
        <v>57.202823888570883</v>
      </c>
      <c r="P23" s="350"/>
      <c r="Q23" s="368">
        <v>4161</v>
      </c>
      <c r="R23" s="369">
        <v>15.651094561047168</v>
      </c>
      <c r="S23" s="370">
        <v>2346</v>
      </c>
      <c r="T23" s="371">
        <v>56.38067772170151</v>
      </c>
      <c r="U23" s="370">
        <v>1815</v>
      </c>
      <c r="V23" s="372">
        <v>43.619322278298483</v>
      </c>
      <c r="W23" s="350"/>
      <c r="X23" s="368">
        <v>17184</v>
      </c>
      <c r="Y23" s="369">
        <v>64.635522455427676</v>
      </c>
      <c r="Z23" s="370">
        <v>13230</v>
      </c>
      <c r="AA23" s="371">
        <v>76.990223463687144</v>
      </c>
      <c r="AB23" s="370">
        <v>3954</v>
      </c>
      <c r="AC23" s="372">
        <f t="shared" si="0"/>
        <v>23.009776536312849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64472</v>
      </c>
      <c r="E24" s="365">
        <f t="shared" si="2"/>
        <v>42802</v>
      </c>
      <c r="F24" s="366">
        <f t="shared" si="3"/>
        <v>66.388509740662613</v>
      </c>
      <c r="G24" s="365">
        <f t="shared" si="4"/>
        <v>21670</v>
      </c>
      <c r="H24" s="367">
        <f t="shared" si="3"/>
        <v>33.611490259337387</v>
      </c>
      <c r="I24" s="350"/>
      <c r="J24" s="368">
        <f t="shared" si="5"/>
        <v>15964</v>
      </c>
      <c r="K24" s="369">
        <f t="shared" si="6"/>
        <v>24.761136617446333</v>
      </c>
      <c r="L24" s="370">
        <v>7640</v>
      </c>
      <c r="M24" s="371">
        <v>47.857679779503883</v>
      </c>
      <c r="N24" s="370">
        <v>8324</v>
      </c>
      <c r="O24" s="372">
        <v>52.142320220496117</v>
      </c>
      <c r="P24" s="350"/>
      <c r="Q24" s="368">
        <v>9640</v>
      </c>
      <c r="R24" s="369">
        <v>14.952227323489268</v>
      </c>
      <c r="S24" s="370">
        <v>5653</v>
      </c>
      <c r="T24" s="371">
        <v>58.641078838174273</v>
      </c>
      <c r="U24" s="370">
        <v>3987</v>
      </c>
      <c r="V24" s="372">
        <v>41.358921161825727</v>
      </c>
      <c r="W24" s="350"/>
      <c r="X24" s="368">
        <v>38868</v>
      </c>
      <c r="Y24" s="369">
        <v>60.286636059064399</v>
      </c>
      <c r="Z24" s="370">
        <v>29509</v>
      </c>
      <c r="AA24" s="371">
        <v>75.921066172687048</v>
      </c>
      <c r="AB24" s="370">
        <v>9359</v>
      </c>
      <c r="AC24" s="372">
        <f t="shared" si="0"/>
        <v>24.078933827312955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13935</v>
      </c>
      <c r="E25" s="365">
        <f t="shared" si="2"/>
        <v>7838</v>
      </c>
      <c r="F25" s="366">
        <f t="shared" si="3"/>
        <v>56.246860423394331</v>
      </c>
      <c r="G25" s="365">
        <f t="shared" si="4"/>
        <v>6097</v>
      </c>
      <c r="H25" s="367">
        <f t="shared" si="3"/>
        <v>43.753139576605669</v>
      </c>
      <c r="I25" s="350"/>
      <c r="J25" s="368">
        <f t="shared" si="5"/>
        <v>5316</v>
      </c>
      <c r="K25" s="369">
        <f t="shared" si="6"/>
        <v>38.148546824542521</v>
      </c>
      <c r="L25" s="370">
        <v>1891</v>
      </c>
      <c r="M25" s="371">
        <v>35.571858540255832</v>
      </c>
      <c r="N25" s="370">
        <v>3425</v>
      </c>
      <c r="O25" s="372">
        <v>64.428141459744168</v>
      </c>
      <c r="P25" s="350"/>
      <c r="Q25" s="368">
        <v>2063</v>
      </c>
      <c r="R25" s="369">
        <v>14.804449228561175</v>
      </c>
      <c r="S25" s="370">
        <v>1097</v>
      </c>
      <c r="T25" s="371">
        <v>53.174987881725642</v>
      </c>
      <c r="U25" s="370">
        <v>966</v>
      </c>
      <c r="V25" s="372">
        <v>46.825012118274358</v>
      </c>
      <c r="W25" s="350"/>
      <c r="X25" s="368">
        <v>6556</v>
      </c>
      <c r="Y25" s="369">
        <v>47.047003946896304</v>
      </c>
      <c r="Z25" s="370">
        <v>4850</v>
      </c>
      <c r="AA25" s="371">
        <v>73.978035387431362</v>
      </c>
      <c r="AB25" s="370">
        <v>1706</v>
      </c>
      <c r="AC25" s="372">
        <f t="shared" si="0"/>
        <v>26.021964612568638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3289</v>
      </c>
      <c r="E26" s="380">
        <f t="shared" si="2"/>
        <v>2228</v>
      </c>
      <c r="F26" s="381">
        <f t="shared" si="3"/>
        <v>67.74095469747644</v>
      </c>
      <c r="G26" s="380">
        <f t="shared" si="4"/>
        <v>1061</v>
      </c>
      <c r="H26" s="367">
        <f t="shared" si="3"/>
        <v>32.259045302523567</v>
      </c>
      <c r="I26" s="350"/>
      <c r="J26" s="377">
        <f t="shared" si="5"/>
        <v>645</v>
      </c>
      <c r="K26" s="378">
        <f t="shared" si="6"/>
        <v>19.610823958650045</v>
      </c>
      <c r="L26" s="375">
        <v>309</v>
      </c>
      <c r="M26" s="376">
        <v>47.906976744186046</v>
      </c>
      <c r="N26" s="375">
        <v>336</v>
      </c>
      <c r="O26" s="372">
        <v>52.093023255813954</v>
      </c>
      <c r="P26" s="350"/>
      <c r="Q26" s="377">
        <v>500</v>
      </c>
      <c r="R26" s="378">
        <v>15.202189115232592</v>
      </c>
      <c r="S26" s="375">
        <v>283</v>
      </c>
      <c r="T26" s="376">
        <v>56.599999999999994</v>
      </c>
      <c r="U26" s="375">
        <v>217</v>
      </c>
      <c r="V26" s="372">
        <v>43.4</v>
      </c>
      <c r="W26" s="350"/>
      <c r="X26" s="377">
        <v>2144</v>
      </c>
      <c r="Y26" s="378">
        <v>65.186986926117356</v>
      </c>
      <c r="Z26" s="375">
        <v>1636</v>
      </c>
      <c r="AA26" s="376">
        <v>76.305970149253739</v>
      </c>
      <c r="AB26" s="375">
        <v>508</v>
      </c>
      <c r="AC26" s="372">
        <f t="shared" si="0"/>
        <v>23.694029850746269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17227</v>
      </c>
      <c r="E27" s="380">
        <f t="shared" si="2"/>
        <v>11473</v>
      </c>
      <c r="F27" s="381">
        <f t="shared" si="3"/>
        <v>66.598943518894757</v>
      </c>
      <c r="G27" s="380">
        <f t="shared" si="4"/>
        <v>5754</v>
      </c>
      <c r="H27" s="367">
        <f t="shared" si="3"/>
        <v>33.401056481105243</v>
      </c>
      <c r="I27" s="350"/>
      <c r="J27" s="377">
        <f t="shared" si="5"/>
        <v>3355</v>
      </c>
      <c r="K27" s="378">
        <f t="shared" si="6"/>
        <v>19.475242352121668</v>
      </c>
      <c r="L27" s="375">
        <v>1381</v>
      </c>
      <c r="M27" s="376">
        <v>41.162444113263788</v>
      </c>
      <c r="N27" s="375">
        <v>1974</v>
      </c>
      <c r="O27" s="372">
        <v>58.837555886736212</v>
      </c>
      <c r="P27" s="350"/>
      <c r="Q27" s="377">
        <v>2574</v>
      </c>
      <c r="R27" s="378">
        <v>14.941661345562199</v>
      </c>
      <c r="S27" s="375">
        <v>1444</v>
      </c>
      <c r="T27" s="376">
        <v>56.099456099456106</v>
      </c>
      <c r="U27" s="375">
        <v>1130</v>
      </c>
      <c r="V27" s="372">
        <v>43.900543900543894</v>
      </c>
      <c r="W27" s="350"/>
      <c r="X27" s="377">
        <v>11298</v>
      </c>
      <c r="Y27" s="378">
        <v>65.583096302316136</v>
      </c>
      <c r="Z27" s="375">
        <v>8648</v>
      </c>
      <c r="AA27" s="376">
        <v>76.544521154186583</v>
      </c>
      <c r="AB27" s="375">
        <v>2650</v>
      </c>
      <c r="AC27" s="372">
        <f t="shared" si="0"/>
        <v>23.455478845813417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2242</v>
      </c>
      <c r="E28" s="380">
        <f t="shared" si="2"/>
        <v>1443</v>
      </c>
      <c r="F28" s="381">
        <f t="shared" si="3"/>
        <v>64.362176628010701</v>
      </c>
      <c r="G28" s="380">
        <f t="shared" si="4"/>
        <v>799</v>
      </c>
      <c r="H28" s="382">
        <f t="shared" si="3"/>
        <v>35.637823371989299</v>
      </c>
      <c r="I28" s="350"/>
      <c r="J28" s="377">
        <f t="shared" si="5"/>
        <v>503</v>
      </c>
      <c r="K28" s="378">
        <f t="shared" si="6"/>
        <v>22.435325602140946</v>
      </c>
      <c r="L28" s="375">
        <v>218</v>
      </c>
      <c r="M28" s="376">
        <v>43.339960238568587</v>
      </c>
      <c r="N28" s="375">
        <v>285</v>
      </c>
      <c r="O28" s="383">
        <v>56.660039761431413</v>
      </c>
      <c r="P28" s="350"/>
      <c r="Q28" s="377">
        <v>337</v>
      </c>
      <c r="R28" s="378">
        <v>15.031222123104371</v>
      </c>
      <c r="S28" s="375">
        <v>193</v>
      </c>
      <c r="T28" s="376">
        <v>57.270029673590507</v>
      </c>
      <c r="U28" s="375">
        <v>144</v>
      </c>
      <c r="V28" s="383">
        <v>42.729970326409493</v>
      </c>
      <c r="W28" s="350"/>
      <c r="X28" s="377">
        <v>1402</v>
      </c>
      <c r="Y28" s="378">
        <v>62.533452274754687</v>
      </c>
      <c r="Z28" s="375">
        <v>1032</v>
      </c>
      <c r="AA28" s="376">
        <v>73.609129814550641</v>
      </c>
      <c r="AB28" s="375">
        <v>370</v>
      </c>
      <c r="AC28" s="383">
        <f t="shared" si="0"/>
        <v>26.390870185449355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1162</v>
      </c>
      <c r="E29" s="386">
        <f t="shared" si="2"/>
        <v>617</v>
      </c>
      <c r="F29" s="387">
        <f t="shared" si="3"/>
        <v>53.098106712564544</v>
      </c>
      <c r="G29" s="386">
        <f t="shared" si="4"/>
        <v>545</v>
      </c>
      <c r="H29" s="388">
        <f t="shared" si="3"/>
        <v>46.901893287435456</v>
      </c>
      <c r="I29" s="350"/>
      <c r="J29" s="389">
        <f t="shared" si="5"/>
        <v>634</v>
      </c>
      <c r="K29" s="390">
        <f t="shared" si="6"/>
        <v>54.561101549053362</v>
      </c>
      <c r="L29" s="391">
        <v>242</v>
      </c>
      <c r="M29" s="392">
        <v>38.170347003154575</v>
      </c>
      <c r="N29" s="391">
        <v>392</v>
      </c>
      <c r="O29" s="393">
        <v>61.829652996845432</v>
      </c>
      <c r="P29" s="350"/>
      <c r="Q29" s="389">
        <v>163</v>
      </c>
      <c r="R29" s="390">
        <v>14.027538726333907</v>
      </c>
      <c r="S29" s="391">
        <v>101</v>
      </c>
      <c r="T29" s="392">
        <v>61.963190184049076</v>
      </c>
      <c r="U29" s="391">
        <v>62</v>
      </c>
      <c r="V29" s="393">
        <v>38.036809815950924</v>
      </c>
      <c r="W29" s="350"/>
      <c r="X29" s="389">
        <v>365</v>
      </c>
      <c r="Y29" s="390">
        <v>31.411359724612737</v>
      </c>
      <c r="Z29" s="391">
        <v>274</v>
      </c>
      <c r="AA29" s="392">
        <v>75.06849315068493</v>
      </c>
      <c r="AB29" s="391">
        <v>91</v>
      </c>
      <c r="AC29" s="393">
        <f t="shared" si="0"/>
        <v>24.93150684931507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415476</v>
      </c>
      <c r="E31" s="1230">
        <f>L31+S31+Z31</f>
        <v>263919</v>
      </c>
      <c r="F31" s="1231">
        <f>E31/$D31*100</f>
        <v>63.522080697802039</v>
      </c>
      <c r="G31" s="1230">
        <f>N31+U31+AB31</f>
        <v>151557</v>
      </c>
      <c r="H31" s="1232">
        <f>G31/$D31*100</f>
        <v>36.477919302197961</v>
      </c>
      <c r="I31" s="320"/>
      <c r="J31" s="1233">
        <f>SUM(J12:J29)</f>
        <v>111107</v>
      </c>
      <c r="K31" s="1234">
        <f>J31/$D31*100</f>
        <v>26.74209821987311</v>
      </c>
      <c r="L31" s="1230">
        <f>SUM(L12:L29)</f>
        <v>45578</v>
      </c>
      <c r="M31" s="1231">
        <f>L31/$J31*100</f>
        <v>41.02171780355873</v>
      </c>
      <c r="N31" s="1230">
        <f>SUM(N12:N29)</f>
        <v>65529</v>
      </c>
      <c r="O31" s="1235">
        <f>N31/$J31*100</f>
        <v>58.97828219644127</v>
      </c>
      <c r="P31" s="320"/>
      <c r="Q31" s="1233">
        <f>SUM(Q12:Q29)</f>
        <v>66497</v>
      </c>
      <c r="R31" s="1234">
        <f>Q31/$D31*100</f>
        <v>16.005015933531659</v>
      </c>
      <c r="S31" s="1230">
        <f>SUM(S12:S29)</f>
        <v>37959</v>
      </c>
      <c r="T31" s="1231">
        <f>S31/$Q31*100</f>
        <v>57.083778215558603</v>
      </c>
      <c r="U31" s="1230">
        <f>SUM(U12:U29)</f>
        <v>28538</v>
      </c>
      <c r="V31" s="1235">
        <f>U31/$Q31*100</f>
        <v>42.916221784441404</v>
      </c>
      <c r="W31" s="320"/>
      <c r="X31" s="1233">
        <f>SUM(X12:X29)</f>
        <v>237872</v>
      </c>
      <c r="Y31" s="1234">
        <f>X31/$D31*100</f>
        <v>57.252885846595227</v>
      </c>
      <c r="Z31" s="1230">
        <f>SUM(Z12:Z29)</f>
        <v>180382</v>
      </c>
      <c r="AA31" s="1231">
        <f>Z31/$X31*100</f>
        <v>75.831539651577316</v>
      </c>
      <c r="AB31" s="1230">
        <f>SUM(AB12:AB29)</f>
        <v>57490</v>
      </c>
      <c r="AC31" s="1235">
        <f>AB31/$X31*100</f>
        <v>24.168460348422684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3"/>
      <c r="C34" s="1443"/>
      <c r="D34" s="1443"/>
      <c r="E34" s="1443"/>
      <c r="F34" s="1443"/>
      <c r="G34" s="1443"/>
      <c r="H34" s="1443"/>
      <c r="I34" s="1443"/>
      <c r="J34" s="1443"/>
      <c r="K34" s="1443"/>
      <c r="L34" s="1443"/>
      <c r="M34" s="1443"/>
      <c r="N34" s="1443"/>
      <c r="O34" s="1443"/>
    </row>
    <row r="35" spans="2:15" s="329" customFormat="1" ht="29.25" customHeight="1" x14ac:dyDescent="0.2">
      <c r="B35" s="1444"/>
      <c r="C35" s="1444"/>
      <c r="D35" s="1444"/>
      <c r="E35" s="1444"/>
      <c r="F35" s="1444"/>
      <c r="G35" s="1444"/>
      <c r="H35" s="1444"/>
      <c r="I35" s="1444"/>
      <c r="J35" s="1444"/>
      <c r="K35" s="1444"/>
      <c r="L35" s="1444"/>
      <c r="M35" s="1444"/>
    </row>
    <row r="36" spans="2:15" s="329" customFormat="1" ht="4.5" customHeight="1" x14ac:dyDescent="0.2">
      <c r="B36" s="1434"/>
      <c r="C36" s="1434"/>
      <c r="D36" s="143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422</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t="str">
        <f>porsaad!$B$6</f>
        <v>Situación a 31 de mayo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258</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259</v>
      </c>
      <c r="K8" s="1459"/>
      <c r="L8" s="1459"/>
      <c r="M8" s="1459"/>
      <c r="N8" s="1459"/>
      <c r="O8" s="1460"/>
      <c r="P8" s="317"/>
      <c r="Q8" s="1458" t="s">
        <v>260</v>
      </c>
      <c r="R8" s="1459"/>
      <c r="S8" s="1459"/>
      <c r="T8" s="1459"/>
      <c r="U8" s="1459"/>
      <c r="V8" s="1460"/>
      <c r="W8" s="317"/>
      <c r="X8" s="1458" t="s">
        <v>261</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266</v>
      </c>
      <c r="L9" s="1437" t="s">
        <v>24</v>
      </c>
      <c r="M9" s="1438"/>
      <c r="N9" s="1439" t="s">
        <v>23</v>
      </c>
      <c r="O9" s="1440"/>
      <c r="P9" s="317"/>
      <c r="Q9" s="1441" t="s">
        <v>9</v>
      </c>
      <c r="R9" s="1435" t="s">
        <v>266</v>
      </c>
      <c r="S9" s="1437" t="s">
        <v>24</v>
      </c>
      <c r="T9" s="1438"/>
      <c r="U9" s="1439" t="s">
        <v>23</v>
      </c>
      <c r="V9" s="1440"/>
      <c r="W9" s="317"/>
      <c r="X9" s="1441" t="s">
        <v>9</v>
      </c>
      <c r="Y9" s="1435" t="s">
        <v>266</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266</v>
      </c>
      <c r="G10" s="406" t="s">
        <v>9</v>
      </c>
      <c r="H10" s="886" t="s">
        <v>266</v>
      </c>
      <c r="I10" s="346"/>
      <c r="J10" s="1442"/>
      <c r="K10" s="1436"/>
      <c r="L10" s="404" t="s">
        <v>9</v>
      </c>
      <c r="M10" s="403" t="s">
        <v>266</v>
      </c>
      <c r="N10" s="407" t="s">
        <v>9</v>
      </c>
      <c r="O10" s="402" t="s">
        <v>266</v>
      </c>
      <c r="P10" s="347"/>
      <c r="Q10" s="1442"/>
      <c r="R10" s="1436"/>
      <c r="S10" s="404" t="s">
        <v>9</v>
      </c>
      <c r="T10" s="403" t="s">
        <v>266</v>
      </c>
      <c r="U10" s="407" t="s">
        <v>9</v>
      </c>
      <c r="V10" s="402" t="s">
        <v>266</v>
      </c>
      <c r="W10" s="347"/>
      <c r="X10" s="1442"/>
      <c r="Y10" s="1436"/>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132695</v>
      </c>
      <c r="E12" s="352">
        <f>L12+S12+Z12</f>
        <v>83189</v>
      </c>
      <c r="F12" s="353">
        <f>E12/$D12*100</f>
        <v>62.691887410980065</v>
      </c>
      <c r="G12" s="352">
        <f>N12+U12+AB12</f>
        <v>49506</v>
      </c>
      <c r="H12" s="354">
        <f>G12/$D12*100</f>
        <v>37.308112589019935</v>
      </c>
      <c r="I12" s="350"/>
      <c r="J12" s="355">
        <f>L12+N12</f>
        <v>40871</v>
      </c>
      <c r="K12" s="356">
        <f>J12/$D12*100</f>
        <v>30.800708391423942</v>
      </c>
      <c r="L12" s="357">
        <v>16434</v>
      </c>
      <c r="M12" s="353">
        <v>40.209439455848887</v>
      </c>
      <c r="N12" s="357">
        <v>24437</v>
      </c>
      <c r="O12" s="358">
        <v>59.790560544151106</v>
      </c>
      <c r="P12" s="350"/>
      <c r="Q12" s="355">
        <v>26454</v>
      </c>
      <c r="R12" s="356">
        <v>19.935943328686083</v>
      </c>
      <c r="S12" s="357">
        <v>16710</v>
      </c>
      <c r="T12" s="353">
        <v>63.166250850533004</v>
      </c>
      <c r="U12" s="357">
        <v>9744</v>
      </c>
      <c r="V12" s="358">
        <v>36.833749149466996</v>
      </c>
      <c r="W12" s="350"/>
      <c r="X12" s="355">
        <v>65370</v>
      </c>
      <c r="Y12" s="356">
        <v>49.263348279889975</v>
      </c>
      <c r="Z12" s="357">
        <v>50045</v>
      </c>
      <c r="AA12" s="353">
        <v>76.556524399571671</v>
      </c>
      <c r="AB12" s="357">
        <v>15325</v>
      </c>
      <c r="AC12" s="358">
        <f t="shared" ref="AC12:AC29" si="0">AB12/$X12*100</f>
        <v>23.443475600428332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16633</v>
      </c>
      <c r="E13" s="365">
        <f t="shared" ref="E13:E29" si="2">L13+S13+Z13</f>
        <v>10489</v>
      </c>
      <c r="F13" s="366">
        <f t="shared" ref="F13:H29" si="3">E13/$D13*100</f>
        <v>63.061383995671264</v>
      </c>
      <c r="G13" s="365">
        <f t="shared" ref="G13:G29" si="4">N13+U13+AB13</f>
        <v>6144</v>
      </c>
      <c r="H13" s="367">
        <f t="shared" si="3"/>
        <v>36.938616004328743</v>
      </c>
      <c r="I13" s="350"/>
      <c r="J13" s="368">
        <f t="shared" ref="J13:J29" si="5">L13+N13</f>
        <v>3541</v>
      </c>
      <c r="K13" s="369">
        <f t="shared" ref="K13:K29" si="6">J13/$D13*100</f>
        <v>21.289003787651055</v>
      </c>
      <c r="L13" s="370">
        <v>1445</v>
      </c>
      <c r="M13" s="371">
        <v>40.807681445919229</v>
      </c>
      <c r="N13" s="370">
        <v>2096</v>
      </c>
      <c r="O13" s="372">
        <v>59.192318554080771</v>
      </c>
      <c r="P13" s="350"/>
      <c r="Q13" s="368">
        <v>2919</v>
      </c>
      <c r="R13" s="369">
        <v>17.549449888775325</v>
      </c>
      <c r="S13" s="370">
        <v>1717</v>
      </c>
      <c r="T13" s="371">
        <v>58.821514217197667</v>
      </c>
      <c r="U13" s="370">
        <v>1202</v>
      </c>
      <c r="V13" s="372">
        <v>41.178485782802333</v>
      </c>
      <c r="W13" s="350"/>
      <c r="X13" s="368">
        <v>10173</v>
      </c>
      <c r="Y13" s="369">
        <v>61.161546323573624</v>
      </c>
      <c r="Z13" s="370">
        <v>7327</v>
      </c>
      <c r="AA13" s="371">
        <v>72.023985058488165</v>
      </c>
      <c r="AB13" s="370">
        <v>2846</v>
      </c>
      <c r="AC13" s="372">
        <f t="shared" si="0"/>
        <v>27.976014941511846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11449</v>
      </c>
      <c r="E14" s="365">
        <f t="shared" si="2"/>
        <v>7343</v>
      </c>
      <c r="F14" s="366">
        <f t="shared" si="3"/>
        <v>64.136605817101938</v>
      </c>
      <c r="G14" s="365">
        <f t="shared" si="4"/>
        <v>4106</v>
      </c>
      <c r="H14" s="367">
        <f t="shared" si="3"/>
        <v>35.86339418289807</v>
      </c>
      <c r="I14" s="350"/>
      <c r="J14" s="368">
        <f t="shared" si="5"/>
        <v>2793</v>
      </c>
      <c r="K14" s="369">
        <f t="shared" si="6"/>
        <v>24.395143680670799</v>
      </c>
      <c r="L14" s="370">
        <v>1087</v>
      </c>
      <c r="M14" s="371">
        <v>38.918725384890799</v>
      </c>
      <c r="N14" s="370">
        <v>1706</v>
      </c>
      <c r="O14" s="372">
        <v>61.081274615109201</v>
      </c>
      <c r="P14" s="350"/>
      <c r="Q14" s="368">
        <v>2323</v>
      </c>
      <c r="R14" s="369">
        <v>20.289981657786708</v>
      </c>
      <c r="S14" s="370">
        <v>1379</v>
      </c>
      <c r="T14" s="371">
        <v>59.362892811020231</v>
      </c>
      <c r="U14" s="370">
        <v>944</v>
      </c>
      <c r="V14" s="372">
        <v>40.637107188979762</v>
      </c>
      <c r="W14" s="350"/>
      <c r="X14" s="368">
        <v>6333</v>
      </c>
      <c r="Y14" s="369">
        <v>55.31487466154249</v>
      </c>
      <c r="Z14" s="370">
        <v>4877</v>
      </c>
      <c r="AA14" s="371">
        <v>77.009316279804196</v>
      </c>
      <c r="AB14" s="370">
        <v>1456</v>
      </c>
      <c r="AC14" s="372">
        <f t="shared" si="0"/>
        <v>22.990683720195801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10273</v>
      </c>
      <c r="E15" s="365">
        <f t="shared" si="2"/>
        <v>6093</v>
      </c>
      <c r="F15" s="366">
        <f t="shared" si="3"/>
        <v>59.310814757130338</v>
      </c>
      <c r="G15" s="365">
        <f t="shared" si="4"/>
        <v>4180</v>
      </c>
      <c r="H15" s="367">
        <f t="shared" si="3"/>
        <v>40.689185242869655</v>
      </c>
      <c r="I15" s="350"/>
      <c r="J15" s="368">
        <f t="shared" si="5"/>
        <v>3138</v>
      </c>
      <c r="K15" s="369">
        <f t="shared" si="6"/>
        <v>30.546091696680623</v>
      </c>
      <c r="L15" s="370">
        <v>1223</v>
      </c>
      <c r="M15" s="371">
        <v>38.97386870618228</v>
      </c>
      <c r="N15" s="370">
        <v>1915</v>
      </c>
      <c r="O15" s="372">
        <v>61.02613129381772</v>
      </c>
      <c r="P15" s="350"/>
      <c r="Q15" s="368">
        <v>2079</v>
      </c>
      <c r="R15" s="369">
        <v>20.23751581816412</v>
      </c>
      <c r="S15" s="370">
        <v>1154</v>
      </c>
      <c r="T15" s="371">
        <v>55.507455507455504</v>
      </c>
      <c r="U15" s="370">
        <v>925</v>
      </c>
      <c r="V15" s="372">
        <v>44.492544492544496</v>
      </c>
      <c r="W15" s="350"/>
      <c r="X15" s="368">
        <v>5056</v>
      </c>
      <c r="Y15" s="369">
        <v>49.216392485155261</v>
      </c>
      <c r="Z15" s="370">
        <v>3716</v>
      </c>
      <c r="AA15" s="371">
        <v>73.49683544303798</v>
      </c>
      <c r="AB15" s="370">
        <v>1340</v>
      </c>
      <c r="AC15" s="372">
        <f t="shared" si="0"/>
        <v>26.503164556962027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16605</v>
      </c>
      <c r="E16" s="365">
        <f t="shared" si="2"/>
        <v>9432</v>
      </c>
      <c r="F16" s="366">
        <f t="shared" si="3"/>
        <v>56.802168021680224</v>
      </c>
      <c r="G16" s="365">
        <f t="shared" si="4"/>
        <v>7173</v>
      </c>
      <c r="H16" s="367">
        <f t="shared" si="3"/>
        <v>43.197831978319783</v>
      </c>
      <c r="I16" s="350"/>
      <c r="J16" s="368">
        <f t="shared" si="5"/>
        <v>7071</v>
      </c>
      <c r="K16" s="369">
        <f t="shared" si="6"/>
        <v>42.583559168925021</v>
      </c>
      <c r="L16" s="370">
        <v>2817</v>
      </c>
      <c r="M16" s="371">
        <v>39.838778107764107</v>
      </c>
      <c r="N16" s="370">
        <v>4254</v>
      </c>
      <c r="O16" s="372">
        <v>60.161221892235893</v>
      </c>
      <c r="P16" s="350"/>
      <c r="Q16" s="368">
        <v>3331</v>
      </c>
      <c r="R16" s="369">
        <v>20.060222824450467</v>
      </c>
      <c r="S16" s="370">
        <v>2003</v>
      </c>
      <c r="T16" s="371">
        <v>60.132092464725304</v>
      </c>
      <c r="U16" s="370">
        <v>1328</v>
      </c>
      <c r="V16" s="372">
        <v>39.867907535274696</v>
      </c>
      <c r="W16" s="350"/>
      <c r="X16" s="368">
        <v>6203</v>
      </c>
      <c r="Y16" s="369">
        <v>37.356218006624509</v>
      </c>
      <c r="Z16" s="370">
        <v>4612</v>
      </c>
      <c r="AA16" s="371">
        <v>74.351120425600513</v>
      </c>
      <c r="AB16" s="370">
        <v>1591</v>
      </c>
      <c r="AC16" s="372">
        <f t="shared" si="0"/>
        <v>25.648879574399487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7824</v>
      </c>
      <c r="E17" s="375">
        <f t="shared" si="2"/>
        <v>4940</v>
      </c>
      <c r="F17" s="376">
        <f t="shared" si="3"/>
        <v>63.139059304703473</v>
      </c>
      <c r="G17" s="375">
        <f t="shared" si="4"/>
        <v>2884</v>
      </c>
      <c r="H17" s="367">
        <f t="shared" si="3"/>
        <v>36.86094069529652</v>
      </c>
      <c r="I17" s="350"/>
      <c r="J17" s="377">
        <f t="shared" si="5"/>
        <v>1889</v>
      </c>
      <c r="K17" s="378">
        <f t="shared" si="6"/>
        <v>24.143660531697343</v>
      </c>
      <c r="L17" s="375">
        <v>757</v>
      </c>
      <c r="M17" s="376">
        <v>40.074113287453677</v>
      </c>
      <c r="N17" s="375">
        <v>1132</v>
      </c>
      <c r="O17" s="372">
        <v>59.925886712546315</v>
      </c>
      <c r="P17" s="350"/>
      <c r="Q17" s="377">
        <v>1644</v>
      </c>
      <c r="R17" s="378">
        <v>21.012269938650306</v>
      </c>
      <c r="S17" s="375">
        <v>913</v>
      </c>
      <c r="T17" s="376">
        <v>55.535279805352801</v>
      </c>
      <c r="U17" s="375">
        <v>731</v>
      </c>
      <c r="V17" s="372">
        <v>44.464720194647199</v>
      </c>
      <c r="W17" s="350"/>
      <c r="X17" s="377">
        <v>4291</v>
      </c>
      <c r="Y17" s="378">
        <v>54.844069529652351</v>
      </c>
      <c r="Z17" s="375">
        <v>3270</v>
      </c>
      <c r="AA17" s="376">
        <v>76.20601258447914</v>
      </c>
      <c r="AB17" s="375">
        <v>1021</v>
      </c>
      <c r="AC17" s="372">
        <f t="shared" si="0"/>
        <v>23.793987415520856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41787</v>
      </c>
      <c r="E18" s="365">
        <f t="shared" si="2"/>
        <v>26316</v>
      </c>
      <c r="F18" s="366">
        <f t="shared" si="3"/>
        <v>62.976523799267717</v>
      </c>
      <c r="G18" s="365">
        <f t="shared" si="4"/>
        <v>15471</v>
      </c>
      <c r="H18" s="367">
        <f t="shared" si="3"/>
        <v>37.023476200732283</v>
      </c>
      <c r="I18" s="350"/>
      <c r="J18" s="368">
        <f t="shared" si="5"/>
        <v>9754</v>
      </c>
      <c r="K18" s="369">
        <f t="shared" si="6"/>
        <v>23.342187761744082</v>
      </c>
      <c r="L18" s="370">
        <v>4042</v>
      </c>
      <c r="M18" s="371">
        <v>41.439409473036704</v>
      </c>
      <c r="N18" s="370">
        <v>5712</v>
      </c>
      <c r="O18" s="372">
        <v>58.560590526963296</v>
      </c>
      <c r="P18" s="350"/>
      <c r="Q18" s="368">
        <v>7006</v>
      </c>
      <c r="R18" s="369">
        <v>16.765979850192643</v>
      </c>
      <c r="S18" s="370">
        <v>3954</v>
      </c>
      <c r="T18" s="371">
        <v>56.437339423351418</v>
      </c>
      <c r="U18" s="370">
        <v>3052</v>
      </c>
      <c r="V18" s="372">
        <v>43.562660576648589</v>
      </c>
      <c r="W18" s="350"/>
      <c r="X18" s="368">
        <v>25027</v>
      </c>
      <c r="Y18" s="369">
        <v>59.891832388063271</v>
      </c>
      <c r="Z18" s="370">
        <v>18320</v>
      </c>
      <c r="AA18" s="371">
        <v>73.2009429815799</v>
      </c>
      <c r="AB18" s="370">
        <v>6707</v>
      </c>
      <c r="AC18" s="372">
        <f t="shared" si="0"/>
        <v>26.799057018420108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25628</v>
      </c>
      <c r="E19" s="365">
        <f t="shared" si="2"/>
        <v>15672</v>
      </c>
      <c r="F19" s="366">
        <f t="shared" si="3"/>
        <v>61.151865147494931</v>
      </c>
      <c r="G19" s="365">
        <f t="shared" si="4"/>
        <v>9956</v>
      </c>
      <c r="H19" s="367">
        <f t="shared" si="3"/>
        <v>38.848134852505076</v>
      </c>
      <c r="I19" s="350"/>
      <c r="J19" s="368">
        <f t="shared" si="5"/>
        <v>6632</v>
      </c>
      <c r="K19" s="369">
        <f t="shared" si="6"/>
        <v>25.877945996566254</v>
      </c>
      <c r="L19" s="370">
        <v>2663</v>
      </c>
      <c r="M19" s="371">
        <v>40.153799758745478</v>
      </c>
      <c r="N19" s="370">
        <v>3969</v>
      </c>
      <c r="O19" s="372">
        <v>59.846200241254522</v>
      </c>
      <c r="P19" s="350"/>
      <c r="Q19" s="368">
        <v>4580</v>
      </c>
      <c r="R19" s="369">
        <v>17.871078507882004</v>
      </c>
      <c r="S19" s="370">
        <v>2655</v>
      </c>
      <c r="T19" s="371">
        <v>57.969432314410483</v>
      </c>
      <c r="U19" s="370">
        <v>1925</v>
      </c>
      <c r="V19" s="372">
        <v>42.030567685589517</v>
      </c>
      <c r="W19" s="350"/>
      <c r="X19" s="368">
        <v>14416</v>
      </c>
      <c r="Y19" s="369">
        <v>56.250975495551735</v>
      </c>
      <c r="Z19" s="370">
        <v>10354</v>
      </c>
      <c r="AA19" s="371">
        <v>71.822974472807985</v>
      </c>
      <c r="AB19" s="370">
        <v>4062</v>
      </c>
      <c r="AC19" s="372">
        <f t="shared" si="0"/>
        <v>28.177025527192008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92762</v>
      </c>
      <c r="E20" s="365">
        <f t="shared" si="2"/>
        <v>59042</v>
      </c>
      <c r="F20" s="366">
        <f t="shared" si="3"/>
        <v>63.648907958000045</v>
      </c>
      <c r="G20" s="365">
        <f t="shared" si="4"/>
        <v>33720</v>
      </c>
      <c r="H20" s="367">
        <f t="shared" si="3"/>
        <v>36.351092041999955</v>
      </c>
      <c r="I20" s="350"/>
      <c r="J20" s="368">
        <f t="shared" si="5"/>
        <v>21220</v>
      </c>
      <c r="K20" s="369">
        <f t="shared" si="6"/>
        <v>22.875746534141136</v>
      </c>
      <c r="L20" s="370">
        <v>8529</v>
      </c>
      <c r="M20" s="371">
        <v>40.193213949104617</v>
      </c>
      <c r="N20" s="370">
        <v>12691</v>
      </c>
      <c r="O20" s="372">
        <v>59.806786050895376</v>
      </c>
      <c r="P20" s="350"/>
      <c r="Q20" s="368">
        <v>17337</v>
      </c>
      <c r="R20" s="369">
        <v>18.689765205579871</v>
      </c>
      <c r="S20" s="370">
        <v>10043</v>
      </c>
      <c r="T20" s="371">
        <v>57.928130587760286</v>
      </c>
      <c r="U20" s="370">
        <v>7294</v>
      </c>
      <c r="V20" s="372">
        <v>42.071869412239721</v>
      </c>
      <c r="W20" s="350"/>
      <c r="X20" s="368">
        <v>54205</v>
      </c>
      <c r="Y20" s="369">
        <v>58.434488260278997</v>
      </c>
      <c r="Z20" s="370">
        <v>40470</v>
      </c>
      <c r="AA20" s="371">
        <v>74.661009131998895</v>
      </c>
      <c r="AB20" s="370">
        <v>13735</v>
      </c>
      <c r="AC20" s="372">
        <f t="shared" si="0"/>
        <v>25.338990868001105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63208</v>
      </c>
      <c r="E21" s="365">
        <f t="shared" si="2"/>
        <v>39340</v>
      </c>
      <c r="F21" s="366">
        <f t="shared" si="3"/>
        <v>62.238957094038724</v>
      </c>
      <c r="G21" s="365">
        <f t="shared" si="4"/>
        <v>23868</v>
      </c>
      <c r="H21" s="367">
        <f t="shared" si="3"/>
        <v>37.761042905961276</v>
      </c>
      <c r="I21" s="350"/>
      <c r="J21" s="368">
        <f t="shared" si="5"/>
        <v>16190</v>
      </c>
      <c r="K21" s="369">
        <f t="shared" si="6"/>
        <v>25.613846348563474</v>
      </c>
      <c r="L21" s="370">
        <v>6631</v>
      </c>
      <c r="M21" s="371">
        <v>40.957381099444099</v>
      </c>
      <c r="N21" s="370">
        <v>9559</v>
      </c>
      <c r="O21" s="372">
        <v>59.042618900555901</v>
      </c>
      <c r="P21" s="350"/>
      <c r="Q21" s="368">
        <v>12895</v>
      </c>
      <c r="R21" s="369">
        <v>20.400898620427792</v>
      </c>
      <c r="S21" s="370">
        <v>7576</v>
      </c>
      <c r="T21" s="371">
        <v>58.75145405195812</v>
      </c>
      <c r="U21" s="370">
        <v>5319</v>
      </c>
      <c r="V21" s="372">
        <v>41.248545948041873</v>
      </c>
      <c r="W21" s="350"/>
      <c r="X21" s="368">
        <v>34123</v>
      </c>
      <c r="Y21" s="369">
        <v>53.985255031008727</v>
      </c>
      <c r="Z21" s="370">
        <v>25133</v>
      </c>
      <c r="AA21" s="371">
        <v>73.654133575594173</v>
      </c>
      <c r="AB21" s="370">
        <v>8990</v>
      </c>
      <c r="AC21" s="372">
        <f t="shared" si="0"/>
        <v>26.345866424405827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12457</v>
      </c>
      <c r="E22" s="365">
        <f t="shared" si="2"/>
        <v>7875</v>
      </c>
      <c r="F22" s="366">
        <f t="shared" si="3"/>
        <v>63.21746809023039</v>
      </c>
      <c r="G22" s="365">
        <f t="shared" si="4"/>
        <v>4582</v>
      </c>
      <c r="H22" s="367">
        <f t="shared" si="3"/>
        <v>36.782531909769602</v>
      </c>
      <c r="I22" s="350"/>
      <c r="J22" s="368">
        <f t="shared" si="5"/>
        <v>3289</v>
      </c>
      <c r="K22" s="369">
        <f t="shared" si="6"/>
        <v>26.402825720478447</v>
      </c>
      <c r="L22" s="370">
        <v>1367</v>
      </c>
      <c r="M22" s="371">
        <v>41.562785041045913</v>
      </c>
      <c r="N22" s="370">
        <v>1922</v>
      </c>
      <c r="O22" s="372">
        <v>58.437214958954087</v>
      </c>
      <c r="P22" s="350"/>
      <c r="Q22" s="368">
        <v>2274</v>
      </c>
      <c r="R22" s="369">
        <v>18.254796499959863</v>
      </c>
      <c r="S22" s="370">
        <v>1354</v>
      </c>
      <c r="T22" s="371">
        <v>59.54265611257695</v>
      </c>
      <c r="U22" s="370">
        <v>920</v>
      </c>
      <c r="V22" s="372">
        <v>40.457343887423043</v>
      </c>
      <c r="W22" s="350"/>
      <c r="X22" s="368">
        <v>6894</v>
      </c>
      <c r="Y22" s="369">
        <v>55.342377779561694</v>
      </c>
      <c r="Z22" s="370">
        <v>5154</v>
      </c>
      <c r="AA22" s="371">
        <v>74.760661444734552</v>
      </c>
      <c r="AB22" s="370">
        <v>1740</v>
      </c>
      <c r="AC22" s="372">
        <f t="shared" si="0"/>
        <v>25.239338555265451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28072</v>
      </c>
      <c r="E23" s="365">
        <f t="shared" si="2"/>
        <v>17305</v>
      </c>
      <c r="F23" s="366">
        <f t="shared" si="3"/>
        <v>61.645055571387864</v>
      </c>
      <c r="G23" s="365">
        <f t="shared" si="4"/>
        <v>10767</v>
      </c>
      <c r="H23" s="367">
        <f t="shared" si="3"/>
        <v>38.354944428612143</v>
      </c>
      <c r="I23" s="350"/>
      <c r="J23" s="368">
        <f t="shared" si="5"/>
        <v>8082</v>
      </c>
      <c r="K23" s="369">
        <f t="shared" si="6"/>
        <v>28.790253633513824</v>
      </c>
      <c r="L23" s="370">
        <v>3115</v>
      </c>
      <c r="M23" s="371">
        <v>38.542439990101464</v>
      </c>
      <c r="N23" s="370">
        <v>4967</v>
      </c>
      <c r="O23" s="372">
        <v>61.457560009898536</v>
      </c>
      <c r="P23" s="350"/>
      <c r="Q23" s="368">
        <v>5056</v>
      </c>
      <c r="R23" s="369">
        <v>18.010829296095753</v>
      </c>
      <c r="S23" s="370">
        <v>2949</v>
      </c>
      <c r="T23" s="371">
        <v>58.326740506329109</v>
      </c>
      <c r="U23" s="370">
        <v>2107</v>
      </c>
      <c r="V23" s="372">
        <v>41.673259493670884</v>
      </c>
      <c r="W23" s="350"/>
      <c r="X23" s="368">
        <v>14934</v>
      </c>
      <c r="Y23" s="369">
        <v>53.198917070390429</v>
      </c>
      <c r="Z23" s="370">
        <v>11241</v>
      </c>
      <c r="AA23" s="371">
        <v>75.271193250301323</v>
      </c>
      <c r="AB23" s="370">
        <v>3693</v>
      </c>
      <c r="AC23" s="372">
        <f t="shared" si="0"/>
        <v>24.728806749698673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74306</v>
      </c>
      <c r="E24" s="365">
        <f t="shared" si="2"/>
        <v>47309</v>
      </c>
      <c r="F24" s="366">
        <f t="shared" si="3"/>
        <v>63.667806099103707</v>
      </c>
      <c r="G24" s="365">
        <f t="shared" si="4"/>
        <v>26997</v>
      </c>
      <c r="H24" s="367">
        <f t="shared" si="3"/>
        <v>36.332193900896293</v>
      </c>
      <c r="I24" s="350"/>
      <c r="J24" s="368">
        <f t="shared" si="5"/>
        <v>21381</v>
      </c>
      <c r="K24" s="369">
        <f t="shared" si="6"/>
        <v>28.774257798831858</v>
      </c>
      <c r="L24" s="370">
        <v>9446</v>
      </c>
      <c r="M24" s="371">
        <v>44.179411627145598</v>
      </c>
      <c r="N24" s="370">
        <v>11935</v>
      </c>
      <c r="O24" s="372">
        <v>55.820588372854409</v>
      </c>
      <c r="P24" s="350"/>
      <c r="Q24" s="368">
        <v>12956</v>
      </c>
      <c r="R24" s="369">
        <v>17.436007859392245</v>
      </c>
      <c r="S24" s="370">
        <v>7911</v>
      </c>
      <c r="T24" s="371">
        <v>61.060512503859222</v>
      </c>
      <c r="U24" s="370">
        <v>5045</v>
      </c>
      <c r="V24" s="372">
        <v>38.939487496140785</v>
      </c>
      <c r="W24" s="350"/>
      <c r="X24" s="368">
        <v>39969</v>
      </c>
      <c r="Y24" s="369">
        <v>53.789734341775898</v>
      </c>
      <c r="Z24" s="370">
        <v>29952</v>
      </c>
      <c r="AA24" s="371">
        <v>74.938077009682502</v>
      </c>
      <c r="AB24" s="370">
        <v>10017</v>
      </c>
      <c r="AC24" s="372">
        <f t="shared" si="0"/>
        <v>25.061922990317498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17714</v>
      </c>
      <c r="E25" s="365">
        <f t="shared" si="2"/>
        <v>9680</v>
      </c>
      <c r="F25" s="366">
        <f t="shared" si="3"/>
        <v>54.646042678107712</v>
      </c>
      <c r="G25" s="365">
        <f t="shared" si="4"/>
        <v>8034</v>
      </c>
      <c r="H25" s="367">
        <f t="shared" si="3"/>
        <v>45.353957321892288</v>
      </c>
      <c r="I25" s="350"/>
      <c r="J25" s="368">
        <f t="shared" si="5"/>
        <v>7432</v>
      </c>
      <c r="K25" s="369">
        <f t="shared" si="6"/>
        <v>41.955515411538897</v>
      </c>
      <c r="L25" s="370">
        <v>2714</v>
      </c>
      <c r="M25" s="371">
        <v>36.517761033369212</v>
      </c>
      <c r="N25" s="370">
        <v>4718</v>
      </c>
      <c r="O25" s="372">
        <v>63.482238966630788</v>
      </c>
      <c r="P25" s="350"/>
      <c r="Q25" s="368">
        <v>3248</v>
      </c>
      <c r="R25" s="369">
        <v>18.335779609348538</v>
      </c>
      <c r="S25" s="370">
        <v>1786</v>
      </c>
      <c r="T25" s="371">
        <v>54.987684729064036</v>
      </c>
      <c r="U25" s="370">
        <v>1462</v>
      </c>
      <c r="V25" s="372">
        <v>45.012315270935957</v>
      </c>
      <c r="W25" s="350"/>
      <c r="X25" s="368">
        <v>7034</v>
      </c>
      <c r="Y25" s="369">
        <v>39.708704979112568</v>
      </c>
      <c r="Z25" s="370">
        <v>5180</v>
      </c>
      <c r="AA25" s="371">
        <v>73.642308785897072</v>
      </c>
      <c r="AB25" s="370">
        <v>1854</v>
      </c>
      <c r="AC25" s="372">
        <f t="shared" si="0"/>
        <v>26.357691214102928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6572</v>
      </c>
      <c r="E26" s="380">
        <f t="shared" si="2"/>
        <v>4165</v>
      </c>
      <c r="F26" s="381">
        <f t="shared" si="3"/>
        <v>63.374923919659167</v>
      </c>
      <c r="G26" s="380">
        <f t="shared" si="4"/>
        <v>2407</v>
      </c>
      <c r="H26" s="367">
        <f t="shared" si="3"/>
        <v>36.62507608034084</v>
      </c>
      <c r="I26" s="350"/>
      <c r="J26" s="377">
        <f t="shared" si="5"/>
        <v>1187</v>
      </c>
      <c r="K26" s="378">
        <f t="shared" si="6"/>
        <v>18.06147291539866</v>
      </c>
      <c r="L26" s="375">
        <v>455</v>
      </c>
      <c r="M26" s="376">
        <v>38.331929233361414</v>
      </c>
      <c r="N26" s="375">
        <v>732</v>
      </c>
      <c r="O26" s="372">
        <v>61.668070766638586</v>
      </c>
      <c r="P26" s="350"/>
      <c r="Q26" s="377">
        <v>934</v>
      </c>
      <c r="R26" s="378">
        <v>14.211807668898357</v>
      </c>
      <c r="S26" s="375">
        <v>496</v>
      </c>
      <c r="T26" s="376">
        <v>53.104925053533194</v>
      </c>
      <c r="U26" s="375">
        <v>438</v>
      </c>
      <c r="V26" s="372">
        <v>46.895074946466806</v>
      </c>
      <c r="W26" s="350"/>
      <c r="X26" s="377">
        <v>4451</v>
      </c>
      <c r="Y26" s="378">
        <v>67.726719415702988</v>
      </c>
      <c r="Z26" s="375">
        <v>3214</v>
      </c>
      <c r="AA26" s="376">
        <v>72.208492473601439</v>
      </c>
      <c r="AB26" s="375">
        <v>1237</v>
      </c>
      <c r="AC26" s="372">
        <f t="shared" si="0"/>
        <v>27.791507526398561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23996</v>
      </c>
      <c r="E27" s="380">
        <f t="shared" si="2"/>
        <v>14643</v>
      </c>
      <c r="F27" s="381">
        <f t="shared" si="3"/>
        <v>61.022670445074176</v>
      </c>
      <c r="G27" s="380">
        <f t="shared" si="4"/>
        <v>9353</v>
      </c>
      <c r="H27" s="367">
        <f t="shared" si="3"/>
        <v>38.977329554925824</v>
      </c>
      <c r="I27" s="350"/>
      <c r="J27" s="377">
        <f t="shared" si="5"/>
        <v>5955</v>
      </c>
      <c r="K27" s="378">
        <f t="shared" si="6"/>
        <v>24.816636106017668</v>
      </c>
      <c r="L27" s="375">
        <v>2284</v>
      </c>
      <c r="M27" s="376">
        <v>38.354324097397146</v>
      </c>
      <c r="N27" s="375">
        <v>3671</v>
      </c>
      <c r="O27" s="372">
        <v>61.645675902602861</v>
      </c>
      <c r="P27" s="350"/>
      <c r="Q27" s="377">
        <v>4339</v>
      </c>
      <c r="R27" s="378">
        <v>18.082180363393899</v>
      </c>
      <c r="S27" s="375">
        <v>2328</v>
      </c>
      <c r="T27" s="376">
        <v>53.652915418299152</v>
      </c>
      <c r="U27" s="375">
        <v>2011</v>
      </c>
      <c r="V27" s="372">
        <v>46.347084581700855</v>
      </c>
      <c r="W27" s="350"/>
      <c r="X27" s="377">
        <v>13702</v>
      </c>
      <c r="Y27" s="378">
        <v>57.101183530588429</v>
      </c>
      <c r="Z27" s="375">
        <v>10031</v>
      </c>
      <c r="AA27" s="376">
        <v>73.20829076047292</v>
      </c>
      <c r="AB27" s="375">
        <v>3671</v>
      </c>
      <c r="AC27" s="372">
        <f t="shared" si="0"/>
        <v>26.79170923952708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4137</v>
      </c>
      <c r="E28" s="380">
        <f t="shared" si="2"/>
        <v>2658</v>
      </c>
      <c r="F28" s="381">
        <f t="shared" si="3"/>
        <v>64.249456127628719</v>
      </c>
      <c r="G28" s="380">
        <f t="shared" si="4"/>
        <v>1479</v>
      </c>
      <c r="H28" s="382">
        <f t="shared" si="3"/>
        <v>35.750543872371281</v>
      </c>
      <c r="I28" s="350"/>
      <c r="J28" s="377">
        <f t="shared" si="5"/>
        <v>697</v>
      </c>
      <c r="K28" s="378">
        <f t="shared" si="6"/>
        <v>16.847957457094513</v>
      </c>
      <c r="L28" s="375">
        <v>275</v>
      </c>
      <c r="M28" s="376">
        <v>39.454806312769009</v>
      </c>
      <c r="N28" s="375">
        <v>422</v>
      </c>
      <c r="O28" s="383">
        <v>60.545193687230991</v>
      </c>
      <c r="P28" s="350"/>
      <c r="Q28" s="377">
        <v>705</v>
      </c>
      <c r="R28" s="378">
        <v>17.041334300217549</v>
      </c>
      <c r="S28" s="375">
        <v>387</v>
      </c>
      <c r="T28" s="376">
        <v>54.893617021276597</v>
      </c>
      <c r="U28" s="375">
        <v>318</v>
      </c>
      <c r="V28" s="383">
        <v>45.106382978723403</v>
      </c>
      <c r="W28" s="350"/>
      <c r="X28" s="377">
        <v>2735</v>
      </c>
      <c r="Y28" s="378">
        <v>66.110708242687949</v>
      </c>
      <c r="Z28" s="375">
        <v>1996</v>
      </c>
      <c r="AA28" s="376">
        <v>72.979890310786118</v>
      </c>
      <c r="AB28" s="375">
        <v>739</v>
      </c>
      <c r="AC28" s="383">
        <f t="shared" si="0"/>
        <v>27.020109689213896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1401</v>
      </c>
      <c r="E29" s="386">
        <f t="shared" si="2"/>
        <v>741</v>
      </c>
      <c r="F29" s="387">
        <f t="shared" si="3"/>
        <v>52.890792291220556</v>
      </c>
      <c r="G29" s="386">
        <f t="shared" si="4"/>
        <v>660</v>
      </c>
      <c r="H29" s="388">
        <f t="shared" si="3"/>
        <v>47.109207708779444</v>
      </c>
      <c r="I29" s="350"/>
      <c r="J29" s="389">
        <f t="shared" si="5"/>
        <v>813</v>
      </c>
      <c r="K29" s="390">
        <f t="shared" si="6"/>
        <v>58.029978586723772</v>
      </c>
      <c r="L29" s="391">
        <v>287</v>
      </c>
      <c r="M29" s="392">
        <v>35.301353013530132</v>
      </c>
      <c r="N29" s="391">
        <v>526</v>
      </c>
      <c r="O29" s="393">
        <v>64.698646986469868</v>
      </c>
      <c r="P29" s="350"/>
      <c r="Q29" s="389">
        <v>200</v>
      </c>
      <c r="R29" s="390">
        <v>14.275517487508923</v>
      </c>
      <c r="S29" s="391">
        <v>146</v>
      </c>
      <c r="T29" s="392">
        <v>73</v>
      </c>
      <c r="U29" s="391">
        <v>54</v>
      </c>
      <c r="V29" s="393">
        <v>27</v>
      </c>
      <c r="W29" s="350"/>
      <c r="X29" s="389">
        <v>388</v>
      </c>
      <c r="Y29" s="390">
        <v>27.694503925767311</v>
      </c>
      <c r="Z29" s="391">
        <v>308</v>
      </c>
      <c r="AA29" s="392">
        <v>79.381443298969074</v>
      </c>
      <c r="AB29" s="391">
        <v>80</v>
      </c>
      <c r="AC29" s="393">
        <f t="shared" si="0"/>
        <v>20.618556701030926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587519</v>
      </c>
      <c r="E31" s="1230">
        <f>L31+S31+Z31</f>
        <v>366232</v>
      </c>
      <c r="F31" s="1231">
        <f>E31/$D31*100</f>
        <v>62.33534575052041</v>
      </c>
      <c r="G31" s="1230">
        <f>N31+U31+AB31</f>
        <v>221287</v>
      </c>
      <c r="H31" s="1232">
        <f>G31/$D31*100</f>
        <v>37.66465424947959</v>
      </c>
      <c r="I31" s="320"/>
      <c r="J31" s="1233">
        <f>SUM(J12:J29)</f>
        <v>161935</v>
      </c>
      <c r="K31" s="1234">
        <f>J31/$D31*100</f>
        <v>27.562512871924145</v>
      </c>
      <c r="L31" s="1230">
        <f>SUM(L12:L29)</f>
        <v>65571</v>
      </c>
      <c r="M31" s="1231">
        <f>L31/$J31*100</f>
        <v>40.492172785376852</v>
      </c>
      <c r="N31" s="1230">
        <f>SUM(N12:N29)</f>
        <v>96364</v>
      </c>
      <c r="O31" s="1235">
        <f>N31/$J31*100</f>
        <v>59.507827214623155</v>
      </c>
      <c r="P31" s="320"/>
      <c r="Q31" s="1233">
        <f>SUM(Q12:Q29)</f>
        <v>110280</v>
      </c>
      <c r="R31" s="1234">
        <f>Q31/$D31*100</f>
        <v>18.77045678522737</v>
      </c>
      <c r="S31" s="1230">
        <f>SUM(S12:S29)</f>
        <v>65461</v>
      </c>
      <c r="T31" s="1231">
        <f>S31/$Q31*100</f>
        <v>59.358904606456299</v>
      </c>
      <c r="U31" s="1230">
        <f>SUM(U12:U29)</f>
        <v>44819</v>
      </c>
      <c r="V31" s="1235">
        <f>U31/$Q31*100</f>
        <v>40.641095393543708</v>
      </c>
      <c r="W31" s="320"/>
      <c r="X31" s="1233">
        <f>SUM(X12:X29)</f>
        <v>315304</v>
      </c>
      <c r="Y31" s="1234">
        <f>X31/$D31*100</f>
        <v>53.667030342848484</v>
      </c>
      <c r="Z31" s="1230">
        <f>SUM(Z12:Z29)</f>
        <v>235200</v>
      </c>
      <c r="AA31" s="1231">
        <f>Z31/$X31*100</f>
        <v>74.594676883261869</v>
      </c>
      <c r="AB31" s="1230">
        <f>SUM(AB12:AB29)</f>
        <v>80104</v>
      </c>
      <c r="AC31" s="1235">
        <f>AB31/$X31*100</f>
        <v>25.405323116738131</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3"/>
      <c r="C34" s="1443"/>
      <c r="D34" s="1443"/>
      <c r="E34" s="1443"/>
      <c r="F34" s="1443"/>
      <c r="G34" s="1443"/>
      <c r="H34" s="1443"/>
      <c r="I34" s="1443"/>
      <c r="J34" s="1443"/>
      <c r="K34" s="1443"/>
      <c r="L34" s="1443"/>
      <c r="M34" s="1443"/>
      <c r="N34" s="1443"/>
      <c r="O34" s="1443"/>
    </row>
    <row r="35" spans="2:15" s="329" customFormat="1" ht="29.25" customHeight="1" x14ac:dyDescent="0.2">
      <c r="B35" s="1444"/>
      <c r="C35" s="1444"/>
      <c r="D35" s="1444"/>
      <c r="E35" s="1444"/>
      <c r="F35" s="1444"/>
      <c r="G35" s="1444"/>
      <c r="H35" s="1444"/>
      <c r="I35" s="1444"/>
      <c r="J35" s="1444"/>
      <c r="K35" s="1444"/>
      <c r="L35" s="1444"/>
      <c r="M35" s="1444"/>
    </row>
    <row r="36" spans="2:15" s="329" customFormat="1" ht="4.5" customHeight="1" x14ac:dyDescent="0.2">
      <c r="B36" s="1434"/>
      <c r="C36" s="1434"/>
      <c r="D36" s="143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5"/>
      <c r="C2" s="1445"/>
    </row>
    <row r="3" spans="1:53" s="345" customFormat="1" ht="4.5" customHeight="1" x14ac:dyDescent="0.2">
      <c r="B3" s="1446"/>
      <c r="C3" s="1446"/>
    </row>
    <row r="4" spans="1:53" s="345" customFormat="1" ht="17.25" customHeight="1" x14ac:dyDescent="0.2">
      <c r="A4" s="1447" t="s">
        <v>421</v>
      </c>
      <c r="B4" s="1447"/>
      <c r="C4" s="1447"/>
      <c r="D4" s="1447"/>
      <c r="E4" s="1447"/>
      <c r="F4" s="1447"/>
      <c r="G4" s="1447"/>
      <c r="H4" s="1447"/>
      <c r="I4" s="1447"/>
      <c r="J4" s="1447"/>
      <c r="K4" s="1447"/>
      <c r="L4" s="1447"/>
      <c r="M4" s="1447"/>
      <c r="N4" s="1447"/>
      <c r="O4" s="1447"/>
      <c r="P4" s="1447"/>
      <c r="Q4" s="1447"/>
      <c r="R4" s="1447"/>
      <c r="S4" s="1447"/>
      <c r="T4" s="1447"/>
      <c r="U4" s="1447"/>
      <c r="V4" s="1447"/>
      <c r="W4" s="1447"/>
      <c r="X4" s="1447"/>
      <c r="Y4" s="1447"/>
      <c r="Z4" s="1447"/>
      <c r="AA4" s="1447"/>
      <c r="AB4" s="1447"/>
      <c r="AC4" s="1447"/>
    </row>
    <row r="5" spans="1:53" s="345" customFormat="1" ht="17.25" customHeight="1" x14ac:dyDescent="0.2">
      <c r="B5" s="1448" t="str">
        <f>porsaad!$B$6</f>
        <v>Situación a 31 de mayo de 2025</v>
      </c>
      <c r="C5" s="1448"/>
      <c r="D5" s="1448"/>
      <c r="E5" s="1448"/>
      <c r="F5" s="1448"/>
      <c r="G5" s="1448"/>
      <c r="H5" s="1448"/>
      <c r="I5" s="1448"/>
      <c r="J5" s="1448"/>
      <c r="K5" s="1448"/>
      <c r="L5" s="1448"/>
      <c r="M5" s="1448"/>
      <c r="N5" s="1448"/>
      <c r="O5" s="1448"/>
      <c r="P5" s="1448"/>
      <c r="Q5" s="1448"/>
      <c r="R5" s="1448"/>
      <c r="S5" s="1448"/>
      <c r="T5" s="1448"/>
      <c r="U5" s="1448"/>
      <c r="V5" s="1448"/>
      <c r="W5" s="1448"/>
      <c r="X5" s="1448"/>
      <c r="Y5" s="1448"/>
      <c r="Z5" s="1448"/>
      <c r="AA5" s="1448"/>
      <c r="AB5" s="1448"/>
      <c r="AC5" s="1448"/>
    </row>
    <row r="6" spans="1:53" s="345" customFormat="1" ht="6" customHeight="1" x14ac:dyDescent="0.2"/>
    <row r="7" spans="1:53" s="322" customFormat="1" ht="12.75" customHeight="1" x14ac:dyDescent="0.2">
      <c r="A7" s="316"/>
      <c r="B7" s="1449" t="s">
        <v>12</v>
      </c>
      <c r="C7" s="317"/>
      <c r="D7" s="1452" t="s">
        <v>262</v>
      </c>
      <c r="E7" s="1453"/>
      <c r="F7" s="1453"/>
      <c r="G7" s="1453"/>
      <c r="H7" s="1453"/>
      <c r="I7" s="318"/>
      <c r="J7" s="1456"/>
      <c r="K7" s="1456"/>
      <c r="L7" s="1456"/>
      <c r="M7" s="1456"/>
      <c r="N7" s="1456"/>
      <c r="O7" s="1456"/>
      <c r="P7" s="318"/>
      <c r="Q7" s="1456"/>
      <c r="R7" s="1456"/>
      <c r="S7" s="1456"/>
      <c r="T7" s="1456"/>
      <c r="U7" s="1456"/>
      <c r="V7" s="1456"/>
      <c r="W7" s="318"/>
      <c r="X7" s="1456"/>
      <c r="Y7" s="1456"/>
      <c r="Z7" s="1456"/>
      <c r="AA7" s="1456"/>
      <c r="AB7" s="1456"/>
      <c r="AC7" s="1457"/>
      <c r="AD7" s="319"/>
      <c r="AE7" s="319"/>
      <c r="AF7" s="320"/>
      <c r="AG7" s="320"/>
      <c r="AH7" s="320"/>
      <c r="AI7" s="320"/>
      <c r="AJ7" s="320"/>
      <c r="AK7" s="320"/>
      <c r="AL7" s="321"/>
    </row>
    <row r="8" spans="1:53" s="322" customFormat="1" ht="33.75" customHeight="1" x14ac:dyDescent="0.2">
      <c r="A8" s="316"/>
      <c r="B8" s="1450"/>
      <c r="C8" s="317"/>
      <c r="D8" s="1454"/>
      <c r="E8" s="1455"/>
      <c r="F8" s="1455"/>
      <c r="G8" s="1455"/>
      <c r="H8" s="1455"/>
      <c r="I8" s="323"/>
      <c r="J8" s="1458" t="s">
        <v>263</v>
      </c>
      <c r="K8" s="1459"/>
      <c r="L8" s="1459"/>
      <c r="M8" s="1459"/>
      <c r="N8" s="1459"/>
      <c r="O8" s="1460"/>
      <c r="P8" s="317"/>
      <c r="Q8" s="1458" t="s">
        <v>264</v>
      </c>
      <c r="R8" s="1459"/>
      <c r="S8" s="1459"/>
      <c r="T8" s="1459"/>
      <c r="U8" s="1459"/>
      <c r="V8" s="1460"/>
      <c r="W8" s="317"/>
      <c r="X8" s="1458" t="s">
        <v>265</v>
      </c>
      <c r="Y8" s="1459"/>
      <c r="Z8" s="1459"/>
      <c r="AA8" s="1459"/>
      <c r="AB8" s="1459"/>
      <c r="AC8" s="1460"/>
      <c r="AD8" s="319"/>
      <c r="AE8" s="319"/>
      <c r="AF8" s="320"/>
      <c r="AG8" s="320"/>
      <c r="AH8" s="320"/>
      <c r="AI8" s="320"/>
      <c r="AJ8" s="320"/>
      <c r="AK8" s="320"/>
      <c r="AL8" s="321"/>
    </row>
    <row r="9" spans="1:53" s="322" customFormat="1" ht="21.75" customHeight="1" x14ac:dyDescent="0.2">
      <c r="A9" s="316"/>
      <c r="B9" s="1450"/>
      <c r="C9" s="317"/>
      <c r="D9" s="1461" t="s">
        <v>9</v>
      </c>
      <c r="E9" s="1462" t="s">
        <v>24</v>
      </c>
      <c r="F9" s="1463"/>
      <c r="G9" s="1462" t="s">
        <v>23</v>
      </c>
      <c r="H9" s="1464"/>
      <c r="I9" s="323"/>
      <c r="J9" s="1441" t="s">
        <v>9</v>
      </c>
      <c r="K9" s="1435" t="s">
        <v>266</v>
      </c>
      <c r="L9" s="1437" t="s">
        <v>24</v>
      </c>
      <c r="M9" s="1438"/>
      <c r="N9" s="1439" t="s">
        <v>23</v>
      </c>
      <c r="O9" s="1440"/>
      <c r="P9" s="317"/>
      <c r="Q9" s="1441" t="s">
        <v>9</v>
      </c>
      <c r="R9" s="1435" t="s">
        <v>266</v>
      </c>
      <c r="S9" s="1437" t="s">
        <v>24</v>
      </c>
      <c r="T9" s="1438"/>
      <c r="U9" s="1439" t="s">
        <v>23</v>
      </c>
      <c r="V9" s="1440"/>
      <c r="W9" s="317"/>
      <c r="X9" s="1441" t="s">
        <v>9</v>
      </c>
      <c r="Y9" s="1435" t="s">
        <v>266</v>
      </c>
      <c r="Z9" s="1437" t="s">
        <v>24</v>
      </c>
      <c r="AA9" s="1438"/>
      <c r="AB9" s="1439" t="s">
        <v>23</v>
      </c>
      <c r="AC9" s="1440"/>
      <c r="AD9" s="319"/>
      <c r="AE9" s="319"/>
      <c r="AF9" s="320"/>
      <c r="AG9" s="320"/>
      <c r="AH9" s="320"/>
      <c r="AI9" s="320"/>
      <c r="AJ9" s="320"/>
      <c r="AK9" s="320"/>
      <c r="AL9" s="321"/>
    </row>
    <row r="10" spans="1:53" s="322" customFormat="1" ht="36.75" customHeight="1" x14ac:dyDescent="0.2">
      <c r="A10" s="316"/>
      <c r="B10" s="1451"/>
      <c r="C10" s="317"/>
      <c r="D10" s="1442"/>
      <c r="E10" s="407" t="s">
        <v>9</v>
      </c>
      <c r="F10" s="403" t="s">
        <v>266</v>
      </c>
      <c r="G10" s="406" t="s">
        <v>9</v>
      </c>
      <c r="H10" s="886" t="s">
        <v>266</v>
      </c>
      <c r="I10" s="346"/>
      <c r="J10" s="1442"/>
      <c r="K10" s="1436"/>
      <c r="L10" s="404" t="s">
        <v>9</v>
      </c>
      <c r="M10" s="403" t="s">
        <v>266</v>
      </c>
      <c r="N10" s="407" t="s">
        <v>9</v>
      </c>
      <c r="O10" s="402" t="s">
        <v>266</v>
      </c>
      <c r="P10" s="347"/>
      <c r="Q10" s="1442"/>
      <c r="R10" s="1436"/>
      <c r="S10" s="404" t="s">
        <v>9</v>
      </c>
      <c r="T10" s="403" t="s">
        <v>266</v>
      </c>
      <c r="U10" s="407" t="s">
        <v>9</v>
      </c>
      <c r="V10" s="402" t="s">
        <v>266</v>
      </c>
      <c r="W10" s="347"/>
      <c r="X10" s="1442"/>
      <c r="Y10" s="1436"/>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95912</v>
      </c>
      <c r="E12" s="352">
        <f>L12+S12+Z12</f>
        <v>63209</v>
      </c>
      <c r="F12" s="353">
        <f>E12/$D12*100</f>
        <v>65.903119526232373</v>
      </c>
      <c r="G12" s="352">
        <f>N12+U12+AB12</f>
        <v>32703</v>
      </c>
      <c r="H12" s="354">
        <f>G12/$D12*100</f>
        <v>34.096880473767619</v>
      </c>
      <c r="I12" s="350"/>
      <c r="J12" s="355">
        <f>L12+N12</f>
        <v>21408</v>
      </c>
      <c r="K12" s="356">
        <f>J12/$D12*100</f>
        <v>22.320460422053547</v>
      </c>
      <c r="L12" s="357">
        <v>9315</v>
      </c>
      <c r="M12" s="353">
        <v>43.51177130044843</v>
      </c>
      <c r="N12" s="357">
        <v>12093</v>
      </c>
      <c r="O12" s="358">
        <v>56.48822869955157</v>
      </c>
      <c r="P12" s="350"/>
      <c r="Q12" s="355">
        <v>23985</v>
      </c>
      <c r="R12" s="356">
        <v>25.007298356827089</v>
      </c>
      <c r="S12" s="357">
        <v>17401</v>
      </c>
      <c r="T12" s="353">
        <v>72.549510110485713</v>
      </c>
      <c r="U12" s="357">
        <v>6584</v>
      </c>
      <c r="V12" s="358">
        <v>27.45048988951428</v>
      </c>
      <c r="W12" s="350"/>
      <c r="X12" s="355">
        <v>50519</v>
      </c>
      <c r="Y12" s="356">
        <v>52.672241221119364</v>
      </c>
      <c r="Z12" s="357">
        <v>36493</v>
      </c>
      <c r="AA12" s="353">
        <v>72.236188364773639</v>
      </c>
      <c r="AB12" s="357">
        <v>14026</v>
      </c>
      <c r="AC12" s="358">
        <f t="shared" ref="AC12:AC29" si="0">AB12/$X12*100</f>
        <v>27.76381163522635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16282</v>
      </c>
      <c r="E13" s="365">
        <f t="shared" ref="E13:E29" si="2">L13+S13+Z13</f>
        <v>10428</v>
      </c>
      <c r="F13" s="366">
        <f t="shared" ref="F13:H29" si="3">E13/$D13*100</f>
        <v>64.046185972239272</v>
      </c>
      <c r="G13" s="365">
        <f t="shared" ref="G13:G29" si="4">N13+U13+AB13</f>
        <v>5854</v>
      </c>
      <c r="H13" s="367">
        <f t="shared" si="3"/>
        <v>35.953814027760714</v>
      </c>
      <c r="I13" s="350"/>
      <c r="J13" s="368">
        <f t="shared" ref="J13:J29" si="5">L13+N13</f>
        <v>3100</v>
      </c>
      <c r="K13" s="369">
        <f t="shared" ref="K13:K29" si="6">J13/$D13*100</f>
        <v>19.039430045448963</v>
      </c>
      <c r="L13" s="370">
        <v>1377</v>
      </c>
      <c r="M13" s="371">
        <v>44.41935483870968</v>
      </c>
      <c r="N13" s="370">
        <v>1723</v>
      </c>
      <c r="O13" s="372">
        <v>55.58064516129032</v>
      </c>
      <c r="P13" s="350"/>
      <c r="Q13" s="368">
        <v>3603</v>
      </c>
      <c r="R13" s="369">
        <v>22.128731114113744</v>
      </c>
      <c r="S13" s="370">
        <v>2283</v>
      </c>
      <c r="T13" s="371">
        <v>63.363863447127386</v>
      </c>
      <c r="U13" s="370">
        <v>1320</v>
      </c>
      <c r="V13" s="372">
        <v>36.636136552872607</v>
      </c>
      <c r="W13" s="350"/>
      <c r="X13" s="368">
        <v>9579</v>
      </c>
      <c r="Y13" s="369">
        <v>58.831838840437293</v>
      </c>
      <c r="Z13" s="370">
        <v>6768</v>
      </c>
      <c r="AA13" s="371">
        <v>70.654556843094269</v>
      </c>
      <c r="AB13" s="370">
        <v>2811</v>
      </c>
      <c r="AC13" s="372">
        <f t="shared" si="0"/>
        <v>29.345443156905731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15338</v>
      </c>
      <c r="E14" s="365">
        <f t="shared" si="2"/>
        <v>9836</v>
      </c>
      <c r="F14" s="366">
        <f t="shared" si="3"/>
        <v>64.128308775590043</v>
      </c>
      <c r="G14" s="365">
        <f t="shared" si="4"/>
        <v>5502</v>
      </c>
      <c r="H14" s="367">
        <f t="shared" si="3"/>
        <v>35.871691224409965</v>
      </c>
      <c r="I14" s="350"/>
      <c r="J14" s="368">
        <f t="shared" si="5"/>
        <v>3535</v>
      </c>
      <c r="K14" s="369">
        <f t="shared" si="6"/>
        <v>23.047333420263399</v>
      </c>
      <c r="L14" s="370">
        <v>1523</v>
      </c>
      <c r="M14" s="371">
        <v>43.083451202263085</v>
      </c>
      <c r="N14" s="370">
        <v>2012</v>
      </c>
      <c r="O14" s="372">
        <v>56.916548797736922</v>
      </c>
      <c r="P14" s="350"/>
      <c r="Q14" s="368">
        <v>3512</v>
      </c>
      <c r="R14" s="369">
        <v>22.897379058547397</v>
      </c>
      <c r="S14" s="370">
        <v>2083</v>
      </c>
      <c r="T14" s="371">
        <v>59.31093394077449</v>
      </c>
      <c r="U14" s="370">
        <v>1429</v>
      </c>
      <c r="V14" s="372">
        <v>40.689066059225517</v>
      </c>
      <c r="W14" s="350"/>
      <c r="X14" s="368">
        <v>8291</v>
      </c>
      <c r="Y14" s="369">
        <v>54.0552875211892</v>
      </c>
      <c r="Z14" s="370">
        <v>6230</v>
      </c>
      <c r="AA14" s="371">
        <v>75.141719937281394</v>
      </c>
      <c r="AB14" s="370">
        <v>2061</v>
      </c>
      <c r="AC14" s="372">
        <f t="shared" si="0"/>
        <v>24.85828006271861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13301</v>
      </c>
      <c r="E15" s="365">
        <f t="shared" si="2"/>
        <v>8299</v>
      </c>
      <c r="F15" s="366">
        <f t="shared" si="3"/>
        <v>62.393804977069387</v>
      </c>
      <c r="G15" s="365">
        <f t="shared" si="4"/>
        <v>5002</v>
      </c>
      <c r="H15" s="367">
        <f t="shared" si="3"/>
        <v>37.606195022930606</v>
      </c>
      <c r="I15" s="350"/>
      <c r="J15" s="368">
        <f t="shared" si="5"/>
        <v>3653</v>
      </c>
      <c r="K15" s="369">
        <f t="shared" si="6"/>
        <v>27.464100443575674</v>
      </c>
      <c r="L15" s="370">
        <v>1677</v>
      </c>
      <c r="M15" s="371">
        <v>45.907473309608541</v>
      </c>
      <c r="N15" s="370">
        <v>1976</v>
      </c>
      <c r="O15" s="372">
        <v>54.092526690391466</v>
      </c>
      <c r="P15" s="350"/>
      <c r="Q15" s="368">
        <v>3290</v>
      </c>
      <c r="R15" s="369">
        <v>24.734982332155479</v>
      </c>
      <c r="S15" s="370">
        <v>2073</v>
      </c>
      <c r="T15" s="371">
        <v>63.009118541033438</v>
      </c>
      <c r="U15" s="370">
        <v>1217</v>
      </c>
      <c r="V15" s="372">
        <v>36.99088145896657</v>
      </c>
      <c r="W15" s="350"/>
      <c r="X15" s="368">
        <v>6358</v>
      </c>
      <c r="Y15" s="369">
        <v>47.800917224268851</v>
      </c>
      <c r="Z15" s="370">
        <v>4549</v>
      </c>
      <c r="AA15" s="371">
        <v>71.547656495753387</v>
      </c>
      <c r="AB15" s="370">
        <v>1809</v>
      </c>
      <c r="AC15" s="372">
        <f t="shared" si="0"/>
        <v>28.45234350424662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13489</v>
      </c>
      <c r="E16" s="365">
        <f t="shared" si="2"/>
        <v>7702</v>
      </c>
      <c r="F16" s="366">
        <f t="shared" si="3"/>
        <v>57.098376454889163</v>
      </c>
      <c r="G16" s="365">
        <f t="shared" si="4"/>
        <v>5787</v>
      </c>
      <c r="H16" s="367">
        <f t="shared" si="3"/>
        <v>42.90162354511083</v>
      </c>
      <c r="I16" s="350"/>
      <c r="J16" s="368">
        <f t="shared" si="5"/>
        <v>5918</v>
      </c>
      <c r="K16" s="369">
        <f t="shared" si="6"/>
        <v>43.872785232411594</v>
      </c>
      <c r="L16" s="370">
        <v>2446</v>
      </c>
      <c r="M16" s="371">
        <v>41.331530922608991</v>
      </c>
      <c r="N16" s="370">
        <v>3472</v>
      </c>
      <c r="O16" s="372">
        <v>58.668469077391009</v>
      </c>
      <c r="P16" s="350"/>
      <c r="Q16" s="368">
        <v>3061</v>
      </c>
      <c r="R16" s="369">
        <v>22.692564311661354</v>
      </c>
      <c r="S16" s="370">
        <v>1965</v>
      </c>
      <c r="T16" s="371">
        <v>64.194707611891545</v>
      </c>
      <c r="U16" s="370">
        <v>1096</v>
      </c>
      <c r="V16" s="372">
        <v>35.805292388108462</v>
      </c>
      <c r="W16" s="350"/>
      <c r="X16" s="368">
        <v>4510</v>
      </c>
      <c r="Y16" s="369">
        <v>33.434650455927049</v>
      </c>
      <c r="Z16" s="370">
        <v>3291</v>
      </c>
      <c r="AA16" s="371">
        <v>72.971175166297115</v>
      </c>
      <c r="AB16" s="370">
        <v>1219</v>
      </c>
      <c r="AC16" s="372">
        <f t="shared" si="0"/>
        <v>27.028824833702881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5063</v>
      </c>
      <c r="E17" s="375">
        <f t="shared" si="2"/>
        <v>3039</v>
      </c>
      <c r="F17" s="376">
        <f t="shared" si="3"/>
        <v>60.023701362828362</v>
      </c>
      <c r="G17" s="375">
        <f t="shared" si="4"/>
        <v>2024</v>
      </c>
      <c r="H17" s="367">
        <f t="shared" si="3"/>
        <v>39.976298637171638</v>
      </c>
      <c r="I17" s="350"/>
      <c r="J17" s="377">
        <f t="shared" si="5"/>
        <v>1458</v>
      </c>
      <c r="K17" s="378">
        <f t="shared" si="6"/>
        <v>28.797155836460597</v>
      </c>
      <c r="L17" s="375">
        <v>644</v>
      </c>
      <c r="M17" s="376">
        <v>44.170096021947877</v>
      </c>
      <c r="N17" s="375">
        <v>814</v>
      </c>
      <c r="O17" s="372">
        <v>55.82990397805213</v>
      </c>
      <c r="P17" s="350"/>
      <c r="Q17" s="377">
        <v>1256</v>
      </c>
      <c r="R17" s="378">
        <v>24.807426427019553</v>
      </c>
      <c r="S17" s="375">
        <v>719</v>
      </c>
      <c r="T17" s="376">
        <v>57.245222929936304</v>
      </c>
      <c r="U17" s="375">
        <v>537</v>
      </c>
      <c r="V17" s="372">
        <v>42.754777070063696</v>
      </c>
      <c r="W17" s="350"/>
      <c r="X17" s="377">
        <v>2349</v>
      </c>
      <c r="Y17" s="378">
        <v>46.395417736519853</v>
      </c>
      <c r="Z17" s="375">
        <v>1676</v>
      </c>
      <c r="AA17" s="376">
        <v>71.349510429970195</v>
      </c>
      <c r="AB17" s="375">
        <v>673</v>
      </c>
      <c r="AC17" s="372">
        <f t="shared" si="0"/>
        <v>28.650489570029801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50080</v>
      </c>
      <c r="E18" s="365">
        <f t="shared" si="2"/>
        <v>31176</v>
      </c>
      <c r="F18" s="366">
        <f t="shared" si="3"/>
        <v>62.252396166134183</v>
      </c>
      <c r="G18" s="365">
        <f t="shared" si="4"/>
        <v>18904</v>
      </c>
      <c r="H18" s="367">
        <f t="shared" si="3"/>
        <v>37.747603833865817</v>
      </c>
      <c r="I18" s="350"/>
      <c r="J18" s="368">
        <f t="shared" si="5"/>
        <v>9934</v>
      </c>
      <c r="K18" s="369">
        <f t="shared" si="6"/>
        <v>19.83626198083067</v>
      </c>
      <c r="L18" s="370">
        <v>4221</v>
      </c>
      <c r="M18" s="371">
        <v>42.490436883430647</v>
      </c>
      <c r="N18" s="370">
        <v>5713</v>
      </c>
      <c r="O18" s="372">
        <v>57.50956311656936</v>
      </c>
      <c r="P18" s="350"/>
      <c r="Q18" s="368">
        <v>9673</v>
      </c>
      <c r="R18" s="369">
        <v>19.315095846645367</v>
      </c>
      <c r="S18" s="370">
        <v>5603</v>
      </c>
      <c r="T18" s="371">
        <v>57.924118680864254</v>
      </c>
      <c r="U18" s="370">
        <v>4070</v>
      </c>
      <c r="V18" s="372">
        <v>42.075881319135739</v>
      </c>
      <c r="W18" s="350"/>
      <c r="X18" s="368">
        <v>30473</v>
      </c>
      <c r="Y18" s="369">
        <v>60.848642172523959</v>
      </c>
      <c r="Z18" s="370">
        <v>21352</v>
      </c>
      <c r="AA18" s="371">
        <v>70.068585305024129</v>
      </c>
      <c r="AB18" s="370">
        <v>9121</v>
      </c>
      <c r="AC18" s="372">
        <f t="shared" si="0"/>
        <v>29.931414694975881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28927</v>
      </c>
      <c r="E19" s="365">
        <f t="shared" si="2"/>
        <v>18731</v>
      </c>
      <c r="F19" s="366">
        <f t="shared" si="3"/>
        <v>64.75265323054586</v>
      </c>
      <c r="G19" s="365">
        <f t="shared" si="4"/>
        <v>10196</v>
      </c>
      <c r="H19" s="367">
        <f t="shared" si="3"/>
        <v>35.24734676945414</v>
      </c>
      <c r="I19" s="350"/>
      <c r="J19" s="368">
        <f t="shared" si="5"/>
        <v>5781</v>
      </c>
      <c r="K19" s="369">
        <f t="shared" si="6"/>
        <v>19.984789297196389</v>
      </c>
      <c r="L19" s="370">
        <v>2467</v>
      </c>
      <c r="M19" s="371">
        <v>42.674277806607854</v>
      </c>
      <c r="N19" s="370">
        <v>3314</v>
      </c>
      <c r="O19" s="372">
        <v>57.325722193392146</v>
      </c>
      <c r="P19" s="350"/>
      <c r="Q19" s="368">
        <v>6081</v>
      </c>
      <c r="R19" s="369">
        <v>21.021882670169738</v>
      </c>
      <c r="S19" s="370">
        <v>4007</v>
      </c>
      <c r="T19" s="371">
        <v>65.893767472455195</v>
      </c>
      <c r="U19" s="370">
        <v>2074</v>
      </c>
      <c r="V19" s="372">
        <v>34.106232527544812</v>
      </c>
      <c r="W19" s="350"/>
      <c r="X19" s="368">
        <v>17065</v>
      </c>
      <c r="Y19" s="369">
        <v>58.993328032633876</v>
      </c>
      <c r="Z19" s="370">
        <v>12257</v>
      </c>
      <c r="AA19" s="371">
        <v>71.825373571637854</v>
      </c>
      <c r="AB19" s="370">
        <v>4808</v>
      </c>
      <c r="AC19" s="372">
        <f t="shared" si="0"/>
        <v>28.174626428362142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97498</v>
      </c>
      <c r="E20" s="365">
        <f t="shared" si="2"/>
        <v>61233</v>
      </c>
      <c r="F20" s="366">
        <f t="shared" si="3"/>
        <v>62.804365217748057</v>
      </c>
      <c r="G20" s="365">
        <f t="shared" si="4"/>
        <v>36265</v>
      </c>
      <c r="H20" s="367">
        <f t="shared" si="3"/>
        <v>37.195634782251943</v>
      </c>
      <c r="I20" s="350"/>
      <c r="J20" s="368">
        <f t="shared" si="5"/>
        <v>27437</v>
      </c>
      <c r="K20" s="369">
        <f t="shared" si="6"/>
        <v>28.141090073642538</v>
      </c>
      <c r="L20" s="370">
        <v>12200</v>
      </c>
      <c r="M20" s="371">
        <v>44.465502788205704</v>
      </c>
      <c r="N20" s="370">
        <v>15237</v>
      </c>
      <c r="O20" s="372">
        <v>55.534497211794289</v>
      </c>
      <c r="P20" s="350"/>
      <c r="Q20" s="368">
        <v>22490</v>
      </c>
      <c r="R20" s="369">
        <v>23.067139838765925</v>
      </c>
      <c r="S20" s="370">
        <v>14608</v>
      </c>
      <c r="T20" s="371">
        <v>64.953312583370376</v>
      </c>
      <c r="U20" s="370">
        <v>7882</v>
      </c>
      <c r="V20" s="372">
        <v>35.046687416629609</v>
      </c>
      <c r="W20" s="350"/>
      <c r="X20" s="368">
        <v>47571</v>
      </c>
      <c r="Y20" s="369">
        <v>48.791770087591537</v>
      </c>
      <c r="Z20" s="370">
        <v>34425</v>
      </c>
      <c r="AA20" s="371">
        <v>72.36551680645772</v>
      </c>
      <c r="AB20" s="370">
        <v>13146</v>
      </c>
      <c r="AC20" s="372">
        <f t="shared" si="0"/>
        <v>27.634483193542287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59731</v>
      </c>
      <c r="E21" s="365">
        <f t="shared" si="2"/>
        <v>36297</v>
      </c>
      <c r="F21" s="366">
        <f t="shared" si="3"/>
        <v>60.767440692437759</v>
      </c>
      <c r="G21" s="365">
        <f t="shared" si="4"/>
        <v>23434</v>
      </c>
      <c r="H21" s="367">
        <f t="shared" si="3"/>
        <v>39.232559307562234</v>
      </c>
      <c r="I21" s="350"/>
      <c r="J21" s="368">
        <f t="shared" si="5"/>
        <v>18096</v>
      </c>
      <c r="K21" s="369">
        <f t="shared" si="6"/>
        <v>30.295826287857224</v>
      </c>
      <c r="L21" s="370">
        <v>7095</v>
      </c>
      <c r="M21" s="371">
        <v>39.20755968169761</v>
      </c>
      <c r="N21" s="370">
        <v>11001</v>
      </c>
      <c r="O21" s="372">
        <v>60.79244031830239</v>
      </c>
      <c r="P21" s="350"/>
      <c r="Q21" s="368">
        <v>13456</v>
      </c>
      <c r="R21" s="369">
        <v>22.527665701227168</v>
      </c>
      <c r="S21" s="370">
        <v>8789</v>
      </c>
      <c r="T21" s="371">
        <v>65.3165873959572</v>
      </c>
      <c r="U21" s="370">
        <v>4667</v>
      </c>
      <c r="V21" s="372">
        <v>34.683412604042807</v>
      </c>
      <c r="W21" s="350"/>
      <c r="X21" s="368">
        <v>28179</v>
      </c>
      <c r="Y21" s="369">
        <v>47.176508010915605</v>
      </c>
      <c r="Z21" s="370">
        <v>20413</v>
      </c>
      <c r="AA21" s="371">
        <v>72.440469853436966</v>
      </c>
      <c r="AB21" s="370">
        <v>7766</v>
      </c>
      <c r="AC21" s="372">
        <f t="shared" si="0"/>
        <v>27.559530146563045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12103</v>
      </c>
      <c r="E22" s="365">
        <f t="shared" si="2"/>
        <v>7687</v>
      </c>
      <c r="F22" s="366">
        <f t="shared" si="3"/>
        <v>63.51317855077253</v>
      </c>
      <c r="G22" s="365">
        <f t="shared" si="4"/>
        <v>4416</v>
      </c>
      <c r="H22" s="367">
        <f t="shared" si="3"/>
        <v>36.486821449227463</v>
      </c>
      <c r="I22" s="350"/>
      <c r="J22" s="368">
        <f t="shared" si="5"/>
        <v>3205</v>
      </c>
      <c r="K22" s="369">
        <f t="shared" si="6"/>
        <v>26.481037759233249</v>
      </c>
      <c r="L22" s="370">
        <v>1387</v>
      </c>
      <c r="M22" s="371">
        <v>43.276131045241812</v>
      </c>
      <c r="N22" s="370">
        <v>1818</v>
      </c>
      <c r="O22" s="372">
        <v>56.723868954758196</v>
      </c>
      <c r="P22" s="350"/>
      <c r="Q22" s="368">
        <v>2566</v>
      </c>
      <c r="R22" s="369">
        <v>21.201355035941504</v>
      </c>
      <c r="S22" s="370">
        <v>1704</v>
      </c>
      <c r="T22" s="371">
        <v>66.406858924395948</v>
      </c>
      <c r="U22" s="370">
        <v>862</v>
      </c>
      <c r="V22" s="372">
        <v>33.593141075604052</v>
      </c>
      <c r="W22" s="350"/>
      <c r="X22" s="368">
        <v>6332</v>
      </c>
      <c r="Y22" s="369">
        <v>52.317607204825244</v>
      </c>
      <c r="Z22" s="370">
        <v>4596</v>
      </c>
      <c r="AA22" s="371">
        <v>72.583701831964618</v>
      </c>
      <c r="AB22" s="370">
        <v>1736</v>
      </c>
      <c r="AC22" s="372">
        <f t="shared" si="0"/>
        <v>27.416298168035375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27017</v>
      </c>
      <c r="E23" s="365">
        <f t="shared" si="2"/>
        <v>15489</v>
      </c>
      <c r="F23" s="366">
        <f t="shared" si="3"/>
        <v>57.330569641336936</v>
      </c>
      <c r="G23" s="365">
        <f t="shared" si="4"/>
        <v>11528</v>
      </c>
      <c r="H23" s="367">
        <f t="shared" si="3"/>
        <v>42.669430358663064</v>
      </c>
      <c r="I23" s="350"/>
      <c r="J23" s="368">
        <f t="shared" si="5"/>
        <v>9605</v>
      </c>
      <c r="K23" s="369">
        <f t="shared" si="6"/>
        <v>35.551689676870119</v>
      </c>
      <c r="L23" s="370">
        <v>3472</v>
      </c>
      <c r="M23" s="371">
        <v>36.147839666840184</v>
      </c>
      <c r="N23" s="370">
        <v>6133</v>
      </c>
      <c r="O23" s="372">
        <v>63.852160333159816</v>
      </c>
      <c r="P23" s="350"/>
      <c r="Q23" s="368">
        <v>4973</v>
      </c>
      <c r="R23" s="369">
        <v>18.40692897064811</v>
      </c>
      <c r="S23" s="370">
        <v>2924</v>
      </c>
      <c r="T23" s="371">
        <v>58.797506535290566</v>
      </c>
      <c r="U23" s="370">
        <v>2049</v>
      </c>
      <c r="V23" s="372">
        <v>41.202493464709434</v>
      </c>
      <c r="W23" s="350"/>
      <c r="X23" s="368">
        <v>12439</v>
      </c>
      <c r="Y23" s="369">
        <v>46.041381352481771</v>
      </c>
      <c r="Z23" s="370">
        <v>9093</v>
      </c>
      <c r="AA23" s="371">
        <v>73.10073157006191</v>
      </c>
      <c r="AB23" s="370">
        <v>3346</v>
      </c>
      <c r="AC23" s="372">
        <f t="shared" si="0"/>
        <v>26.8992684299381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58208</v>
      </c>
      <c r="E24" s="365">
        <f t="shared" si="2"/>
        <v>38257</v>
      </c>
      <c r="F24" s="366">
        <f t="shared" si="3"/>
        <v>65.72464266080263</v>
      </c>
      <c r="G24" s="365">
        <f t="shared" si="4"/>
        <v>19951</v>
      </c>
      <c r="H24" s="367">
        <f t="shared" si="3"/>
        <v>34.275357339197363</v>
      </c>
      <c r="I24" s="350"/>
      <c r="J24" s="368">
        <f t="shared" si="5"/>
        <v>14324</v>
      </c>
      <c r="K24" s="369">
        <f t="shared" si="6"/>
        <v>24.608301264431006</v>
      </c>
      <c r="L24" s="370">
        <v>6556</v>
      </c>
      <c r="M24" s="371">
        <v>45.769338173694493</v>
      </c>
      <c r="N24" s="370">
        <v>7768</v>
      </c>
      <c r="O24" s="372">
        <v>54.230661826305507</v>
      </c>
      <c r="P24" s="350"/>
      <c r="Q24" s="368">
        <v>12315</v>
      </c>
      <c r="R24" s="369">
        <v>21.156885651456843</v>
      </c>
      <c r="S24" s="370">
        <v>8456</v>
      </c>
      <c r="T24" s="371">
        <v>68.664230613073485</v>
      </c>
      <c r="U24" s="370">
        <v>3859</v>
      </c>
      <c r="V24" s="372">
        <v>31.335769386926511</v>
      </c>
      <c r="W24" s="350"/>
      <c r="X24" s="368">
        <v>31569</v>
      </c>
      <c r="Y24" s="369">
        <v>54.234813084112155</v>
      </c>
      <c r="Z24" s="370">
        <v>23245</v>
      </c>
      <c r="AA24" s="371">
        <v>73.63236086033767</v>
      </c>
      <c r="AB24" s="370">
        <v>8324</v>
      </c>
      <c r="AC24" s="372">
        <f t="shared" si="0"/>
        <v>26.367639139662323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14900</v>
      </c>
      <c r="E25" s="365">
        <f t="shared" si="2"/>
        <v>9393</v>
      </c>
      <c r="F25" s="366">
        <f t="shared" si="3"/>
        <v>63.040268456375834</v>
      </c>
      <c r="G25" s="365">
        <f t="shared" si="4"/>
        <v>5507</v>
      </c>
      <c r="H25" s="367">
        <f t="shared" si="3"/>
        <v>36.959731543624166</v>
      </c>
      <c r="I25" s="350"/>
      <c r="J25" s="368">
        <f t="shared" si="5"/>
        <v>4051</v>
      </c>
      <c r="K25" s="369">
        <f t="shared" si="6"/>
        <v>27.187919463087244</v>
      </c>
      <c r="L25" s="370">
        <v>1608</v>
      </c>
      <c r="M25" s="371">
        <v>39.693902740064182</v>
      </c>
      <c r="N25" s="370">
        <v>2443</v>
      </c>
      <c r="O25" s="372">
        <v>60.306097259935818</v>
      </c>
      <c r="P25" s="350"/>
      <c r="Q25" s="368">
        <v>3845</v>
      </c>
      <c r="R25" s="369">
        <v>25.80536912751678</v>
      </c>
      <c r="S25" s="370">
        <v>2715</v>
      </c>
      <c r="T25" s="371">
        <v>70.611183355006503</v>
      </c>
      <c r="U25" s="370">
        <v>1130</v>
      </c>
      <c r="V25" s="372">
        <v>29.388816644993497</v>
      </c>
      <c r="W25" s="350"/>
      <c r="X25" s="368">
        <v>7004</v>
      </c>
      <c r="Y25" s="369">
        <v>47.006711409395976</v>
      </c>
      <c r="Z25" s="370">
        <v>5070</v>
      </c>
      <c r="AA25" s="371">
        <v>72.387207310108508</v>
      </c>
      <c r="AB25" s="370">
        <v>1934</v>
      </c>
      <c r="AC25" s="372">
        <f t="shared" si="0"/>
        <v>27.612792689891492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7397</v>
      </c>
      <c r="E26" s="380">
        <f t="shared" si="2"/>
        <v>4529</v>
      </c>
      <c r="F26" s="381">
        <f t="shared" si="3"/>
        <v>61.227524672164392</v>
      </c>
      <c r="G26" s="380">
        <f t="shared" si="4"/>
        <v>2868</v>
      </c>
      <c r="H26" s="367">
        <f t="shared" si="3"/>
        <v>38.772475327835608</v>
      </c>
      <c r="I26" s="350"/>
      <c r="J26" s="377">
        <f t="shared" si="5"/>
        <v>1703</v>
      </c>
      <c r="K26" s="378">
        <f t="shared" si="6"/>
        <v>23.022847100175746</v>
      </c>
      <c r="L26" s="375">
        <v>702</v>
      </c>
      <c r="M26" s="376">
        <v>41.221374045801525</v>
      </c>
      <c r="N26" s="375">
        <v>1001</v>
      </c>
      <c r="O26" s="372">
        <v>58.778625954198475</v>
      </c>
      <c r="P26" s="350"/>
      <c r="Q26" s="377">
        <v>1477</v>
      </c>
      <c r="R26" s="378">
        <v>19.967554413951603</v>
      </c>
      <c r="S26" s="375">
        <v>843</v>
      </c>
      <c r="T26" s="376">
        <v>57.075152335815837</v>
      </c>
      <c r="U26" s="375">
        <v>634</v>
      </c>
      <c r="V26" s="372">
        <v>42.924847664184156</v>
      </c>
      <c r="W26" s="350"/>
      <c r="X26" s="377">
        <v>4217</v>
      </c>
      <c r="Y26" s="378">
        <v>57.009598485872651</v>
      </c>
      <c r="Z26" s="375">
        <v>2984</v>
      </c>
      <c r="AA26" s="376">
        <v>70.76120464785393</v>
      </c>
      <c r="AB26" s="375">
        <v>1233</v>
      </c>
      <c r="AC26" s="372">
        <f t="shared" si="0"/>
        <v>29.238795352146074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31205</v>
      </c>
      <c r="E27" s="380">
        <f t="shared" si="2"/>
        <v>18558</v>
      </c>
      <c r="F27" s="381">
        <f t="shared" si="3"/>
        <v>59.471238583560329</v>
      </c>
      <c r="G27" s="380">
        <f t="shared" si="4"/>
        <v>12647</v>
      </c>
      <c r="H27" s="367">
        <f t="shared" si="3"/>
        <v>40.528761416439671</v>
      </c>
      <c r="I27" s="350"/>
      <c r="J27" s="377">
        <f t="shared" si="5"/>
        <v>8754</v>
      </c>
      <c r="K27" s="378">
        <f t="shared" si="6"/>
        <v>28.053196603108475</v>
      </c>
      <c r="L27" s="375">
        <v>3437</v>
      </c>
      <c r="M27" s="376">
        <v>39.262051633538952</v>
      </c>
      <c r="N27" s="375">
        <v>5317</v>
      </c>
      <c r="O27" s="372">
        <v>60.737948366461048</v>
      </c>
      <c r="P27" s="350"/>
      <c r="Q27" s="377">
        <v>6384</v>
      </c>
      <c r="R27" s="378">
        <v>20.458259894247714</v>
      </c>
      <c r="S27" s="375">
        <v>3647</v>
      </c>
      <c r="T27" s="376">
        <v>57.127192982456144</v>
      </c>
      <c r="U27" s="375">
        <v>2737</v>
      </c>
      <c r="V27" s="372">
        <v>42.872807017543856</v>
      </c>
      <c r="W27" s="350"/>
      <c r="X27" s="377">
        <v>16067</v>
      </c>
      <c r="Y27" s="378">
        <v>51.4885435026438</v>
      </c>
      <c r="Z27" s="375">
        <v>11474</v>
      </c>
      <c r="AA27" s="376">
        <v>71.413456152361988</v>
      </c>
      <c r="AB27" s="375">
        <v>4593</v>
      </c>
      <c r="AC27" s="372">
        <f t="shared" si="0"/>
        <v>28.586543847638019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2944</v>
      </c>
      <c r="E28" s="380">
        <f t="shared" si="2"/>
        <v>1981</v>
      </c>
      <c r="F28" s="381">
        <f t="shared" si="3"/>
        <v>67.289402173913047</v>
      </c>
      <c r="G28" s="380">
        <f t="shared" si="4"/>
        <v>963</v>
      </c>
      <c r="H28" s="382">
        <f t="shared" si="3"/>
        <v>32.710597826086953</v>
      </c>
      <c r="I28" s="350"/>
      <c r="J28" s="377">
        <f t="shared" si="5"/>
        <v>371</v>
      </c>
      <c r="K28" s="378">
        <f t="shared" si="6"/>
        <v>12.601902173913043</v>
      </c>
      <c r="L28" s="375">
        <v>163</v>
      </c>
      <c r="M28" s="376">
        <v>43.935309973045818</v>
      </c>
      <c r="N28" s="375">
        <v>208</v>
      </c>
      <c r="O28" s="383">
        <v>56.064690026954182</v>
      </c>
      <c r="P28" s="350"/>
      <c r="Q28" s="377">
        <v>631</v>
      </c>
      <c r="R28" s="378">
        <v>21.433423913043477</v>
      </c>
      <c r="S28" s="375">
        <v>400</v>
      </c>
      <c r="T28" s="376">
        <v>63.391442155309029</v>
      </c>
      <c r="U28" s="375">
        <v>231</v>
      </c>
      <c r="V28" s="383">
        <v>36.608557844690964</v>
      </c>
      <c r="W28" s="350"/>
      <c r="X28" s="377">
        <v>1942</v>
      </c>
      <c r="Y28" s="378">
        <v>65.964673913043484</v>
      </c>
      <c r="Z28" s="375">
        <v>1418</v>
      </c>
      <c r="AA28" s="376">
        <v>73.017507723995877</v>
      </c>
      <c r="AB28" s="375">
        <v>524</v>
      </c>
      <c r="AC28" s="383">
        <f t="shared" si="0"/>
        <v>26.982492276004123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1170</v>
      </c>
      <c r="E29" s="386">
        <f t="shared" si="2"/>
        <v>639</v>
      </c>
      <c r="F29" s="387">
        <f t="shared" si="3"/>
        <v>54.615384615384613</v>
      </c>
      <c r="G29" s="386">
        <f t="shared" si="4"/>
        <v>531</v>
      </c>
      <c r="H29" s="388">
        <f t="shared" si="3"/>
        <v>45.384615384615387</v>
      </c>
      <c r="I29" s="350"/>
      <c r="J29" s="389">
        <f t="shared" si="5"/>
        <v>650</v>
      </c>
      <c r="K29" s="390">
        <f t="shared" si="6"/>
        <v>55.555555555555557</v>
      </c>
      <c r="L29" s="391">
        <v>238</v>
      </c>
      <c r="M29" s="392">
        <v>36.615384615384613</v>
      </c>
      <c r="N29" s="391">
        <v>412</v>
      </c>
      <c r="O29" s="393">
        <v>63.384615384615387</v>
      </c>
      <c r="P29" s="350"/>
      <c r="Q29" s="389">
        <v>210</v>
      </c>
      <c r="R29" s="390">
        <v>17.948717948717949</v>
      </c>
      <c r="S29" s="391">
        <v>153</v>
      </c>
      <c r="T29" s="392">
        <v>72.857142857142847</v>
      </c>
      <c r="U29" s="391">
        <v>57</v>
      </c>
      <c r="V29" s="393">
        <v>27.142857142857142</v>
      </c>
      <c r="W29" s="350"/>
      <c r="X29" s="389">
        <v>310</v>
      </c>
      <c r="Y29" s="390">
        <v>26.495726495726498</v>
      </c>
      <c r="Z29" s="391">
        <v>248</v>
      </c>
      <c r="AA29" s="392">
        <v>80</v>
      </c>
      <c r="AB29" s="391">
        <v>62</v>
      </c>
      <c r="AC29" s="393">
        <f t="shared" si="0"/>
        <v>20</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550565</v>
      </c>
      <c r="E31" s="1230">
        <f>L31+S31+Z31</f>
        <v>346483</v>
      </c>
      <c r="F31" s="1231">
        <f>E31/$D31*100</f>
        <v>62.932260496035887</v>
      </c>
      <c r="G31" s="1230">
        <f>N31+U31+AB31</f>
        <v>204082</v>
      </c>
      <c r="H31" s="1232">
        <f>G31/$D31*100</f>
        <v>37.067739503964106</v>
      </c>
      <c r="I31" s="320"/>
      <c r="J31" s="1233">
        <f>SUM(J12:J29)</f>
        <v>142983</v>
      </c>
      <c r="K31" s="1234">
        <f>J31/$D31*100</f>
        <v>25.970230581311927</v>
      </c>
      <c r="L31" s="1230">
        <f>SUM(L12:L29)</f>
        <v>60528</v>
      </c>
      <c r="M31" s="1231">
        <f>L31/$J31*100</f>
        <v>42.33230523908437</v>
      </c>
      <c r="N31" s="1230">
        <f>SUM(N12:N29)</f>
        <v>82455</v>
      </c>
      <c r="O31" s="1235">
        <f>N31/$J31*100</f>
        <v>57.66769476091563</v>
      </c>
      <c r="P31" s="320"/>
      <c r="Q31" s="1233">
        <f>SUM(Q12:Q29)</f>
        <v>122808</v>
      </c>
      <c r="R31" s="1234">
        <f>Q31/$D31*100</f>
        <v>22.305813119250224</v>
      </c>
      <c r="S31" s="1230">
        <f>SUM(S12:S29)</f>
        <v>80373</v>
      </c>
      <c r="T31" s="1231">
        <f>S31/$Q31*100</f>
        <v>65.446062145788559</v>
      </c>
      <c r="U31" s="1230">
        <f>SUM(U12:U29)</f>
        <v>42435</v>
      </c>
      <c r="V31" s="1235">
        <f>U31/$Q31*100</f>
        <v>34.553937854211455</v>
      </c>
      <c r="W31" s="320"/>
      <c r="X31" s="1233">
        <f>SUM(X12:X29)</f>
        <v>284774</v>
      </c>
      <c r="Y31" s="1234">
        <f>X31/$D31*100</f>
        <v>51.723956299437845</v>
      </c>
      <c r="Z31" s="1230">
        <f>SUM(Z12:Z29)</f>
        <v>205582</v>
      </c>
      <c r="AA31" s="1231">
        <f>Z31/$X31*100</f>
        <v>72.191281507440991</v>
      </c>
      <c r="AB31" s="1230">
        <f>SUM(AB12:AB29)</f>
        <v>79192</v>
      </c>
      <c r="AC31" s="1235">
        <f>AB31/$X31*100</f>
        <v>27.808718492559009</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3"/>
      <c r="C34" s="1443"/>
      <c r="D34" s="1443"/>
      <c r="E34" s="1443"/>
      <c r="F34" s="1443"/>
      <c r="G34" s="1443"/>
      <c r="H34" s="1443"/>
      <c r="I34" s="1443"/>
      <c r="J34" s="1443"/>
      <c r="K34" s="1443"/>
      <c r="L34" s="1443"/>
      <c r="M34" s="1443"/>
      <c r="N34" s="1443"/>
      <c r="O34" s="1443"/>
    </row>
    <row r="35" spans="2:15" s="329" customFormat="1" ht="29.25" customHeight="1" x14ac:dyDescent="0.2">
      <c r="B35" s="1444"/>
      <c r="C35" s="1444"/>
      <c r="D35" s="1444"/>
      <c r="E35" s="1444"/>
      <c r="F35" s="1444"/>
      <c r="G35" s="1444"/>
      <c r="H35" s="1444"/>
      <c r="I35" s="1444"/>
      <c r="J35" s="1444"/>
      <c r="K35" s="1444"/>
      <c r="L35" s="1444"/>
      <c r="M35" s="1444"/>
    </row>
    <row r="36" spans="2:15" s="329" customFormat="1" ht="4.5" customHeight="1" x14ac:dyDescent="0.2">
      <c r="B36" s="1434"/>
      <c r="C36" s="1434"/>
      <c r="D36" s="143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5"/>
      <c r="C2" s="1445"/>
    </row>
    <row r="3" spans="1:38" s="345" customFormat="1" ht="4.5" customHeight="1" x14ac:dyDescent="0.2">
      <c r="B3" s="1446"/>
      <c r="C3" s="1446"/>
    </row>
    <row r="4" spans="1:38" s="492" customFormat="1" ht="17.25" customHeight="1" x14ac:dyDescent="0.2">
      <c r="A4" s="1472" t="s">
        <v>426</v>
      </c>
      <c r="B4" s="1472"/>
      <c r="C4" s="1472"/>
      <c r="D4" s="1472"/>
      <c r="E4" s="1472"/>
      <c r="F4" s="1472"/>
      <c r="G4" s="1472"/>
      <c r="H4" s="1472"/>
      <c r="I4" s="1472"/>
      <c r="J4" s="1472"/>
      <c r="K4" s="1472"/>
      <c r="L4" s="1472"/>
      <c r="M4" s="1472"/>
      <c r="N4" s="1472"/>
    </row>
    <row r="5" spans="1:38" s="492" customFormat="1" ht="17.25" customHeight="1" x14ac:dyDescent="0.2">
      <c r="B5" s="1473" t="str">
        <f>porsaad!$B$6</f>
        <v>Situación a 31 de mayo de 2025</v>
      </c>
      <c r="C5" s="1473"/>
      <c r="D5" s="1473"/>
      <c r="E5" s="1473"/>
      <c r="F5" s="1473"/>
      <c r="G5" s="1473"/>
      <c r="H5" s="1473"/>
      <c r="I5" s="1473"/>
      <c r="J5" s="1473"/>
      <c r="K5" s="1473"/>
      <c r="L5" s="1473"/>
      <c r="M5" s="1473"/>
      <c r="N5" s="1473"/>
    </row>
    <row r="6" spans="1:38" s="492" customFormat="1" ht="6" customHeight="1" x14ac:dyDescent="0.2"/>
    <row r="7" spans="1:38" s="437" customFormat="1" ht="12.75" customHeight="1" x14ac:dyDescent="0.2">
      <c r="A7" s="488"/>
      <c r="B7" s="1449" t="s">
        <v>12</v>
      </c>
      <c r="D7" s="1452" t="s">
        <v>250</v>
      </c>
      <c r="E7" s="1453"/>
      <c r="F7" s="489"/>
      <c r="G7" s="1483"/>
      <c r="H7" s="1483"/>
      <c r="I7" s="489"/>
      <c r="J7" s="1483"/>
      <c r="K7" s="1483"/>
      <c r="L7" s="489"/>
      <c r="M7" s="1483"/>
      <c r="N7" s="1484"/>
      <c r="O7" s="488"/>
      <c r="P7" s="488"/>
      <c r="W7" s="490"/>
    </row>
    <row r="8" spans="1:38" s="437" customFormat="1" ht="45.75" customHeight="1" x14ac:dyDescent="0.2">
      <c r="A8" s="488"/>
      <c r="B8" s="1450"/>
      <c r="D8" s="1481"/>
      <c r="E8" s="1482"/>
      <c r="F8" s="491"/>
      <c r="G8" s="1605" t="s">
        <v>267</v>
      </c>
      <c r="H8" s="1606"/>
      <c r="I8" s="744"/>
      <c r="J8" s="1605" t="s">
        <v>268</v>
      </c>
      <c r="K8" s="1606"/>
      <c r="L8" s="744"/>
      <c r="M8" s="1605" t="s">
        <v>269</v>
      </c>
      <c r="N8" s="1606"/>
      <c r="O8" s="488"/>
      <c r="P8" s="488"/>
      <c r="W8" s="490"/>
    </row>
    <row r="9" spans="1:38" s="437" customFormat="1" ht="6" customHeight="1" x14ac:dyDescent="0.2">
      <c r="A9" s="488"/>
      <c r="B9" s="1450"/>
      <c r="D9" s="1485" t="s">
        <v>9</v>
      </c>
      <c r="E9" s="1492" t="s">
        <v>217</v>
      </c>
      <c r="G9" s="1487" t="s">
        <v>9</v>
      </c>
      <c r="H9" s="1489" t="s">
        <v>217</v>
      </c>
      <c r="J9" s="1487" t="s">
        <v>9</v>
      </c>
      <c r="K9" s="1489" t="s">
        <v>217</v>
      </c>
      <c r="M9" s="1487" t="s">
        <v>9</v>
      </c>
      <c r="N9" s="1489" t="s">
        <v>217</v>
      </c>
      <c r="O9" s="488"/>
      <c r="P9" s="488"/>
      <c r="W9" s="490"/>
    </row>
    <row r="10" spans="1:38" s="437" customFormat="1" ht="27.75" customHeight="1" x14ac:dyDescent="0.2">
      <c r="A10" s="488"/>
      <c r="B10" s="1451"/>
      <c r="D10" s="1486"/>
      <c r="E10" s="1493"/>
      <c r="F10" s="493"/>
      <c r="G10" s="1488"/>
      <c r="H10" s="1490"/>
      <c r="I10" s="494"/>
      <c r="J10" s="1488"/>
      <c r="K10" s="1490"/>
      <c r="L10" s="494"/>
      <c r="M10" s="1488"/>
      <c r="N10" s="1490"/>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301429</v>
      </c>
      <c r="E12" s="498">
        <f>D12/'20pobl'!D12*100</f>
        <v>3.4920507301900794</v>
      </c>
      <c r="F12" s="350"/>
      <c r="G12" s="355">
        <v>90672</v>
      </c>
      <c r="H12" s="498">
        <v>1.2918725526807224</v>
      </c>
      <c r="I12" s="350"/>
      <c r="J12" s="355">
        <v>63052</v>
      </c>
      <c r="K12" s="498">
        <v>5.3598008138478237</v>
      </c>
      <c r="L12" s="350"/>
      <c r="M12" s="355">
        <v>147705</v>
      </c>
      <c r="N12" s="498">
        <f>M12/'20pobl'!X12*100</f>
        <v>33.813234560213907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46529</v>
      </c>
      <c r="E13" s="500">
        <f>D13/'20pobl'!D13*100</f>
        <v>3.4425355007542966</v>
      </c>
      <c r="F13" s="350"/>
      <c r="G13" s="368">
        <v>9111</v>
      </c>
      <c r="H13" s="501">
        <v>0.86857790031231052</v>
      </c>
      <c r="I13" s="350"/>
      <c r="J13" s="368">
        <v>8570</v>
      </c>
      <c r="K13" s="501">
        <v>4.1732812606523364</v>
      </c>
      <c r="L13" s="350"/>
      <c r="M13" s="368">
        <v>28848</v>
      </c>
      <c r="N13" s="501">
        <f>M13/'20pobl'!X13*100</f>
        <v>29.654300428655134</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34939</v>
      </c>
      <c r="E14" s="500">
        <f>D14/'20pobl'!D14*100</f>
        <v>3.4606809238123253</v>
      </c>
      <c r="F14" s="350"/>
      <c r="G14" s="368">
        <v>8163</v>
      </c>
      <c r="H14" s="501">
        <v>1.1226884006744657</v>
      </c>
      <c r="I14" s="350"/>
      <c r="J14" s="368">
        <v>7348</v>
      </c>
      <c r="K14" s="501">
        <v>3.7222213779513598</v>
      </c>
      <c r="L14" s="350"/>
      <c r="M14" s="368">
        <v>19428</v>
      </c>
      <c r="N14" s="501">
        <f>M14/'20pobl'!X14*100</f>
        <v>22.830685343611918</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31159</v>
      </c>
      <c r="E15" s="500">
        <f>D15/'20pobl'!D15*100</f>
        <v>2.5296159666430689</v>
      </c>
      <c r="F15" s="350"/>
      <c r="G15" s="368">
        <v>8649</v>
      </c>
      <c r="H15" s="501">
        <v>0.84259154622222043</v>
      </c>
      <c r="I15" s="350"/>
      <c r="J15" s="368">
        <v>6675</v>
      </c>
      <c r="K15" s="501">
        <v>4.4259523256970459</v>
      </c>
      <c r="L15" s="350"/>
      <c r="M15" s="368">
        <v>15835</v>
      </c>
      <c r="N15" s="501">
        <f>M15/'20pobl'!X15*100</f>
        <v>29.067312810911027</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46750</v>
      </c>
      <c r="E16" s="500">
        <f>D16/'20pobl'!D16*100</f>
        <v>2.0882151411008087</v>
      </c>
      <c r="F16" s="350"/>
      <c r="G16" s="368">
        <v>18692</v>
      </c>
      <c r="H16" s="501">
        <v>1.0156940267931955</v>
      </c>
      <c r="I16" s="350"/>
      <c r="J16" s="368">
        <v>9308</v>
      </c>
      <c r="K16" s="501">
        <v>3.1352523898383868</v>
      </c>
      <c r="L16" s="350"/>
      <c r="M16" s="368">
        <v>18750</v>
      </c>
      <c r="N16" s="501">
        <f>M16/'20pobl'!X16*100</f>
        <v>18.463083679618723</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18068</v>
      </c>
      <c r="E17" s="502">
        <f>D17/'20pobl'!D17*100</f>
        <v>3.0579621596646192</v>
      </c>
      <c r="F17" s="350"/>
      <c r="G17" s="377">
        <v>4668</v>
      </c>
      <c r="H17" s="502">
        <v>1.0398057603635311</v>
      </c>
      <c r="I17" s="350"/>
      <c r="J17" s="377">
        <v>3863</v>
      </c>
      <c r="K17" s="502">
        <v>3.8396167340893954</v>
      </c>
      <c r="L17" s="350"/>
      <c r="M17" s="377">
        <v>9537</v>
      </c>
      <c r="N17" s="502">
        <f>M17/'20pobl'!X17*100</f>
        <v>23.085302091402014</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126965</v>
      </c>
      <c r="E18" s="500">
        <f>D18/'20pobl'!D18*100</f>
        <v>5.3086070807072181</v>
      </c>
      <c r="F18" s="350"/>
      <c r="G18" s="368">
        <v>26448</v>
      </c>
      <c r="H18" s="501">
        <v>1.5123340309465811</v>
      </c>
      <c r="I18" s="350"/>
      <c r="J18" s="368">
        <v>21820</v>
      </c>
      <c r="K18" s="501">
        <v>5.171326864829763</v>
      </c>
      <c r="L18" s="350"/>
      <c r="M18" s="368">
        <v>78697</v>
      </c>
      <c r="N18" s="501">
        <f>M18/'20pobl'!X18*100</f>
        <v>35.622397247872534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78096</v>
      </c>
      <c r="E19" s="500">
        <f>D19/'20pobl'!D19*100</f>
        <v>3.7110233492822062</v>
      </c>
      <c r="F19" s="350"/>
      <c r="G19" s="368">
        <v>17815</v>
      </c>
      <c r="H19" s="501">
        <v>1.0546830829780722</v>
      </c>
      <c r="I19" s="350"/>
      <c r="J19" s="368">
        <v>13990</v>
      </c>
      <c r="K19" s="501">
        <v>4.956897315338745</v>
      </c>
      <c r="L19" s="350"/>
      <c r="M19" s="368">
        <v>46291</v>
      </c>
      <c r="N19" s="501">
        <f>M19/'20pobl'!X19*100</f>
        <v>34.787738507669069</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236273</v>
      </c>
      <c r="E20" s="500">
        <f>D20/'20pobl'!D20*100</f>
        <v>2.9489039944055535</v>
      </c>
      <c r="F20" s="350"/>
      <c r="G20" s="368">
        <v>61725</v>
      </c>
      <c r="H20" s="501">
        <v>0.95746170967527278</v>
      </c>
      <c r="I20" s="350"/>
      <c r="J20" s="368">
        <v>47183</v>
      </c>
      <c r="K20" s="501">
        <v>4.2889932233125325</v>
      </c>
      <c r="L20" s="350"/>
      <c r="M20" s="368">
        <v>127365</v>
      </c>
      <c r="N20" s="501">
        <f>M20/'20pobl'!X20*100</f>
        <v>27.366604856436251</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168563</v>
      </c>
      <c r="E21" s="500">
        <f>D21/'20pobl'!D21*100</f>
        <v>3.1689033394525765</v>
      </c>
      <c r="F21" s="350"/>
      <c r="G21" s="368">
        <v>44261</v>
      </c>
      <c r="H21" s="501">
        <v>1.0426015359298377</v>
      </c>
      <c r="I21" s="350"/>
      <c r="J21" s="368">
        <v>34349</v>
      </c>
      <c r="K21" s="501">
        <v>4.4425159210955165</v>
      </c>
      <c r="L21" s="350"/>
      <c r="M21" s="368">
        <v>89953</v>
      </c>
      <c r="N21" s="501">
        <f>M21/'20pobl'!X21*100</f>
        <v>29.899518366234449</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36837</v>
      </c>
      <c r="E22" s="500">
        <f>D22/'20pobl'!D22*100</f>
        <v>3.4927148588056482</v>
      </c>
      <c r="F22" s="350"/>
      <c r="G22" s="368">
        <v>9158</v>
      </c>
      <c r="H22" s="501">
        <v>1.1185644072268202</v>
      </c>
      <c r="I22" s="350"/>
      <c r="J22" s="368">
        <v>6716</v>
      </c>
      <c r="K22" s="501">
        <v>4.1640832320626968</v>
      </c>
      <c r="L22" s="350"/>
      <c r="M22" s="368">
        <v>20963</v>
      </c>
      <c r="N22" s="501">
        <f>M22/'20pobl'!X22*100</f>
        <v>28.074569098287107</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81675</v>
      </c>
      <c r="E23" s="500">
        <f>D23/'20pobl'!D23*100</f>
        <v>3.0184789674750809</v>
      </c>
      <c r="F23" s="350"/>
      <c r="G23" s="368">
        <v>22928</v>
      </c>
      <c r="H23" s="501">
        <v>1.1545150865433129</v>
      </c>
      <c r="I23" s="350"/>
      <c r="J23" s="368">
        <v>14190</v>
      </c>
      <c r="K23" s="501">
        <v>2.9645197749555532</v>
      </c>
      <c r="L23" s="350"/>
      <c r="M23" s="368">
        <v>44557</v>
      </c>
      <c r="N23" s="501">
        <f>M23/'20pobl'!X23*100</f>
        <v>18.470754052149402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196986</v>
      </c>
      <c r="E24" s="500">
        <f>D24/'20pobl'!D24*100</f>
        <v>2.8103647913020304</v>
      </c>
      <c r="F24" s="350"/>
      <c r="G24" s="368">
        <v>51669</v>
      </c>
      <c r="H24" s="501">
        <v>0.90579529121084579</v>
      </c>
      <c r="I24" s="350"/>
      <c r="J24" s="368">
        <v>34911</v>
      </c>
      <c r="K24" s="501">
        <v>3.8247396928901978</v>
      </c>
      <c r="L24" s="350"/>
      <c r="M24" s="368">
        <v>110406</v>
      </c>
      <c r="N24" s="501">
        <f>M24/'20pobl'!X24*100</f>
        <v>28.148208581167733</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46549</v>
      </c>
      <c r="E25" s="500">
        <f>D25/'20pobl'!D25*100</f>
        <v>2.9677550156456007</v>
      </c>
      <c r="F25" s="350"/>
      <c r="G25" s="368">
        <v>16799</v>
      </c>
      <c r="H25" s="501">
        <v>1.2853059363246018</v>
      </c>
      <c r="I25" s="350"/>
      <c r="J25" s="368">
        <v>9156</v>
      </c>
      <c r="K25" s="501">
        <v>4.8425484201952678</v>
      </c>
      <c r="L25" s="350"/>
      <c r="M25" s="368">
        <v>20594</v>
      </c>
      <c r="N25" s="501">
        <f>M25/'20pobl'!X25*100</f>
        <v>28.439252078327392</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17258</v>
      </c>
      <c r="E26" s="504">
        <f>D26/'20pobl'!D26*100</f>
        <v>2.5441781543872994</v>
      </c>
      <c r="F26" s="350"/>
      <c r="G26" s="377">
        <v>3535</v>
      </c>
      <c r="H26" s="502">
        <v>0.65737111063174569</v>
      </c>
      <c r="I26" s="350"/>
      <c r="J26" s="377">
        <v>2911</v>
      </c>
      <c r="K26" s="502">
        <v>2.9793157092122367</v>
      </c>
      <c r="L26" s="350"/>
      <c r="M26" s="377">
        <v>10812</v>
      </c>
      <c r="N26" s="502">
        <f>M26/'20pobl'!X26*100</f>
        <v>25.215728345538508</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72428</v>
      </c>
      <c r="E27" s="504">
        <f>D27/'20pobl'!D27*100</f>
        <v>3.2512690309756684</v>
      </c>
      <c r="F27" s="350"/>
      <c r="G27" s="377">
        <v>18064</v>
      </c>
      <c r="H27" s="502">
        <v>1.0643826592361005</v>
      </c>
      <c r="I27" s="350"/>
      <c r="J27" s="377">
        <v>13297</v>
      </c>
      <c r="K27" s="502">
        <v>3.6157322558014329</v>
      </c>
      <c r="L27" s="350"/>
      <c r="M27" s="377">
        <v>41067</v>
      </c>
      <c r="N27" s="502">
        <f>M27/'20pobl'!X27*100</f>
        <v>25.226049780092879</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9323</v>
      </c>
      <c r="E28" s="504">
        <f>D28/'20pobl'!D28*100</f>
        <v>2.8758359450188782</v>
      </c>
      <c r="F28" s="350"/>
      <c r="G28" s="377">
        <v>1571</v>
      </c>
      <c r="H28" s="502">
        <v>0.62220778809289945</v>
      </c>
      <c r="I28" s="350"/>
      <c r="J28" s="377">
        <v>1673</v>
      </c>
      <c r="K28" s="502">
        <v>3.4019276912440519</v>
      </c>
      <c r="L28" s="350"/>
      <c r="M28" s="377">
        <v>6079</v>
      </c>
      <c r="N28" s="502">
        <f>M28/'20pobl'!X28*100</f>
        <v>26.996180833111289</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3733</v>
      </c>
      <c r="E29" s="506">
        <f>D29/'20pobl'!D29*100</f>
        <v>2.2067342933484664</v>
      </c>
      <c r="F29" s="350"/>
      <c r="G29" s="389">
        <v>2097</v>
      </c>
      <c r="H29" s="507">
        <v>1.4201640265747431</v>
      </c>
      <c r="I29" s="350"/>
      <c r="J29" s="389">
        <v>573</v>
      </c>
      <c r="K29" s="507">
        <v>3.4530553212004338</v>
      </c>
      <c r="L29" s="350"/>
      <c r="M29" s="389">
        <v>1063</v>
      </c>
      <c r="N29" s="507">
        <f>M29/'20pobl'!X29*100</f>
        <v>21.645286092445531</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6" t="s">
        <v>0</v>
      </c>
      <c r="C31" s="320"/>
      <c r="D31" s="1242">
        <f>G31+J31+M31</f>
        <v>1553560</v>
      </c>
      <c r="E31" s="1243">
        <f>D31/'20pobl'!D31*100</f>
        <v>3.1953306165330737</v>
      </c>
      <c r="F31" s="320"/>
      <c r="G31" s="1242">
        <f>SUM(G12:G29)</f>
        <v>416025</v>
      </c>
      <c r="H31" s="1243">
        <f>G31/'20pobl'!J31*100</f>
        <v>1.0752409706702488</v>
      </c>
      <c r="I31" s="320"/>
      <c r="J31" s="1242">
        <f>SUM(J12:J29)</f>
        <v>299585</v>
      </c>
      <c r="K31" s="1243">
        <f>J31/'20pobl'!Q31*100</f>
        <v>4.2933194839618718</v>
      </c>
      <c r="L31" s="320"/>
      <c r="M31" s="1242">
        <f>SUM(M12:M29)</f>
        <v>837950</v>
      </c>
      <c r="N31" s="1243">
        <f>M31/'20pobl'!X31*100</f>
        <v>28.400906442916536</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77" t="str">
        <f>'24solcasaad_pobl'!B34:N34</f>
        <v xml:space="preserve">(1) Cifras INE de población referidas al 01/01/2024. Publicado Censo de Población Anual el 19/12/2024 </v>
      </c>
      <c r="C34" s="1494"/>
      <c r="D34" s="1494"/>
      <c r="E34" s="1494"/>
      <c r="F34" s="1494"/>
      <c r="G34" s="1494"/>
      <c r="H34" s="1494"/>
      <c r="I34" s="1494"/>
      <c r="J34" s="1494"/>
      <c r="K34" s="1494"/>
      <c r="L34" s="1494"/>
      <c r="M34" s="1494"/>
      <c r="N34" s="1494"/>
    </row>
    <row r="35" spans="2:14" ht="29.25" customHeight="1" x14ac:dyDescent="0.2">
      <c r="B35" s="1491"/>
      <c r="C35" s="1491"/>
      <c r="D35" s="1491"/>
      <c r="E35" s="510"/>
    </row>
    <row r="36" spans="2:14" ht="4.5" customHeight="1" x14ac:dyDescent="0.2">
      <c r="B36" s="1471"/>
      <c r="C36" s="1471"/>
      <c r="D36" s="1471"/>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4" width="8.5703125" style="220" customWidth="1"/>
    <col min="25" max="25" width="7.7109375" style="220" customWidth="1"/>
    <col min="26" max="26" width="8.5703125" style="220" customWidth="1"/>
    <col min="27"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20" t="s">
        <v>364</v>
      </c>
      <c r="C3" s="1420"/>
      <c r="D3" s="1420"/>
      <c r="E3" s="1420"/>
      <c r="F3" s="1420"/>
      <c r="G3" s="1420"/>
      <c r="H3" s="1420"/>
      <c r="I3" s="1420"/>
      <c r="J3" s="1420"/>
      <c r="K3" s="1420"/>
      <c r="L3" s="1420"/>
      <c r="M3" s="1420"/>
      <c r="N3" s="1420"/>
      <c r="O3" s="1420"/>
      <c r="P3" s="1420"/>
      <c r="Q3" s="1420"/>
      <c r="R3" s="1420"/>
      <c r="S3" s="1420"/>
      <c r="T3" s="1420"/>
      <c r="U3" s="1420"/>
      <c r="V3" s="1420"/>
      <c r="W3" s="1420"/>
      <c r="X3" s="1420"/>
    </row>
    <row r="5" spans="1:29" x14ac:dyDescent="0.25">
      <c r="B5" s="219"/>
      <c r="C5" s="219"/>
      <c r="D5" s="1421" t="s">
        <v>365</v>
      </c>
      <c r="E5" s="1421"/>
      <c r="F5" s="1421"/>
      <c r="G5" s="1421"/>
      <c r="H5" s="1421"/>
      <c r="I5" s="1421"/>
      <c r="J5" s="1421"/>
      <c r="K5" s="1421"/>
      <c r="L5" s="1421"/>
      <c r="M5" s="219"/>
      <c r="N5" s="1418" t="s">
        <v>339</v>
      </c>
      <c r="O5" s="1419"/>
      <c r="P5" s="1419"/>
      <c r="Q5" s="1419"/>
      <c r="R5" s="1419"/>
      <c r="S5" s="1419"/>
      <c r="T5" s="1419"/>
      <c r="U5" s="1419"/>
      <c r="V5" s="1419"/>
      <c r="W5" s="1419"/>
      <c r="X5" s="1419"/>
      <c r="Y5" s="1419"/>
      <c r="Z5" s="1419"/>
      <c r="AA5" s="1419"/>
    </row>
    <row r="6" spans="1:29" ht="21" customHeight="1" x14ac:dyDescent="0.25">
      <c r="B6" s="219"/>
      <c r="C6" s="219"/>
      <c r="D6" s="1422"/>
      <c r="E6" s="1422"/>
      <c r="F6" s="1422"/>
      <c r="G6" s="1422"/>
      <c r="H6" s="1422"/>
      <c r="I6" s="1422"/>
      <c r="J6" s="1422"/>
      <c r="K6" s="1422"/>
      <c r="L6" s="1422"/>
      <c r="M6" s="219"/>
      <c r="N6" s="1423">
        <v>43830</v>
      </c>
      <c r="O6" s="1424"/>
      <c r="P6" s="1425">
        <v>44196</v>
      </c>
      <c r="Q6" s="1426"/>
      <c r="R6" s="1425">
        <v>44561</v>
      </c>
      <c r="S6" s="1426"/>
      <c r="T6" s="1427">
        <v>44926</v>
      </c>
      <c r="U6" s="1428"/>
      <c r="V6" s="1415">
        <v>45291</v>
      </c>
      <c r="W6" s="1416"/>
      <c r="X6" s="1415">
        <v>45657</v>
      </c>
      <c r="Y6" s="1416"/>
      <c r="Z6" s="1415">
        <v>45808</v>
      </c>
      <c r="AA6" s="1417"/>
    </row>
    <row r="7" spans="1:29" x14ac:dyDescent="0.25">
      <c r="B7" s="225"/>
      <c r="C7" s="219"/>
      <c r="D7" s="226">
        <v>43465</v>
      </c>
      <c r="E7" s="227">
        <v>43830</v>
      </c>
      <c r="F7" s="228">
        <v>44196</v>
      </c>
      <c r="G7" s="228">
        <v>44561</v>
      </c>
      <c r="H7" s="228">
        <v>44926</v>
      </c>
      <c r="I7" s="228">
        <v>45291</v>
      </c>
      <c r="J7" s="228">
        <v>45657</v>
      </c>
      <c r="K7" s="228">
        <v>45808</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388846</v>
      </c>
      <c r="E9" s="300">
        <v>410355</v>
      </c>
      <c r="F9" s="300">
        <v>396745</v>
      </c>
      <c r="G9" s="254">
        <v>402114</v>
      </c>
      <c r="H9" s="254">
        <v>422621</v>
      </c>
      <c r="I9" s="254">
        <v>420976</v>
      </c>
      <c r="J9" s="276">
        <v>423377</v>
      </c>
      <c r="K9" s="279">
        <v>425258</v>
      </c>
      <c r="L9" s="302"/>
      <c r="M9" s="222"/>
      <c r="N9" s="278">
        <v>5.5314957592465852E-2</v>
      </c>
      <c r="O9" s="279">
        <v>21509</v>
      </c>
      <c r="P9" s="280">
        <v>-3.3166404698370955E-2</v>
      </c>
      <c r="Q9" s="279">
        <v>-13610</v>
      </c>
      <c r="R9" s="280">
        <v>1.3532621709158255E-2</v>
      </c>
      <c r="S9" s="279">
        <v>5369</v>
      </c>
      <c r="T9" s="280">
        <v>5.0997975698433784E-2</v>
      </c>
      <c r="U9" s="279">
        <v>20507</v>
      </c>
      <c r="V9" s="280">
        <v>-3.8923763845147841E-3</v>
      </c>
      <c r="W9" s="279">
        <v>-1645</v>
      </c>
      <c r="X9" s="280">
        <v>5.7034130211699452E-3</v>
      </c>
      <c r="Y9" s="279">
        <v>2401</v>
      </c>
      <c r="Z9" s="280">
        <v>3.7541079998340887E-2</v>
      </c>
      <c r="AA9" s="279">
        <v>15387</v>
      </c>
    </row>
    <row r="10" spans="1:29" x14ac:dyDescent="0.25">
      <c r="B10" s="303" t="s">
        <v>7</v>
      </c>
      <c r="C10" s="219"/>
      <c r="D10" s="253">
        <v>49707</v>
      </c>
      <c r="E10" s="254">
        <v>51252</v>
      </c>
      <c r="F10" s="254">
        <v>47953</v>
      </c>
      <c r="G10" s="254">
        <v>48669</v>
      </c>
      <c r="H10" s="254">
        <v>51170</v>
      </c>
      <c r="I10" s="254">
        <v>54128</v>
      </c>
      <c r="J10" s="254">
        <v>57909</v>
      </c>
      <c r="K10" s="257">
        <v>59191</v>
      </c>
      <c r="M10" s="222"/>
      <c r="N10" s="256">
        <v>3.1082141348301118E-2</v>
      </c>
      <c r="O10" s="257">
        <v>1545</v>
      </c>
      <c r="P10" s="258">
        <v>-6.4368219776789193E-2</v>
      </c>
      <c r="Q10" s="257">
        <v>-3299</v>
      </c>
      <c r="R10" s="258">
        <v>1.4931286885075057E-2</v>
      </c>
      <c r="S10" s="257">
        <v>716</v>
      </c>
      <c r="T10" s="258">
        <v>5.1387947153218594E-2</v>
      </c>
      <c r="U10" s="257">
        <v>2501</v>
      </c>
      <c r="V10" s="258">
        <v>5.7807308970099669E-2</v>
      </c>
      <c r="W10" s="257">
        <v>2958</v>
      </c>
      <c r="X10" s="258">
        <v>6.9852941176470562E-2</v>
      </c>
      <c r="Y10" s="257">
        <v>3781</v>
      </c>
      <c r="Z10" s="258">
        <v>5.2583846071771578E-2</v>
      </c>
      <c r="AA10" s="257">
        <v>2957</v>
      </c>
    </row>
    <row r="11" spans="1:29" x14ac:dyDescent="0.25">
      <c r="B11" s="303" t="s">
        <v>37</v>
      </c>
      <c r="C11" s="219"/>
      <c r="D11" s="253">
        <v>38844</v>
      </c>
      <c r="E11" s="254">
        <v>40697</v>
      </c>
      <c r="F11" s="254">
        <v>39355</v>
      </c>
      <c r="G11" s="254">
        <v>41002</v>
      </c>
      <c r="H11" s="254">
        <v>43882</v>
      </c>
      <c r="I11" s="254">
        <v>46871</v>
      </c>
      <c r="J11" s="254">
        <v>51282</v>
      </c>
      <c r="K11" s="257">
        <v>52296</v>
      </c>
      <c r="M11" s="222"/>
      <c r="N11" s="256">
        <v>4.7703635053032656E-2</v>
      </c>
      <c r="O11" s="257">
        <v>1853</v>
      </c>
      <c r="P11" s="258">
        <v>-3.2975403592402364E-2</v>
      </c>
      <c r="Q11" s="257">
        <v>-1342</v>
      </c>
      <c r="R11" s="258">
        <v>4.1849828484309404E-2</v>
      </c>
      <c r="S11" s="257">
        <v>1647</v>
      </c>
      <c r="T11" s="258">
        <v>7.024047607433781E-2</v>
      </c>
      <c r="U11" s="257">
        <v>2880</v>
      </c>
      <c r="V11" s="258">
        <v>6.8114488856478639E-2</v>
      </c>
      <c r="W11" s="257">
        <v>2989</v>
      </c>
      <c r="X11" s="258">
        <v>9.4109363999061335E-2</v>
      </c>
      <c r="Y11" s="257">
        <v>4411</v>
      </c>
      <c r="Z11" s="258">
        <v>9.0818071836802794E-2</v>
      </c>
      <c r="AA11" s="257">
        <v>4354</v>
      </c>
    </row>
    <row r="12" spans="1:29" x14ac:dyDescent="0.25">
      <c r="B12" s="303" t="s">
        <v>38</v>
      </c>
      <c r="C12" s="219"/>
      <c r="D12" s="253">
        <v>27993</v>
      </c>
      <c r="E12" s="254">
        <v>32479</v>
      </c>
      <c r="F12" s="254">
        <v>32836</v>
      </c>
      <c r="G12" s="254">
        <v>35355</v>
      </c>
      <c r="H12" s="254">
        <v>39461</v>
      </c>
      <c r="I12" s="254">
        <v>43584</v>
      </c>
      <c r="J12" s="254">
        <v>46233</v>
      </c>
      <c r="K12" s="257">
        <v>47828</v>
      </c>
      <c r="M12" s="222"/>
      <c r="N12" s="256">
        <v>0.16025434930161109</v>
      </c>
      <c r="O12" s="257">
        <v>4486</v>
      </c>
      <c r="P12" s="258">
        <v>1.0991717725299388E-2</v>
      </c>
      <c r="Q12" s="257">
        <v>357</v>
      </c>
      <c r="R12" s="258">
        <v>7.6714581556827977E-2</v>
      </c>
      <c r="S12" s="257">
        <v>2519</v>
      </c>
      <c r="T12" s="258">
        <v>0.11613633149483804</v>
      </c>
      <c r="U12" s="257">
        <v>4106</v>
      </c>
      <c r="V12" s="258">
        <v>0.10448290717417197</v>
      </c>
      <c r="W12" s="257">
        <v>4123</v>
      </c>
      <c r="X12" s="258">
        <v>6.0779185022026505E-2</v>
      </c>
      <c r="Y12" s="257">
        <v>2649</v>
      </c>
      <c r="Z12" s="258">
        <v>6.3861022755077101E-2</v>
      </c>
      <c r="AA12" s="257">
        <v>2871</v>
      </c>
    </row>
    <row r="13" spans="1:29" x14ac:dyDescent="0.25">
      <c r="B13" s="303" t="s">
        <v>6</v>
      </c>
      <c r="C13" s="219"/>
      <c r="D13" s="253">
        <v>48834</v>
      </c>
      <c r="E13" s="254">
        <v>53168</v>
      </c>
      <c r="F13" s="254">
        <v>54714</v>
      </c>
      <c r="G13" s="254">
        <v>58012</v>
      </c>
      <c r="H13" s="254">
        <v>57712</v>
      </c>
      <c r="I13" s="254">
        <v>63120</v>
      </c>
      <c r="J13" s="254">
        <v>75761</v>
      </c>
      <c r="K13" s="257">
        <v>76588</v>
      </c>
      <c r="L13" s="304"/>
      <c r="M13" s="219"/>
      <c r="N13" s="256">
        <v>8.8749641643117494E-2</v>
      </c>
      <c r="O13" s="257">
        <v>4334</v>
      </c>
      <c r="P13" s="258">
        <v>2.907764068612706E-2</v>
      </c>
      <c r="Q13" s="257">
        <v>1546</v>
      </c>
      <c r="R13" s="258">
        <v>6.0277077164893722E-2</v>
      </c>
      <c r="S13" s="257">
        <v>3298</v>
      </c>
      <c r="T13" s="258">
        <v>-5.1713438598910422E-3</v>
      </c>
      <c r="U13" s="257">
        <v>-300</v>
      </c>
      <c r="V13" s="258">
        <v>9.3706681452730756E-2</v>
      </c>
      <c r="W13" s="257">
        <v>5408</v>
      </c>
      <c r="X13" s="258">
        <v>0.20026932826362476</v>
      </c>
      <c r="Y13" s="257">
        <v>12641</v>
      </c>
      <c r="Z13" s="258">
        <v>0.12988315826743779</v>
      </c>
      <c r="AA13" s="257">
        <v>8804</v>
      </c>
      <c r="AC13" s="224"/>
    </row>
    <row r="14" spans="1:29" x14ac:dyDescent="0.25">
      <c r="B14" s="303" t="s">
        <v>5</v>
      </c>
      <c r="C14" s="219"/>
      <c r="D14" s="253">
        <v>24752</v>
      </c>
      <c r="E14" s="254">
        <v>25483</v>
      </c>
      <c r="F14" s="254">
        <v>25356</v>
      </c>
      <c r="G14" s="254">
        <v>23258</v>
      </c>
      <c r="H14" s="254">
        <v>23164</v>
      </c>
      <c r="I14" s="254">
        <v>23876</v>
      </c>
      <c r="J14" s="254">
        <v>23556</v>
      </c>
      <c r="K14" s="257">
        <v>23494</v>
      </c>
      <c r="L14" s="304"/>
      <c r="M14" s="219"/>
      <c r="N14" s="256">
        <v>2.9532967032966928E-2</v>
      </c>
      <c r="O14" s="257">
        <v>731</v>
      </c>
      <c r="P14" s="258">
        <v>-4.9837146332849525E-3</v>
      </c>
      <c r="Q14" s="257">
        <v>-127</v>
      </c>
      <c r="R14" s="258">
        <v>-8.274175737498024E-2</v>
      </c>
      <c r="S14" s="257">
        <v>-2098</v>
      </c>
      <c r="T14" s="258">
        <v>-4.0416200877118058E-3</v>
      </c>
      <c r="U14" s="257">
        <v>-94</v>
      </c>
      <c r="V14" s="258">
        <v>3.0737351061992824E-2</v>
      </c>
      <c r="W14" s="257">
        <v>712</v>
      </c>
      <c r="X14" s="258">
        <v>-1.34025799966494E-2</v>
      </c>
      <c r="Y14" s="257">
        <v>-320</v>
      </c>
      <c r="Z14" s="258">
        <v>-7.3936372470320144E-3</v>
      </c>
      <c r="AA14" s="257">
        <v>-175</v>
      </c>
      <c r="AC14" s="224"/>
    </row>
    <row r="15" spans="1:29" x14ac:dyDescent="0.25">
      <c r="B15" s="303" t="s">
        <v>4</v>
      </c>
      <c r="C15" s="219"/>
      <c r="D15" s="253">
        <v>129374</v>
      </c>
      <c r="E15" s="254">
        <v>146192</v>
      </c>
      <c r="F15" s="254">
        <v>140933</v>
      </c>
      <c r="G15" s="254">
        <v>142154</v>
      </c>
      <c r="H15" s="254">
        <v>146929</v>
      </c>
      <c r="I15" s="254">
        <v>156550</v>
      </c>
      <c r="J15" s="254">
        <v>160725</v>
      </c>
      <c r="K15" s="257">
        <v>161324</v>
      </c>
      <c r="L15" s="304"/>
      <c r="M15" s="219"/>
      <c r="N15" s="256">
        <v>0.12999520769242667</v>
      </c>
      <c r="O15" s="257">
        <v>16818</v>
      </c>
      <c r="P15" s="258">
        <v>-3.5973240669804118E-2</v>
      </c>
      <c r="Q15" s="257">
        <v>-5259</v>
      </c>
      <c r="R15" s="258">
        <v>8.6636912575479563E-3</v>
      </c>
      <c r="S15" s="257">
        <v>1221</v>
      </c>
      <c r="T15" s="258">
        <v>3.3590331612195268E-2</v>
      </c>
      <c r="U15" s="257">
        <v>4775</v>
      </c>
      <c r="V15" s="258">
        <v>6.5480606279223252E-2</v>
      </c>
      <c r="W15" s="257">
        <v>9621</v>
      </c>
      <c r="X15" s="258">
        <v>2.666879591184923E-2</v>
      </c>
      <c r="Y15" s="257">
        <v>4175</v>
      </c>
      <c r="Z15" s="258">
        <v>8.7289280176079398E-3</v>
      </c>
      <c r="AA15" s="257">
        <v>1396</v>
      </c>
      <c r="AC15" s="224"/>
    </row>
    <row r="16" spans="1:29" x14ac:dyDescent="0.25">
      <c r="B16" s="303" t="s">
        <v>40</v>
      </c>
      <c r="C16" s="219"/>
      <c r="D16" s="253">
        <v>86579</v>
      </c>
      <c r="E16" s="254">
        <v>89837</v>
      </c>
      <c r="F16" s="254">
        <v>84968</v>
      </c>
      <c r="G16" s="254">
        <v>87354</v>
      </c>
      <c r="H16" s="254">
        <v>89947</v>
      </c>
      <c r="I16" s="254">
        <v>94676</v>
      </c>
      <c r="J16" s="254">
        <v>98880</v>
      </c>
      <c r="K16" s="257">
        <v>102491</v>
      </c>
      <c r="M16" s="222"/>
      <c r="N16" s="256">
        <v>3.763037226117194E-2</v>
      </c>
      <c r="O16" s="257">
        <v>3258</v>
      </c>
      <c r="P16" s="258">
        <v>-5.4198158887763359E-2</v>
      </c>
      <c r="Q16" s="257">
        <v>-4869</v>
      </c>
      <c r="R16" s="258">
        <v>2.8081159966104829E-2</v>
      </c>
      <c r="S16" s="257">
        <v>2386</v>
      </c>
      <c r="T16" s="258">
        <v>2.9683815280353576E-2</v>
      </c>
      <c r="U16" s="257">
        <v>2593</v>
      </c>
      <c r="V16" s="258">
        <v>5.2575405516581908E-2</v>
      </c>
      <c r="W16" s="257">
        <v>4729</v>
      </c>
      <c r="X16" s="258">
        <v>4.4404072837889164E-2</v>
      </c>
      <c r="Y16" s="257">
        <v>4204</v>
      </c>
      <c r="Z16" s="258">
        <v>4.7033824716254502E-2</v>
      </c>
      <c r="AA16" s="257">
        <v>4604</v>
      </c>
      <c r="AC16" s="224"/>
    </row>
    <row r="17" spans="2:31" x14ac:dyDescent="0.25">
      <c r="B17" s="303" t="s">
        <v>41</v>
      </c>
      <c r="C17" s="219"/>
      <c r="D17" s="253">
        <v>318602</v>
      </c>
      <c r="E17" s="254">
        <v>334206</v>
      </c>
      <c r="F17" s="254">
        <v>321411</v>
      </c>
      <c r="G17" s="254">
        <v>337967</v>
      </c>
      <c r="H17" s="254">
        <v>354754</v>
      </c>
      <c r="I17" s="254">
        <v>352939</v>
      </c>
      <c r="J17" s="254">
        <v>382242</v>
      </c>
      <c r="K17" s="257">
        <v>398610</v>
      </c>
      <c r="M17" s="222"/>
      <c r="N17" s="256">
        <v>4.8976465935556046E-2</v>
      </c>
      <c r="O17" s="257">
        <v>15604</v>
      </c>
      <c r="P17" s="258">
        <v>-3.828477047090717E-2</v>
      </c>
      <c r="Q17" s="257">
        <v>-12795</v>
      </c>
      <c r="R17" s="258">
        <v>5.1510371455861792E-2</v>
      </c>
      <c r="S17" s="257">
        <v>16556</v>
      </c>
      <c r="T17" s="258">
        <v>4.9670529962984489E-2</v>
      </c>
      <c r="U17" s="257">
        <v>16787</v>
      </c>
      <c r="V17" s="258">
        <v>-5.1162213815770796E-3</v>
      </c>
      <c r="W17" s="257">
        <v>-1815</v>
      </c>
      <c r="X17" s="258">
        <v>8.3025678658351643E-2</v>
      </c>
      <c r="Y17" s="257">
        <v>29303</v>
      </c>
      <c r="Z17" s="258">
        <v>8.996199174209063E-2</v>
      </c>
      <c r="AA17" s="257">
        <v>32900</v>
      </c>
      <c r="AC17" s="224"/>
    </row>
    <row r="18" spans="2:31" x14ac:dyDescent="0.25">
      <c r="B18" s="303" t="s">
        <v>3</v>
      </c>
      <c r="C18" s="219"/>
      <c r="D18" s="253">
        <v>116879</v>
      </c>
      <c r="E18" s="254">
        <v>144556</v>
      </c>
      <c r="F18" s="254">
        <v>155768</v>
      </c>
      <c r="G18" s="254">
        <v>166723</v>
      </c>
      <c r="H18" s="254">
        <v>185933</v>
      </c>
      <c r="I18" s="254">
        <v>205653</v>
      </c>
      <c r="J18" s="254">
        <v>218328</v>
      </c>
      <c r="K18" s="257">
        <v>227362</v>
      </c>
      <c r="M18" s="222"/>
      <c r="N18" s="256">
        <v>0.23680045174924502</v>
      </c>
      <c r="O18" s="257">
        <v>27677</v>
      </c>
      <c r="P18" s="258">
        <v>7.7561637012645512E-2</v>
      </c>
      <c r="Q18" s="257">
        <v>11212</v>
      </c>
      <c r="R18" s="258">
        <v>7.0328950747265084E-2</v>
      </c>
      <c r="S18" s="257">
        <v>10955</v>
      </c>
      <c r="T18" s="258">
        <v>0.11522105528331417</v>
      </c>
      <c r="U18" s="257">
        <v>19210</v>
      </c>
      <c r="V18" s="258">
        <v>0.10605970968036882</v>
      </c>
      <c r="W18" s="257">
        <v>19720</v>
      </c>
      <c r="X18" s="258">
        <v>6.1632944814809409E-2</v>
      </c>
      <c r="Y18" s="257">
        <v>12675</v>
      </c>
      <c r="Z18" s="258">
        <v>9.5108276818742343E-2</v>
      </c>
      <c r="AA18" s="257">
        <v>19746</v>
      </c>
      <c r="AC18" s="224"/>
    </row>
    <row r="19" spans="2:31" x14ac:dyDescent="0.25">
      <c r="B19" s="303" t="s">
        <v>2</v>
      </c>
      <c r="C19" s="219"/>
      <c r="D19" s="253">
        <v>54680</v>
      </c>
      <c r="E19" s="254">
        <v>56883</v>
      </c>
      <c r="F19" s="254">
        <v>52977</v>
      </c>
      <c r="G19" s="254">
        <v>54286</v>
      </c>
      <c r="H19" s="254">
        <v>56834</v>
      </c>
      <c r="I19" s="254">
        <v>58876</v>
      </c>
      <c r="J19" s="254">
        <v>59450</v>
      </c>
      <c r="K19" s="257">
        <v>60774</v>
      </c>
      <c r="M19" s="222"/>
      <c r="N19" s="256">
        <v>4.0288953913679482E-2</v>
      </c>
      <c r="O19" s="257">
        <v>2203</v>
      </c>
      <c r="P19" s="258">
        <v>-6.8667264384789872E-2</v>
      </c>
      <c r="Q19" s="257">
        <v>-3906</v>
      </c>
      <c r="R19" s="258">
        <v>2.4708835909923232E-2</v>
      </c>
      <c r="S19" s="257">
        <v>1309</v>
      </c>
      <c r="T19" s="258">
        <v>4.6936595070552256E-2</v>
      </c>
      <c r="U19" s="257">
        <v>2548</v>
      </c>
      <c r="V19" s="258">
        <v>3.5929197311468597E-2</v>
      </c>
      <c r="W19" s="257">
        <v>2042</v>
      </c>
      <c r="X19" s="258">
        <v>9.7493036211699913E-3</v>
      </c>
      <c r="Y19" s="257">
        <v>574</v>
      </c>
      <c r="Z19" s="258">
        <v>3.5561538330465048E-2</v>
      </c>
      <c r="AA19" s="257">
        <v>2087</v>
      </c>
      <c r="AC19" s="224"/>
    </row>
    <row r="20" spans="2:31" x14ac:dyDescent="0.25">
      <c r="B20" s="303" t="s">
        <v>35</v>
      </c>
      <c r="C20" s="219"/>
      <c r="D20" s="253">
        <v>80184</v>
      </c>
      <c r="E20" s="254">
        <v>80673</v>
      </c>
      <c r="F20" s="254">
        <v>77385</v>
      </c>
      <c r="G20" s="254">
        <v>77804</v>
      </c>
      <c r="H20" s="254">
        <v>79633</v>
      </c>
      <c r="I20" s="254">
        <v>83919</v>
      </c>
      <c r="J20" s="254">
        <v>85251</v>
      </c>
      <c r="K20" s="257">
        <v>89575</v>
      </c>
      <c r="M20" s="222"/>
      <c r="N20" s="256">
        <v>6.0984735109248511E-3</v>
      </c>
      <c r="O20" s="257">
        <v>489</v>
      </c>
      <c r="P20" s="258">
        <v>-4.0757130638503614E-2</v>
      </c>
      <c r="Q20" s="257">
        <v>-3288</v>
      </c>
      <c r="R20" s="258">
        <v>5.414486011500852E-3</v>
      </c>
      <c r="S20" s="257">
        <v>419</v>
      </c>
      <c r="T20" s="258">
        <v>2.3507788802632268E-2</v>
      </c>
      <c r="U20" s="257">
        <v>1829</v>
      </c>
      <c r="V20" s="258">
        <v>5.3821908002963603E-2</v>
      </c>
      <c r="W20" s="257">
        <v>4286</v>
      </c>
      <c r="X20" s="258">
        <v>1.5872448432416864E-2</v>
      </c>
      <c r="Y20" s="257">
        <v>1332</v>
      </c>
      <c r="Z20" s="258">
        <v>7.0997285890216144E-2</v>
      </c>
      <c r="AA20" s="257">
        <v>5938</v>
      </c>
      <c r="AC20" s="224"/>
    </row>
    <row r="21" spans="2:31" x14ac:dyDescent="0.25">
      <c r="B21" s="303" t="s">
        <v>42</v>
      </c>
      <c r="C21" s="219"/>
      <c r="D21" s="253">
        <v>215222</v>
      </c>
      <c r="E21" s="254">
        <v>228990</v>
      </c>
      <c r="F21" s="254">
        <v>223671</v>
      </c>
      <c r="G21" s="254">
        <v>216089</v>
      </c>
      <c r="H21" s="254">
        <v>224953</v>
      </c>
      <c r="I21" s="254">
        <v>237216</v>
      </c>
      <c r="J21" s="254">
        <v>256424</v>
      </c>
      <c r="K21" s="257">
        <v>267532</v>
      </c>
      <c r="M21" s="222"/>
      <c r="N21" s="256">
        <v>6.397115536515785E-2</v>
      </c>
      <c r="O21" s="257">
        <v>13768</v>
      </c>
      <c r="P21" s="258">
        <v>-2.3228088562819327E-2</v>
      </c>
      <c r="Q21" s="257">
        <v>-5319</v>
      </c>
      <c r="R21" s="258">
        <v>-3.3898001976116698E-2</v>
      </c>
      <c r="S21" s="257">
        <v>-7582</v>
      </c>
      <c r="T21" s="258">
        <v>4.1020135222061382E-2</v>
      </c>
      <c r="U21" s="257">
        <v>8864</v>
      </c>
      <c r="V21" s="258">
        <v>5.4513609509541983E-2</v>
      </c>
      <c r="W21" s="257">
        <v>12263</v>
      </c>
      <c r="X21" s="258">
        <v>8.0972615675165338E-2</v>
      </c>
      <c r="Y21" s="257">
        <v>19208</v>
      </c>
      <c r="Z21" s="258">
        <v>7.0860468560495438E-2</v>
      </c>
      <c r="AA21" s="257">
        <v>17703</v>
      </c>
      <c r="AC21" s="224"/>
    </row>
    <row r="22" spans="2:31" x14ac:dyDescent="0.25">
      <c r="B22" s="303" t="s">
        <v>43</v>
      </c>
      <c r="C22" s="219"/>
      <c r="D22" s="253">
        <v>44249</v>
      </c>
      <c r="E22" s="254">
        <v>53719</v>
      </c>
      <c r="F22" s="254">
        <v>52094</v>
      </c>
      <c r="G22" s="254">
        <v>54205</v>
      </c>
      <c r="H22" s="254">
        <v>55440</v>
      </c>
      <c r="I22" s="254">
        <v>62760</v>
      </c>
      <c r="J22" s="254">
        <v>66811</v>
      </c>
      <c r="K22" s="257">
        <v>70173</v>
      </c>
      <c r="M22" s="222"/>
      <c r="N22" s="256">
        <v>0.21401613595787472</v>
      </c>
      <c r="O22" s="257">
        <v>9470</v>
      </c>
      <c r="P22" s="258">
        <v>-3.0250004653846863E-2</v>
      </c>
      <c r="Q22" s="257">
        <v>-1625</v>
      </c>
      <c r="R22" s="258">
        <v>4.0522900909893744E-2</v>
      </c>
      <c r="S22" s="257">
        <v>2111</v>
      </c>
      <c r="T22" s="258">
        <v>2.2783876026196914E-2</v>
      </c>
      <c r="U22" s="257">
        <v>1235</v>
      </c>
      <c r="V22" s="258">
        <v>0.13203463203463195</v>
      </c>
      <c r="W22" s="257">
        <v>7320</v>
      </c>
      <c r="X22" s="258">
        <v>6.4547482472912643E-2</v>
      </c>
      <c r="Y22" s="257">
        <v>4051</v>
      </c>
      <c r="Z22" s="258">
        <v>7.0363026235509496E-2</v>
      </c>
      <c r="AA22" s="257">
        <v>4613</v>
      </c>
      <c r="AC22" s="224"/>
    </row>
    <row r="23" spans="2:31" x14ac:dyDescent="0.25">
      <c r="B23" s="303" t="s">
        <v>44</v>
      </c>
      <c r="C23" s="219"/>
      <c r="D23" s="253">
        <v>20012</v>
      </c>
      <c r="E23" s="254">
        <v>20052</v>
      </c>
      <c r="F23" s="254">
        <v>19700</v>
      </c>
      <c r="G23" s="254">
        <v>20426</v>
      </c>
      <c r="H23" s="254">
        <v>21291</v>
      </c>
      <c r="I23" s="254">
        <v>22108</v>
      </c>
      <c r="J23" s="254">
        <v>21514</v>
      </c>
      <c r="K23" s="257">
        <v>23582</v>
      </c>
      <c r="L23" s="304"/>
      <c r="M23" s="219"/>
      <c r="N23" s="256">
        <v>1.9988007195681501E-3</v>
      </c>
      <c r="O23" s="257">
        <v>40</v>
      </c>
      <c r="P23" s="258">
        <v>-1.7554358667464576E-2</v>
      </c>
      <c r="Q23" s="257">
        <v>-352</v>
      </c>
      <c r="R23" s="258">
        <v>3.6852791878172697E-2</v>
      </c>
      <c r="S23" s="257">
        <v>726</v>
      </c>
      <c r="T23" s="258">
        <v>4.2347987858611491E-2</v>
      </c>
      <c r="U23" s="257">
        <v>865</v>
      </c>
      <c r="V23" s="258">
        <v>3.8373021464468637E-2</v>
      </c>
      <c r="W23" s="257">
        <v>817</v>
      </c>
      <c r="X23" s="258">
        <v>-2.6868102044508735E-2</v>
      </c>
      <c r="Y23" s="257">
        <v>-594</v>
      </c>
      <c r="Z23" s="258">
        <v>9.1961474347101335E-2</v>
      </c>
      <c r="AA23" s="257">
        <v>1986</v>
      </c>
      <c r="AC23" s="224"/>
    </row>
    <row r="24" spans="2:31" x14ac:dyDescent="0.25">
      <c r="B24" s="303" t="s">
        <v>45</v>
      </c>
      <c r="C24" s="219"/>
      <c r="D24" s="253">
        <v>102813</v>
      </c>
      <c r="E24" s="254">
        <v>106366</v>
      </c>
      <c r="F24" s="254">
        <v>105906</v>
      </c>
      <c r="G24" s="254">
        <v>107110</v>
      </c>
      <c r="H24" s="254">
        <v>108983</v>
      </c>
      <c r="I24" s="254">
        <v>114252</v>
      </c>
      <c r="J24" s="254">
        <v>117575</v>
      </c>
      <c r="K24" s="257">
        <v>119085</v>
      </c>
      <c r="L24" s="304"/>
      <c r="M24" s="219"/>
      <c r="N24" s="256">
        <v>3.455788664857562E-2</v>
      </c>
      <c r="O24" s="257">
        <v>3553</v>
      </c>
      <c r="P24" s="258">
        <v>-4.3246902205591464E-3</v>
      </c>
      <c r="Q24" s="257">
        <v>-460</v>
      </c>
      <c r="R24" s="258">
        <v>1.1368572130002086E-2</v>
      </c>
      <c r="S24" s="257">
        <v>1204</v>
      </c>
      <c r="T24" s="258">
        <v>1.7486695920082118E-2</v>
      </c>
      <c r="U24" s="257">
        <v>1873</v>
      </c>
      <c r="V24" s="258">
        <v>4.8346989897506853E-2</v>
      </c>
      <c r="W24" s="257">
        <v>5269</v>
      </c>
      <c r="X24" s="258">
        <v>2.90848300248574E-2</v>
      </c>
      <c r="Y24" s="257">
        <v>3323</v>
      </c>
      <c r="Z24" s="258">
        <v>3.0931851236235097E-2</v>
      </c>
      <c r="AA24" s="257">
        <v>3573</v>
      </c>
      <c r="AC24" s="224"/>
    </row>
    <row r="25" spans="2:31" x14ac:dyDescent="0.25">
      <c r="B25" s="303" t="s">
        <v>46</v>
      </c>
      <c r="C25" s="219"/>
      <c r="D25" s="253">
        <v>15257</v>
      </c>
      <c r="E25" s="254">
        <v>15375</v>
      </c>
      <c r="F25" s="254">
        <v>14687</v>
      </c>
      <c r="G25" s="254">
        <v>15454</v>
      </c>
      <c r="H25" s="254">
        <v>14358</v>
      </c>
      <c r="I25" s="254">
        <v>14631</v>
      </c>
      <c r="J25" s="254">
        <v>14722</v>
      </c>
      <c r="K25" s="257">
        <v>14780</v>
      </c>
      <c r="M25" s="222"/>
      <c r="N25" s="256">
        <v>7.7341548141836025E-3</v>
      </c>
      <c r="O25" s="257">
        <v>118</v>
      </c>
      <c r="P25" s="258">
        <v>-4.4747967479674799E-2</v>
      </c>
      <c r="Q25" s="257">
        <v>-688</v>
      </c>
      <c r="R25" s="258">
        <v>5.2223054401852043E-2</v>
      </c>
      <c r="S25" s="257">
        <v>767</v>
      </c>
      <c r="T25" s="258">
        <v>-7.0920150122945502E-2</v>
      </c>
      <c r="U25" s="257">
        <v>-1096</v>
      </c>
      <c r="V25" s="258">
        <v>1.901379022147931E-2</v>
      </c>
      <c r="W25" s="257">
        <v>273</v>
      </c>
      <c r="X25" s="258">
        <v>6.2196705625041648E-3</v>
      </c>
      <c r="Y25" s="257">
        <v>91</v>
      </c>
      <c r="Z25" s="258">
        <v>2.0301820396562142E-4</v>
      </c>
      <c r="AA25" s="257">
        <v>3</v>
      </c>
      <c r="AC25" s="224"/>
    </row>
    <row r="26" spans="2:31" x14ac:dyDescent="0.25">
      <c r="B26" s="305" t="s">
        <v>1</v>
      </c>
      <c r="C26" s="219"/>
      <c r="D26" s="260">
        <v>4359</v>
      </c>
      <c r="E26" s="261">
        <v>4461</v>
      </c>
      <c r="F26" s="261">
        <v>4491</v>
      </c>
      <c r="G26" s="261">
        <v>4622</v>
      </c>
      <c r="H26" s="261">
        <v>4953</v>
      </c>
      <c r="I26" s="261">
        <v>5237</v>
      </c>
      <c r="J26" s="261">
        <v>5608</v>
      </c>
      <c r="K26" s="265">
        <v>5774</v>
      </c>
      <c r="M26" s="222"/>
      <c r="N26" s="264">
        <v>2.33998623537508E-2</v>
      </c>
      <c r="O26" s="265">
        <v>102</v>
      </c>
      <c r="P26" s="266">
        <v>6.7249495628782796E-3</v>
      </c>
      <c r="Q26" s="265">
        <v>30</v>
      </c>
      <c r="R26" s="266">
        <v>2.9169450011133469E-2</v>
      </c>
      <c r="S26" s="265">
        <v>131</v>
      </c>
      <c r="T26" s="266">
        <v>7.1614019904803206E-2</v>
      </c>
      <c r="U26" s="265">
        <v>331</v>
      </c>
      <c r="V26" s="266">
        <v>5.7338986472844633E-2</v>
      </c>
      <c r="W26" s="265">
        <v>284</v>
      </c>
      <c r="X26" s="266">
        <v>7.0842085163261403E-2</v>
      </c>
      <c r="Y26" s="265">
        <v>371</v>
      </c>
      <c r="Z26" s="266">
        <v>6.1787421846267065E-2</v>
      </c>
      <c r="AA26" s="265">
        <v>336</v>
      </c>
      <c r="AC26" s="224"/>
      <c r="AD26" s="224"/>
      <c r="AE26" s="286"/>
    </row>
    <row r="27" spans="2:31" x14ac:dyDescent="0.25">
      <c r="B27" s="235" t="s">
        <v>0</v>
      </c>
      <c r="C27" s="219"/>
      <c r="D27" s="1222">
        <f>SUM(D9:D26)</f>
        <v>1767186</v>
      </c>
      <c r="E27" s="306">
        <f>SUM(E9:E26)</f>
        <v>1894744</v>
      </c>
      <c r="F27" s="307">
        <f>SUM(F9:F26)</f>
        <v>1850950</v>
      </c>
      <c r="G27" s="306">
        <v>1892604</v>
      </c>
      <c r="H27" s="307">
        <v>1982018</v>
      </c>
      <c r="I27" s="306">
        <v>2061372</v>
      </c>
      <c r="J27" s="306">
        <v>2165648</v>
      </c>
      <c r="K27" s="1345">
        <f>SUM(K9:K26)</f>
        <v>2225717</v>
      </c>
      <c r="L27" s="308"/>
      <c r="M27" s="222"/>
      <c r="N27" s="240">
        <f>E27/D27-1</f>
        <v>7.2181422894930236E-2</v>
      </c>
      <c r="O27" s="241">
        <f>E27-D27</f>
        <v>127558</v>
      </c>
      <c r="P27" s="242">
        <f>F27/E27-1</f>
        <v>-2.3113412682663204E-2</v>
      </c>
      <c r="Q27" s="243">
        <f>F27-E27</f>
        <v>-43794</v>
      </c>
      <c r="R27" s="242">
        <f t="shared" ref="R27" si="0">G27/F27-1</f>
        <v>2.250411950619946E-2</v>
      </c>
      <c r="S27" s="237">
        <f t="shared" ref="S27" si="1">G27-F27</f>
        <v>41654</v>
      </c>
      <c r="T27" s="242">
        <f>H27/G27-1</f>
        <v>4.7243903109155383E-2</v>
      </c>
      <c r="U27" s="243">
        <f>H27-G27</f>
        <v>89414</v>
      </c>
      <c r="V27" s="309">
        <f t="shared" ref="V27" si="2">I27/H27-1</f>
        <v>4.003697241901949E-2</v>
      </c>
      <c r="W27" s="237">
        <f t="shared" ref="W27" si="3">I27-H27</f>
        <v>79354</v>
      </c>
      <c r="X27" s="242">
        <v>5.0585726399698938E-2</v>
      </c>
      <c r="Y27" s="243">
        <v>104276</v>
      </c>
      <c r="Z27" s="242">
        <v>6.1566777987955845E-2</v>
      </c>
      <c r="AA27" s="243">
        <v>129083</v>
      </c>
    </row>
    <row r="28" spans="2:31" x14ac:dyDescent="0.2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2578125" defaultRowHeight="15.75" x14ac:dyDescent="0.2"/>
  <cols>
    <col min="1" max="1" width="1.140625" style="339" customWidth="1"/>
    <col min="2" max="2" width="28.7109375" style="339" customWidth="1"/>
    <col min="3" max="3" width="0.5703125" style="339" customWidth="1"/>
    <col min="4" max="4" width="11.85546875" style="339" customWidth="1"/>
    <col min="5" max="5" width="7.7109375" style="339" customWidth="1"/>
    <col min="6" max="6" width="0.42578125" style="339" customWidth="1"/>
    <col min="7" max="7" width="12.42578125" style="339" customWidth="1"/>
    <col min="8" max="8" width="6.28515625" style="339" customWidth="1"/>
    <col min="9" max="9" width="0.42578125" style="339" customWidth="1"/>
    <col min="10" max="10" width="10.85546875" style="339" customWidth="1"/>
    <col min="11" max="11" width="6.28515625" style="339" customWidth="1"/>
    <col min="12" max="12" width="0.42578125" style="339" customWidth="1"/>
    <col min="13" max="13" width="11.85546875" style="339" customWidth="1"/>
    <col min="14" max="14" width="6.28515625" style="339" customWidth="1"/>
    <col min="15" max="15" width="0.7109375" style="442" customWidth="1"/>
    <col min="16" max="16" width="10.140625" style="339" bestFit="1" customWidth="1"/>
    <col min="17" max="17" width="8.5703125" style="339" customWidth="1"/>
    <col min="18" max="18" width="0.42578125" style="339" customWidth="1"/>
    <col min="19" max="19" width="8.42578125" style="339" bestFit="1" customWidth="1"/>
    <col min="20" max="20" width="7.85546875" style="339" bestFit="1" customWidth="1"/>
    <col min="21" max="21" width="0.42578125" style="339" customWidth="1"/>
    <col min="22" max="22" width="8.42578125" style="339" bestFit="1" customWidth="1"/>
    <col min="23" max="23" width="7.7109375" style="339" bestFit="1" customWidth="1"/>
    <col min="24" max="24" width="0.42578125" style="339" customWidth="1"/>
    <col min="25" max="25" width="8.42578125" style="339" bestFit="1" customWidth="1"/>
    <col min="26" max="26" width="7.7109375" style="337" bestFit="1" customWidth="1"/>
    <col min="27" max="27" width="11.42578125" style="337"/>
    <col min="28" max="30" width="2.42578125" style="337" bestFit="1" customWidth="1"/>
    <col min="31" max="31" width="13" style="337" bestFit="1" customWidth="1"/>
    <col min="32" max="32" width="3.42578125" style="337" bestFit="1" customWidth="1"/>
    <col min="33" max="33" width="3.85546875" style="337" customWidth="1"/>
    <col min="34" max="36" width="2.42578125" style="337" bestFit="1" customWidth="1"/>
    <col min="37" max="37" width="8.42578125" style="337" bestFit="1" customWidth="1"/>
    <col min="38" max="38" width="3.42578125" style="337" bestFit="1" customWidth="1"/>
    <col min="39" max="39" width="3.5703125" style="337" customWidth="1"/>
    <col min="40" max="42" width="2.42578125" style="337" bestFit="1" customWidth="1"/>
    <col min="43" max="43" width="8.42578125" style="337" bestFit="1" customWidth="1"/>
    <col min="44" max="44" width="4.140625" style="337" bestFit="1" customWidth="1"/>
    <col min="45" max="45" width="3.28515625" style="337" customWidth="1"/>
    <col min="46" max="46" width="4.28515625" style="337" bestFit="1" customWidth="1"/>
    <col min="47" max="47" width="2.42578125" style="337" bestFit="1" customWidth="1"/>
    <col min="48" max="48" width="4.28515625" style="337" bestFit="1" customWidth="1"/>
    <col min="49" max="49" width="8.42578125" style="337" bestFit="1" customWidth="1"/>
    <col min="50" max="50" width="4.28515625" style="337" bestFit="1" customWidth="1"/>
    <col min="51" max="16384" width="11.42578125" style="339"/>
  </cols>
  <sheetData>
    <row r="1" spans="1:50" s="310" customFormat="1" ht="15" customHeight="1" x14ac:dyDescent="0.2">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2">
      <c r="B2" s="1611"/>
      <c r="C2" s="1611"/>
      <c r="D2" s="1611"/>
      <c r="E2" s="1611"/>
      <c r="F2" s="1611"/>
      <c r="G2" s="1611"/>
      <c r="H2" s="1611"/>
      <c r="I2" s="1611"/>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
      <c r="B3" s="1612"/>
      <c r="C3" s="1612"/>
      <c r="D3" s="1612"/>
      <c r="E3" s="1612"/>
      <c r="F3" s="1612"/>
      <c r="G3" s="1612"/>
      <c r="H3" s="1612"/>
      <c r="I3" s="1612"/>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
      <c r="A4" s="1517" t="s">
        <v>425</v>
      </c>
      <c r="B4" s="1517"/>
      <c r="C4" s="1517"/>
      <c r="D4" s="1517"/>
      <c r="E4" s="1517"/>
      <c r="F4" s="1517"/>
      <c r="G4" s="1517"/>
      <c r="H4" s="1517"/>
      <c r="I4" s="1517"/>
      <c r="J4" s="1517"/>
      <c r="K4" s="1517"/>
      <c r="L4" s="1517"/>
      <c r="M4" s="1517"/>
      <c r="N4" s="1517"/>
      <c r="O4" s="1517"/>
      <c r="P4" s="1517"/>
      <c r="Q4" s="1517"/>
      <c r="R4" s="1517"/>
      <c r="S4" s="1517"/>
      <c r="T4" s="1517"/>
      <c r="U4" s="1517"/>
      <c r="V4" s="1517"/>
      <c r="W4" s="1517"/>
      <c r="X4" s="1517"/>
      <c r="Y4" s="1517"/>
      <c r="Z4" s="1517"/>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1473"/>
      <c r="V5" s="1473"/>
      <c r="W5" s="1473"/>
      <c r="X5" s="1473"/>
      <c r="Y5" s="1473"/>
      <c r="Z5" s="1473"/>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
    <row r="7" spans="1:50" s="513" customFormat="1" ht="12.75" customHeight="1" x14ac:dyDescent="0.2">
      <c r="A7" s="512"/>
      <c r="B7" s="1613" t="s">
        <v>12</v>
      </c>
      <c r="D7" s="1607" t="s">
        <v>475</v>
      </c>
      <c r="E7" s="1607"/>
      <c r="G7" s="1607"/>
      <c r="H7" s="1607"/>
      <c r="J7" s="1607"/>
      <c r="K7" s="1607"/>
      <c r="M7" s="1607"/>
      <c r="N7" s="1607"/>
      <c r="P7" s="1607" t="s">
        <v>178</v>
      </c>
      <c r="Q7" s="1607"/>
      <c r="S7" s="1607"/>
      <c r="T7" s="1607"/>
      <c r="V7" s="1607"/>
      <c r="W7" s="1607"/>
      <c r="Y7" s="1607"/>
      <c r="Z7" s="1607"/>
      <c r="AA7" s="512"/>
      <c r="AB7" s="512"/>
      <c r="AI7" s="514"/>
    </row>
    <row r="8" spans="1:50" s="513" customFormat="1" ht="37.5" customHeight="1" x14ac:dyDescent="0.2">
      <c r="A8" s="512"/>
      <c r="B8" s="1613"/>
      <c r="D8" s="1607"/>
      <c r="E8" s="1607"/>
      <c r="G8" s="1607" t="s">
        <v>168</v>
      </c>
      <c r="H8" s="1607"/>
      <c r="J8" s="1607" t="s">
        <v>174</v>
      </c>
      <c r="K8" s="1607"/>
      <c r="M8" s="1607" t="s">
        <v>169</v>
      </c>
      <c r="N8" s="1607"/>
      <c r="P8" s="1607"/>
      <c r="Q8" s="1607"/>
      <c r="S8" s="1607" t="s">
        <v>179</v>
      </c>
      <c r="T8" s="1607"/>
      <c r="V8" s="1607" t="s">
        <v>180</v>
      </c>
      <c r="W8" s="1607"/>
      <c r="Y8" s="1607" t="s">
        <v>181</v>
      </c>
      <c r="Z8" s="1607"/>
      <c r="AA8" s="512"/>
      <c r="AB8" s="512"/>
      <c r="AI8" s="514"/>
    </row>
    <row r="9" spans="1:50" s="325" customFormat="1" ht="36.75" customHeight="1" x14ac:dyDescent="0.2">
      <c r="A9" s="887"/>
      <c r="B9" s="1613"/>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15">
      <c r="A11" s="348"/>
      <c r="B11" s="526" t="s">
        <v>8</v>
      </c>
      <c r="C11" s="527"/>
      <c r="D11" s="528">
        <f>G11+J11+M11</f>
        <v>8631862</v>
      </c>
      <c r="E11" s="529">
        <f t="shared" ref="E11:E28" si="0">D11*100/$D$30</f>
        <v>17.753838233662304</v>
      </c>
      <c r="F11" s="527"/>
      <c r="G11" s="530">
        <f>'20pobl'!J12</f>
        <v>7018649</v>
      </c>
      <c r="H11" s="531">
        <f>G11*100/$G$30</f>
        <v>18.140109280821513</v>
      </c>
      <c r="I11" s="527"/>
      <c r="J11" s="530">
        <f>'20pobl'!Q12</f>
        <v>1176387</v>
      </c>
      <c r="K11" s="531">
        <f>J11*100/$J$30</f>
        <v>16.858671922090405</v>
      </c>
      <c r="L11" s="527"/>
      <c r="M11" s="530">
        <f>'20pobl'!X12</f>
        <v>436826</v>
      </c>
      <c r="N11" s="531">
        <f t="shared" ref="N11:N28" si="1">M11*100/$M$30</f>
        <v>14.805482854386845</v>
      </c>
      <c r="O11" s="527"/>
      <c r="P11" s="532">
        <f>S11+V11+Y11</f>
        <v>301429</v>
      </c>
      <c r="Q11" s="533">
        <f>P11*100/D11</f>
        <v>3.4920507301900794</v>
      </c>
      <c r="R11" s="527"/>
      <c r="S11" s="530">
        <f>'44apbpcasaad'!G12</f>
        <v>90672</v>
      </c>
      <c r="T11" s="534">
        <f>S11*100/G11</f>
        <v>1.2918725526807224</v>
      </c>
      <c r="U11" s="527"/>
      <c r="V11" s="530">
        <f>'44apbpcasaad'!J12</f>
        <v>63052</v>
      </c>
      <c r="W11" s="534">
        <f>V11*100/J11</f>
        <v>5.3598008138478237</v>
      </c>
      <c r="X11" s="527"/>
      <c r="Y11" s="530">
        <f>'44apbpcasaad'!M12</f>
        <v>147705</v>
      </c>
      <c r="Z11" s="520">
        <f>Y11*100/M11</f>
        <v>33.813234560213907</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5.3086070807072181</v>
      </c>
      <c r="AG11" s="396"/>
      <c r="AH11" s="522">
        <f>_xlfn.RANK.EQ(T11,T$11:T$30,0)</f>
        <v>3</v>
      </c>
      <c r="AI11" s="522">
        <v>1</v>
      </c>
      <c r="AJ11" s="522">
        <f>MATCH(AI11,AH$11:AH$30,0)</f>
        <v>7</v>
      </c>
      <c r="AK11" s="523" t="str">
        <f>INDEX(B$11:B$30,AJ11,1)</f>
        <v>Castilla y León</v>
      </c>
      <c r="AL11" s="524">
        <f>INDEX(T$11:T$30,AJ11,1)</f>
        <v>1.5123340309465811</v>
      </c>
      <c r="AM11" s="396"/>
      <c r="AN11" s="522">
        <f>_xlfn.RANK.EQ(W11,W$11:W$30,0)</f>
        <v>1</v>
      </c>
      <c r="AO11" s="522">
        <v>1</v>
      </c>
      <c r="AP11" s="522">
        <f>MATCH(AO11,AN$11:AN$30,0)</f>
        <v>1</v>
      </c>
      <c r="AQ11" s="523" t="str">
        <f>INDEX(B$11:B$30,AP11,1)</f>
        <v>Andalucía</v>
      </c>
      <c r="AR11" s="524">
        <f>INDEX(W$11:W$30,AP11,1)</f>
        <v>5.3598008138478237</v>
      </c>
      <c r="AS11" s="396"/>
      <c r="AT11" s="522">
        <f>_xlfn.RANK.EQ(Z11,Z$11:Z$30,0)</f>
        <v>3</v>
      </c>
      <c r="AU11" s="522">
        <v>1</v>
      </c>
      <c r="AV11" s="522">
        <f>MATCH(AU11,AT$11:AT$30,0)</f>
        <v>7</v>
      </c>
      <c r="AW11" s="523" t="str">
        <f>INDEX(B$11:B$30,AV11,1)</f>
        <v>Castilla y León</v>
      </c>
      <c r="AX11" s="524">
        <f>INDEX(Z$11:Z$30,AV11,1)</f>
        <v>35.622397247872534</v>
      </c>
    </row>
    <row r="12" spans="1:50" s="329" customFormat="1" ht="18" customHeight="1" x14ac:dyDescent="0.15">
      <c r="A12" s="348"/>
      <c r="B12" s="526" t="s">
        <v>7</v>
      </c>
      <c r="C12" s="527"/>
      <c r="D12" s="528">
        <f t="shared" ref="D12:D28" si="5">G12+J12+M12</f>
        <v>1351591</v>
      </c>
      <c r="E12" s="529">
        <f t="shared" si="0"/>
        <v>2.7799248843498505</v>
      </c>
      <c r="F12" s="527"/>
      <c r="G12" s="530">
        <f>'20pobl'!J13</f>
        <v>1048956</v>
      </c>
      <c r="H12" s="531">
        <f t="shared" ref="H12:H28" si="6">G12*100/$G$30</f>
        <v>2.7110881981380479</v>
      </c>
      <c r="I12" s="527"/>
      <c r="J12" s="530">
        <f>'20pobl'!Q13</f>
        <v>205354</v>
      </c>
      <c r="K12" s="531">
        <f t="shared" ref="K12:K28" si="7">J12*100/$J$30</f>
        <v>2.9429054502378498</v>
      </c>
      <c r="L12" s="527"/>
      <c r="M12" s="530">
        <f>'20pobl'!X13</f>
        <v>97281</v>
      </c>
      <c r="N12" s="531">
        <f t="shared" si="1"/>
        <v>3.2971759408954751</v>
      </c>
      <c r="O12" s="527"/>
      <c r="P12" s="532">
        <f t="shared" ref="P12:P28" si="8">S12+V12+Y12</f>
        <v>46529</v>
      </c>
      <c r="Q12" s="533">
        <f t="shared" ref="Q12:Q28" si="9">P12*100/D12</f>
        <v>3.4425355007542962</v>
      </c>
      <c r="R12" s="527"/>
      <c r="S12" s="530">
        <f>'44apbpcasaad'!G13</f>
        <v>9111</v>
      </c>
      <c r="T12" s="534">
        <f t="shared" ref="T12:T28" si="10">S12*100/G12</f>
        <v>0.86857790031231052</v>
      </c>
      <c r="U12" s="527"/>
      <c r="V12" s="530">
        <f>'44apbpcasaad'!J13</f>
        <v>8570</v>
      </c>
      <c r="W12" s="534">
        <f t="shared" ref="W12:W28" si="11">V12*100/J12</f>
        <v>4.1732812606523373</v>
      </c>
      <c r="X12" s="527"/>
      <c r="Y12" s="530">
        <f>'44apbpcasaad'!M13</f>
        <v>28848</v>
      </c>
      <c r="Z12" s="520">
        <f t="shared" ref="Z12:Z28" si="12">Y12*100/M12</f>
        <v>29.654300428655134</v>
      </c>
      <c r="AA12" s="521"/>
      <c r="AB12" s="522">
        <f t="shared" si="2"/>
        <v>6</v>
      </c>
      <c r="AC12" s="522">
        <v>2</v>
      </c>
      <c r="AD12" s="522">
        <f t="shared" ref="AD12:AD28" si="13">MATCH(AC12,AB$11:AB$30,0)</f>
        <v>8</v>
      </c>
      <c r="AE12" s="523" t="str">
        <f t="shared" si="3"/>
        <v>Castilla - La Mancha</v>
      </c>
      <c r="AF12" s="524">
        <f t="shared" si="4"/>
        <v>3.7110233492822058</v>
      </c>
      <c r="AG12" s="396"/>
      <c r="AH12" s="522">
        <f t="shared" ref="AH12:AH30" si="14">_xlfn.RANK.EQ(T12,T$11:T$30,0)</f>
        <v>16</v>
      </c>
      <c r="AI12" s="522">
        <v>2</v>
      </c>
      <c r="AJ12" s="522">
        <f t="shared" ref="AJ12:AJ28" si="15">MATCH(AI12,AH$11:AH$30,0)</f>
        <v>18</v>
      </c>
      <c r="AK12" s="523" t="str">
        <f t="shared" ref="AK12:AK29" si="16">INDEX(B$11:B$30,AJ12,1)</f>
        <v>Ceuta y Melilla</v>
      </c>
      <c r="AL12" s="524">
        <f t="shared" ref="AL12:AL29" si="17">INDEX(T$11:T$30,AJ12,1)</f>
        <v>1.4201640265747431</v>
      </c>
      <c r="AM12" s="396"/>
      <c r="AN12" s="522">
        <f t="shared" ref="AN12:AN30" si="18">_xlfn.RANK.EQ(W12,W$11:W$30,0)</f>
        <v>9</v>
      </c>
      <c r="AO12" s="522">
        <v>2</v>
      </c>
      <c r="AP12" s="522">
        <f t="shared" ref="AP12:AP28" si="19">MATCH(AO12,AN$11:AN$30,0)</f>
        <v>7</v>
      </c>
      <c r="AQ12" s="523" t="str">
        <f t="shared" ref="AQ12:AQ29" si="20">INDEX(B$11:B$30,AP12,1)</f>
        <v>Castilla y León</v>
      </c>
      <c r="AR12" s="524">
        <f t="shared" ref="AR12:AR28" si="21">INDEX(W$11:W$30,AP12,1)</f>
        <v>5.171326864829763</v>
      </c>
      <c r="AS12" s="396"/>
      <c r="AT12" s="522">
        <f t="shared" ref="AT12:AT30" si="22">_xlfn.RANK.EQ(Z12,Z$11:Z$30,0)</f>
        <v>5</v>
      </c>
      <c r="AU12" s="522">
        <v>2</v>
      </c>
      <c r="AV12" s="522">
        <f t="shared" ref="AV12:AV28" si="23">MATCH(AU12,AT$11:AT$30,0)</f>
        <v>8</v>
      </c>
      <c r="AW12" s="523" t="str">
        <f t="shared" ref="AW12:AW29" si="24">INDEX(B$11:B$30,AV12,1)</f>
        <v>Castilla - La Mancha</v>
      </c>
      <c r="AX12" s="524">
        <f t="shared" ref="AX12:AX29" si="25">INDEX(Z$11:Z$30,AV12,1)</f>
        <v>34.787738507669069</v>
      </c>
    </row>
    <row r="13" spans="1:50" s="329" customFormat="1" ht="18" customHeight="1" x14ac:dyDescent="0.15">
      <c r="A13" s="348"/>
      <c r="B13" s="526" t="s">
        <v>37</v>
      </c>
      <c r="C13" s="527"/>
      <c r="D13" s="528">
        <f t="shared" si="5"/>
        <v>1009599</v>
      </c>
      <c r="E13" s="529">
        <f t="shared" si="0"/>
        <v>2.0765226931184988</v>
      </c>
      <c r="F13" s="527"/>
      <c r="G13" s="530">
        <f>'20pobl'!J14</f>
        <v>727094</v>
      </c>
      <c r="H13" s="531">
        <f t="shared" si="6"/>
        <v>1.8792170141902862</v>
      </c>
      <c r="I13" s="527"/>
      <c r="J13" s="530">
        <f>'20pobl'!Q14</f>
        <v>197409</v>
      </c>
      <c r="K13" s="531">
        <f t="shared" si="7"/>
        <v>2.8290465344040228</v>
      </c>
      <c r="L13" s="527"/>
      <c r="M13" s="530">
        <f>'20pobl'!X14</f>
        <v>85096</v>
      </c>
      <c r="N13" s="531">
        <f t="shared" si="1"/>
        <v>2.8841858519797428</v>
      </c>
      <c r="O13" s="527"/>
      <c r="P13" s="532">
        <f t="shared" si="8"/>
        <v>34939</v>
      </c>
      <c r="Q13" s="533">
        <f t="shared" si="9"/>
        <v>3.4606809238123253</v>
      </c>
      <c r="R13" s="527"/>
      <c r="S13" s="530">
        <f>'44apbpcasaad'!G14</f>
        <v>8163</v>
      </c>
      <c r="T13" s="534">
        <f t="shared" si="10"/>
        <v>1.1226884006744657</v>
      </c>
      <c r="U13" s="527"/>
      <c r="V13" s="530">
        <f>'44apbpcasaad'!J14</f>
        <v>7348</v>
      </c>
      <c r="W13" s="534">
        <f t="shared" si="11"/>
        <v>3.7222213779513598</v>
      </c>
      <c r="X13" s="527"/>
      <c r="Y13" s="530">
        <f>'44apbpcasaad'!M14</f>
        <v>19428</v>
      </c>
      <c r="Z13" s="520">
        <f t="shared" si="12"/>
        <v>22.830685343611922</v>
      </c>
      <c r="AA13" s="521">
        <f ca="1">_xlfn.SHEETS()</f>
        <v>96</v>
      </c>
      <c r="AB13" s="522">
        <f t="shared" si="2"/>
        <v>5</v>
      </c>
      <c r="AC13" s="522">
        <v>3</v>
      </c>
      <c r="AD13" s="522">
        <f t="shared" si="13"/>
        <v>11</v>
      </c>
      <c r="AE13" s="523" t="str">
        <f t="shared" si="3"/>
        <v>Extremadura</v>
      </c>
      <c r="AF13" s="525">
        <f t="shared" si="4"/>
        <v>3.4927148588056482</v>
      </c>
      <c r="AG13" s="396"/>
      <c r="AH13" s="522">
        <f t="shared" si="14"/>
        <v>6</v>
      </c>
      <c r="AI13" s="522">
        <v>3</v>
      </c>
      <c r="AJ13" s="522">
        <f t="shared" si="15"/>
        <v>1</v>
      </c>
      <c r="AK13" s="523" t="str">
        <f t="shared" si="16"/>
        <v>Andalucía</v>
      </c>
      <c r="AL13" s="524">
        <f t="shared" si="17"/>
        <v>1.2918725526807224</v>
      </c>
      <c r="AM13" s="396"/>
      <c r="AN13" s="522">
        <f t="shared" si="18"/>
        <v>13</v>
      </c>
      <c r="AO13" s="522">
        <v>3</v>
      </c>
      <c r="AP13" s="522">
        <f t="shared" si="19"/>
        <v>8</v>
      </c>
      <c r="AQ13" s="523" t="str">
        <f t="shared" si="20"/>
        <v>Castilla - La Mancha</v>
      </c>
      <c r="AR13" s="524">
        <f t="shared" si="21"/>
        <v>4.956897315338745</v>
      </c>
      <c r="AS13" s="396"/>
      <c r="AT13" s="522">
        <f t="shared" si="22"/>
        <v>16</v>
      </c>
      <c r="AU13" s="522">
        <v>3</v>
      </c>
      <c r="AV13" s="522">
        <f t="shared" si="23"/>
        <v>1</v>
      </c>
      <c r="AW13" s="523" t="str">
        <f t="shared" si="24"/>
        <v>Andalucía</v>
      </c>
      <c r="AX13" s="524">
        <f t="shared" si="25"/>
        <v>33.813234560213907</v>
      </c>
    </row>
    <row r="14" spans="1:50" s="329" customFormat="1" ht="18" customHeight="1" x14ac:dyDescent="0.15">
      <c r="A14" s="348"/>
      <c r="B14" s="526" t="s">
        <v>38</v>
      </c>
      <c r="C14" s="527"/>
      <c r="D14" s="528">
        <f t="shared" si="5"/>
        <v>1231768</v>
      </c>
      <c r="E14" s="529">
        <f t="shared" si="0"/>
        <v>2.533475374537006</v>
      </c>
      <c r="F14" s="527"/>
      <c r="G14" s="530">
        <f>'20pobl'!J15</f>
        <v>1026476</v>
      </c>
      <c r="H14" s="531">
        <f t="shared" si="6"/>
        <v>2.6529873219391003</v>
      </c>
      <c r="I14" s="527"/>
      <c r="J14" s="530">
        <f>'20pobl'!Q15</f>
        <v>150815</v>
      </c>
      <c r="K14" s="531">
        <f t="shared" si="7"/>
        <v>2.1613130763346287</v>
      </c>
      <c r="L14" s="527"/>
      <c r="M14" s="530">
        <f>'20pobl'!X15</f>
        <v>54477</v>
      </c>
      <c r="N14" s="531">
        <f t="shared" si="1"/>
        <v>1.8464063253067176</v>
      </c>
      <c r="O14" s="527"/>
      <c r="P14" s="532">
        <f t="shared" si="8"/>
        <v>31159</v>
      </c>
      <c r="Q14" s="533">
        <f t="shared" si="9"/>
        <v>2.5296159666430693</v>
      </c>
      <c r="R14" s="527"/>
      <c r="S14" s="530">
        <f>'44apbpcasaad'!G15</f>
        <v>8649</v>
      </c>
      <c r="T14" s="534">
        <f t="shared" si="10"/>
        <v>0.84259154622222054</v>
      </c>
      <c r="U14" s="527"/>
      <c r="V14" s="530">
        <f>'44apbpcasaad'!J15</f>
        <v>6675</v>
      </c>
      <c r="W14" s="534">
        <f t="shared" si="11"/>
        <v>4.4259523256970459</v>
      </c>
      <c r="X14" s="527"/>
      <c r="Y14" s="530">
        <f>'44apbpcasaad'!M15</f>
        <v>15835</v>
      </c>
      <c r="Z14" s="520">
        <f t="shared" si="12"/>
        <v>29.067312810911027</v>
      </c>
      <c r="AA14" s="1320"/>
      <c r="AB14" s="522">
        <f t="shared" si="2"/>
        <v>17</v>
      </c>
      <c r="AC14" s="522">
        <v>4</v>
      </c>
      <c r="AD14" s="522">
        <f t="shared" si="13"/>
        <v>1</v>
      </c>
      <c r="AE14" s="523" t="str">
        <f t="shared" si="3"/>
        <v>Andalucía</v>
      </c>
      <c r="AF14" s="524">
        <f t="shared" si="4"/>
        <v>3.4920507301900794</v>
      </c>
      <c r="AG14" s="396"/>
      <c r="AH14" s="522">
        <f t="shared" si="14"/>
        <v>17</v>
      </c>
      <c r="AI14" s="522">
        <v>4</v>
      </c>
      <c r="AJ14" s="522">
        <f t="shared" si="15"/>
        <v>14</v>
      </c>
      <c r="AK14" s="523" t="str">
        <f t="shared" si="16"/>
        <v>Murcia, Región de</v>
      </c>
      <c r="AL14" s="524">
        <f t="shared" si="17"/>
        <v>1.285305936324602</v>
      </c>
      <c r="AM14" s="396"/>
      <c r="AN14" s="522">
        <f t="shared" si="18"/>
        <v>6</v>
      </c>
      <c r="AO14" s="522">
        <v>4</v>
      </c>
      <c r="AP14" s="522">
        <f t="shared" si="19"/>
        <v>14</v>
      </c>
      <c r="AQ14" s="523" t="str">
        <f t="shared" si="20"/>
        <v>Murcia, Región de</v>
      </c>
      <c r="AR14" s="524">
        <f t="shared" si="21"/>
        <v>4.8425484201952678</v>
      </c>
      <c r="AS14" s="396"/>
      <c r="AT14" s="522">
        <f t="shared" si="22"/>
        <v>6</v>
      </c>
      <c r="AU14" s="522">
        <v>4</v>
      </c>
      <c r="AV14" s="522">
        <f t="shared" si="23"/>
        <v>10</v>
      </c>
      <c r="AW14" s="523" t="str">
        <f t="shared" si="24"/>
        <v>Comunitat Valenciana</v>
      </c>
      <c r="AX14" s="524">
        <f t="shared" si="25"/>
        <v>29.899518366234449</v>
      </c>
    </row>
    <row r="15" spans="1:50" s="329" customFormat="1" ht="18" customHeight="1" x14ac:dyDescent="0.15">
      <c r="A15" s="348"/>
      <c r="B15" s="526" t="s">
        <v>6</v>
      </c>
      <c r="C15" s="527"/>
      <c r="D15" s="528">
        <f t="shared" si="5"/>
        <v>2238754</v>
      </c>
      <c r="E15" s="529">
        <f t="shared" si="0"/>
        <v>4.6046237023905645</v>
      </c>
      <c r="F15" s="527"/>
      <c r="G15" s="530">
        <f>'20pobl'!J16</f>
        <v>1840318</v>
      </c>
      <c r="H15" s="531">
        <f t="shared" si="6"/>
        <v>4.7564096212052895</v>
      </c>
      <c r="I15" s="527"/>
      <c r="J15" s="530">
        <f>'20pobl'!Q16</f>
        <v>296882</v>
      </c>
      <c r="K15" s="531">
        <f t="shared" si="7"/>
        <v>4.2545830900664869</v>
      </c>
      <c r="L15" s="527"/>
      <c r="M15" s="530">
        <f>'20pobl'!X16</f>
        <v>101554</v>
      </c>
      <c r="N15" s="531">
        <f t="shared" si="1"/>
        <v>3.4420020918956329</v>
      </c>
      <c r="O15" s="527"/>
      <c r="P15" s="532">
        <f t="shared" si="8"/>
        <v>46750</v>
      </c>
      <c r="Q15" s="533">
        <f t="shared" si="9"/>
        <v>2.0882151411008087</v>
      </c>
      <c r="R15" s="527"/>
      <c r="S15" s="530">
        <f>'44apbpcasaad'!G16</f>
        <v>18692</v>
      </c>
      <c r="T15" s="534">
        <f t="shared" si="10"/>
        <v>1.0156940267931955</v>
      </c>
      <c r="U15" s="527"/>
      <c r="V15" s="530">
        <f>'44apbpcasaad'!J16</f>
        <v>9308</v>
      </c>
      <c r="W15" s="534">
        <f t="shared" si="11"/>
        <v>3.1352523898383868</v>
      </c>
      <c r="X15" s="527"/>
      <c r="Y15" s="530">
        <f>'44apbpcasaad'!M16</f>
        <v>18750</v>
      </c>
      <c r="Z15" s="520">
        <f t="shared" si="12"/>
        <v>18.463083679618727</v>
      </c>
      <c r="AA15" s="521"/>
      <c r="AB15" s="522">
        <f t="shared" si="2"/>
        <v>19</v>
      </c>
      <c r="AC15" s="522">
        <v>5</v>
      </c>
      <c r="AD15" s="522">
        <f t="shared" si="13"/>
        <v>3</v>
      </c>
      <c r="AE15" s="523" t="str">
        <f t="shared" si="3"/>
        <v>Asturias, Principado de</v>
      </c>
      <c r="AF15" s="524">
        <f t="shared" si="4"/>
        <v>3.4606809238123253</v>
      </c>
      <c r="AG15" s="396"/>
      <c r="AH15" s="522">
        <f t="shared" si="14"/>
        <v>13</v>
      </c>
      <c r="AI15" s="522">
        <v>5</v>
      </c>
      <c r="AJ15" s="522">
        <f t="shared" si="15"/>
        <v>12</v>
      </c>
      <c r="AK15" s="523" t="str">
        <f t="shared" si="16"/>
        <v>Galicia</v>
      </c>
      <c r="AL15" s="524">
        <f t="shared" si="17"/>
        <v>1.1545150865433129</v>
      </c>
      <c r="AM15" s="396"/>
      <c r="AN15" s="522">
        <f t="shared" si="18"/>
        <v>17</v>
      </c>
      <c r="AO15" s="522">
        <v>5</v>
      </c>
      <c r="AP15" s="522">
        <f t="shared" si="19"/>
        <v>10</v>
      </c>
      <c r="AQ15" s="523" t="str">
        <f t="shared" si="20"/>
        <v>Comunitat Valenciana</v>
      </c>
      <c r="AR15" s="524">
        <f t="shared" si="21"/>
        <v>4.4425159210955165</v>
      </c>
      <c r="AS15" s="396"/>
      <c r="AT15" s="522">
        <f t="shared" si="22"/>
        <v>19</v>
      </c>
      <c r="AU15" s="522">
        <v>5</v>
      </c>
      <c r="AV15" s="522">
        <f t="shared" si="23"/>
        <v>2</v>
      </c>
      <c r="AW15" s="523" t="str">
        <f t="shared" si="24"/>
        <v>Aragón</v>
      </c>
      <c r="AX15" s="524">
        <f t="shared" si="25"/>
        <v>29.654300428655134</v>
      </c>
    </row>
    <row r="16" spans="1:50" s="329" customFormat="1" ht="18" customHeight="1" x14ac:dyDescent="0.15">
      <c r="A16" s="348"/>
      <c r="B16" s="526" t="s">
        <v>5</v>
      </c>
      <c r="C16" s="527"/>
      <c r="D16" s="535">
        <f t="shared" si="5"/>
        <v>590851</v>
      </c>
      <c r="E16" s="529">
        <f t="shared" si="0"/>
        <v>1.2152503219117274</v>
      </c>
      <c r="F16" s="527"/>
      <c r="G16" s="536">
        <f>'20pobl'!J17</f>
        <v>448930</v>
      </c>
      <c r="H16" s="531">
        <f t="shared" si="6"/>
        <v>1.1602858697506033</v>
      </c>
      <c r="I16" s="527"/>
      <c r="J16" s="536">
        <f>'20pobl'!Q17</f>
        <v>100609</v>
      </c>
      <c r="K16" s="531">
        <f t="shared" si="7"/>
        <v>1.4418164459566398</v>
      </c>
      <c r="L16" s="527"/>
      <c r="M16" s="536">
        <f>'20pobl'!X17</f>
        <v>41312</v>
      </c>
      <c r="N16" s="531">
        <f t="shared" si="1"/>
        <v>1.4002007840202493</v>
      </c>
      <c r="O16" s="527"/>
      <c r="P16" s="536">
        <f t="shared" si="8"/>
        <v>18068</v>
      </c>
      <c r="Q16" s="533">
        <f t="shared" si="9"/>
        <v>3.0579621596646192</v>
      </c>
      <c r="R16" s="527"/>
      <c r="S16" s="536">
        <f>'44apbpcasaad'!G17</f>
        <v>4668</v>
      </c>
      <c r="T16" s="534">
        <f t="shared" si="10"/>
        <v>1.0398057603635311</v>
      </c>
      <c r="U16" s="527"/>
      <c r="V16" s="536">
        <f>'44apbpcasaad'!J17</f>
        <v>3863</v>
      </c>
      <c r="W16" s="534">
        <f t="shared" si="11"/>
        <v>3.8396167340893954</v>
      </c>
      <c r="X16" s="527"/>
      <c r="Y16" s="536">
        <f>'44apbpcasaad'!M17</f>
        <v>9537</v>
      </c>
      <c r="Z16" s="520">
        <f t="shared" si="12"/>
        <v>23.085302091402014</v>
      </c>
      <c r="AA16" s="521"/>
      <c r="AB16" s="522">
        <f t="shared" si="2"/>
        <v>10</v>
      </c>
      <c r="AC16" s="522">
        <v>6</v>
      </c>
      <c r="AD16" s="522">
        <f t="shared" si="13"/>
        <v>2</v>
      </c>
      <c r="AE16" s="523" t="str">
        <f t="shared" si="3"/>
        <v>Aragón</v>
      </c>
      <c r="AF16" s="524">
        <f t="shared" si="4"/>
        <v>3.4425355007542962</v>
      </c>
      <c r="AG16" s="396"/>
      <c r="AH16" s="522">
        <f t="shared" si="14"/>
        <v>12</v>
      </c>
      <c r="AI16" s="522">
        <v>6</v>
      </c>
      <c r="AJ16" s="522">
        <f t="shared" si="15"/>
        <v>3</v>
      </c>
      <c r="AK16" s="523" t="str">
        <f t="shared" si="16"/>
        <v>Asturias, Principado de</v>
      </c>
      <c r="AL16" s="524">
        <f t="shared" si="17"/>
        <v>1.1226884006744657</v>
      </c>
      <c r="AM16" s="396"/>
      <c r="AN16" s="522">
        <f t="shared" si="18"/>
        <v>11</v>
      </c>
      <c r="AO16" s="522">
        <v>6</v>
      </c>
      <c r="AP16" s="522">
        <f t="shared" si="19"/>
        <v>4</v>
      </c>
      <c r="AQ16" s="523" t="str">
        <f t="shared" si="20"/>
        <v>Balears, Illes</v>
      </c>
      <c r="AR16" s="524">
        <f t="shared" si="21"/>
        <v>4.4259523256970459</v>
      </c>
      <c r="AS16" s="396"/>
      <c r="AT16" s="522">
        <f t="shared" si="22"/>
        <v>15</v>
      </c>
      <c r="AU16" s="522">
        <v>6</v>
      </c>
      <c r="AV16" s="522">
        <f t="shared" si="23"/>
        <v>4</v>
      </c>
      <c r="AW16" s="523" t="str">
        <f t="shared" si="24"/>
        <v>Balears, Illes</v>
      </c>
      <c r="AX16" s="524">
        <f t="shared" si="25"/>
        <v>29.067312810911027</v>
      </c>
    </row>
    <row r="17" spans="1:50" s="329" customFormat="1" ht="18" customHeight="1" x14ac:dyDescent="0.15">
      <c r="A17" s="348"/>
      <c r="B17" s="526" t="s">
        <v>4</v>
      </c>
      <c r="C17" s="527"/>
      <c r="D17" s="528">
        <f t="shared" si="5"/>
        <v>2391682</v>
      </c>
      <c r="E17" s="529">
        <f t="shared" si="0"/>
        <v>4.9191629030169768</v>
      </c>
      <c r="F17" s="527"/>
      <c r="G17" s="530">
        <f>'20pobl'!J18</f>
        <v>1748820</v>
      </c>
      <c r="H17" s="531">
        <f t="shared" si="6"/>
        <v>4.5199276830179542</v>
      </c>
      <c r="I17" s="527"/>
      <c r="J17" s="530">
        <f>'20pobl'!Q18</f>
        <v>421942</v>
      </c>
      <c r="K17" s="531">
        <f t="shared" si="7"/>
        <v>6.0468041113601823</v>
      </c>
      <c r="L17" s="527"/>
      <c r="M17" s="530">
        <f>'20pobl'!X18</f>
        <v>220920</v>
      </c>
      <c r="N17" s="531">
        <f t="shared" si="1"/>
        <v>7.4877119772887646</v>
      </c>
      <c r="O17" s="527"/>
      <c r="P17" s="532">
        <f t="shared" si="8"/>
        <v>126965</v>
      </c>
      <c r="Q17" s="533">
        <f>P17*100/D17</f>
        <v>5.3086070807072181</v>
      </c>
      <c r="R17" s="527"/>
      <c r="S17" s="530">
        <f>'44apbpcasaad'!G18</f>
        <v>26448</v>
      </c>
      <c r="T17" s="534">
        <f>S17*100/G17</f>
        <v>1.5123340309465811</v>
      </c>
      <c r="U17" s="527"/>
      <c r="V17" s="530">
        <f>'44apbpcasaad'!J18</f>
        <v>21820</v>
      </c>
      <c r="W17" s="534">
        <f>V17*100/J17</f>
        <v>5.171326864829763</v>
      </c>
      <c r="X17" s="527"/>
      <c r="Y17" s="530">
        <f>'44apbpcasaad'!M18</f>
        <v>78697</v>
      </c>
      <c r="Z17" s="520">
        <f>Y17*100/M17</f>
        <v>35.622397247872534</v>
      </c>
      <c r="AA17" s="521"/>
      <c r="AB17" s="522">
        <f t="shared" si="2"/>
        <v>1</v>
      </c>
      <c r="AC17" s="522">
        <v>7</v>
      </c>
      <c r="AD17" s="522">
        <f t="shared" si="13"/>
        <v>16</v>
      </c>
      <c r="AE17" s="523" t="str">
        <f t="shared" si="3"/>
        <v>País Vasco</v>
      </c>
      <c r="AF17" s="524">
        <f t="shared" si="4"/>
        <v>3.251269030975668</v>
      </c>
      <c r="AG17" s="396"/>
      <c r="AH17" s="522">
        <f t="shared" si="14"/>
        <v>1</v>
      </c>
      <c r="AI17" s="522">
        <v>7</v>
      </c>
      <c r="AJ17" s="522">
        <f t="shared" si="15"/>
        <v>11</v>
      </c>
      <c r="AK17" s="523" t="str">
        <f t="shared" si="16"/>
        <v>Extremadura</v>
      </c>
      <c r="AL17" s="524">
        <f t="shared" si="17"/>
        <v>1.1185644072268202</v>
      </c>
      <c r="AM17" s="396"/>
      <c r="AN17" s="522">
        <f t="shared" si="18"/>
        <v>2</v>
      </c>
      <c r="AO17" s="522">
        <v>7</v>
      </c>
      <c r="AP17" s="522">
        <f t="shared" si="19"/>
        <v>20</v>
      </c>
      <c r="AQ17" s="523" t="str">
        <f t="shared" si="20"/>
        <v>TOTAL</v>
      </c>
      <c r="AR17" s="524">
        <f t="shared" si="21"/>
        <v>4.2933194839618718</v>
      </c>
      <c r="AS17" s="396"/>
      <c r="AT17" s="522">
        <f t="shared" si="22"/>
        <v>1</v>
      </c>
      <c r="AU17" s="522">
        <v>7</v>
      </c>
      <c r="AV17" s="522">
        <f t="shared" si="23"/>
        <v>14</v>
      </c>
      <c r="AW17" s="523" t="str">
        <f t="shared" si="24"/>
        <v>Murcia, Región de</v>
      </c>
      <c r="AX17" s="524">
        <f t="shared" si="25"/>
        <v>28.439252078327396</v>
      </c>
    </row>
    <row r="18" spans="1:50" s="329" customFormat="1" ht="18" customHeight="1" x14ac:dyDescent="0.15">
      <c r="A18" s="348"/>
      <c r="B18" s="526" t="s">
        <v>40</v>
      </c>
      <c r="C18" s="527"/>
      <c r="D18" s="528">
        <f t="shared" si="5"/>
        <v>2104433</v>
      </c>
      <c r="E18" s="529">
        <f t="shared" si="0"/>
        <v>4.3283550009929108</v>
      </c>
      <c r="F18" s="527"/>
      <c r="G18" s="530">
        <f>'20pobl'!J19</f>
        <v>1689133</v>
      </c>
      <c r="H18" s="531">
        <f t="shared" si="6"/>
        <v>4.3656631368575187</v>
      </c>
      <c r="I18" s="527"/>
      <c r="J18" s="530">
        <f>'20pobl'!Q19</f>
        <v>282233</v>
      </c>
      <c r="K18" s="531">
        <f t="shared" si="7"/>
        <v>4.0446498920740721</v>
      </c>
      <c r="L18" s="527"/>
      <c r="M18" s="530">
        <f>'20pobl'!X19</f>
        <v>133067</v>
      </c>
      <c r="N18" s="531">
        <f t="shared" si="1"/>
        <v>4.5100822455272684</v>
      </c>
      <c r="O18" s="527"/>
      <c r="P18" s="532">
        <f t="shared" si="8"/>
        <v>78096</v>
      </c>
      <c r="Q18" s="533">
        <f t="shared" si="9"/>
        <v>3.7110233492822058</v>
      </c>
      <c r="R18" s="527"/>
      <c r="S18" s="530">
        <f>'44apbpcasaad'!G19</f>
        <v>17815</v>
      </c>
      <c r="T18" s="534">
        <f t="shared" si="10"/>
        <v>1.0546830829780722</v>
      </c>
      <c r="U18" s="527"/>
      <c r="V18" s="530">
        <f>'44apbpcasaad'!J19</f>
        <v>13990</v>
      </c>
      <c r="W18" s="534">
        <f t="shared" si="11"/>
        <v>4.956897315338745</v>
      </c>
      <c r="X18" s="527"/>
      <c r="Y18" s="530">
        <f>'44apbpcasaad'!M19</f>
        <v>46291</v>
      </c>
      <c r="Z18" s="520">
        <f t="shared" si="12"/>
        <v>34.787738507669069</v>
      </c>
      <c r="AA18" s="521"/>
      <c r="AB18" s="522">
        <f t="shared" si="2"/>
        <v>2</v>
      </c>
      <c r="AC18" s="522">
        <v>8</v>
      </c>
      <c r="AD18" s="522">
        <f t="shared" si="13"/>
        <v>20</v>
      </c>
      <c r="AE18" s="523" t="str">
        <f t="shared" si="3"/>
        <v>TOTAL</v>
      </c>
      <c r="AF18" s="524">
        <f t="shared" si="4"/>
        <v>3.1953306165330737</v>
      </c>
      <c r="AG18" s="396"/>
      <c r="AH18" s="522">
        <f t="shared" si="14"/>
        <v>10</v>
      </c>
      <c r="AI18" s="522">
        <v>8</v>
      </c>
      <c r="AJ18" s="522">
        <f t="shared" si="15"/>
        <v>20</v>
      </c>
      <c r="AK18" s="523" t="str">
        <f t="shared" si="16"/>
        <v>TOTAL</v>
      </c>
      <c r="AL18" s="524">
        <f t="shared" si="17"/>
        <v>1.0752409706702486</v>
      </c>
      <c r="AM18" s="396"/>
      <c r="AN18" s="522">
        <f t="shared" si="18"/>
        <v>3</v>
      </c>
      <c r="AO18" s="522">
        <v>8</v>
      </c>
      <c r="AP18" s="522">
        <f t="shared" si="19"/>
        <v>9</v>
      </c>
      <c r="AQ18" s="523" t="str">
        <f t="shared" si="20"/>
        <v>Cataluña</v>
      </c>
      <c r="AR18" s="524">
        <f t="shared" si="21"/>
        <v>4.2889932233125325</v>
      </c>
      <c r="AS18" s="396"/>
      <c r="AT18" s="522">
        <f t="shared" si="22"/>
        <v>2</v>
      </c>
      <c r="AU18" s="522">
        <v>8</v>
      </c>
      <c r="AV18" s="522">
        <f t="shared" si="23"/>
        <v>20</v>
      </c>
      <c r="AW18" s="523" t="str">
        <f t="shared" si="24"/>
        <v>TOTAL</v>
      </c>
      <c r="AX18" s="524">
        <f t="shared" si="25"/>
        <v>28.400906442916533</v>
      </c>
    </row>
    <row r="19" spans="1:50" s="329" customFormat="1" ht="18" customHeight="1" x14ac:dyDescent="0.15">
      <c r="A19" s="348"/>
      <c r="B19" s="526" t="s">
        <v>41</v>
      </c>
      <c r="C19" s="527"/>
      <c r="D19" s="528">
        <f t="shared" si="5"/>
        <v>8012231</v>
      </c>
      <c r="E19" s="529">
        <f t="shared" si="0"/>
        <v>16.479393792988624</v>
      </c>
      <c r="F19" s="527"/>
      <c r="G19" s="530">
        <f>'20pobl'!J20</f>
        <v>6446733</v>
      </c>
      <c r="H19" s="531">
        <f t="shared" si="6"/>
        <v>16.661958893268253</v>
      </c>
      <c r="I19" s="527"/>
      <c r="J19" s="530">
        <f>'20pobl'!Q20</f>
        <v>1100095</v>
      </c>
      <c r="K19" s="531">
        <f t="shared" si="7"/>
        <v>15.765339712298799</v>
      </c>
      <c r="L19" s="527"/>
      <c r="M19" s="530">
        <f>'20pobl'!X20</f>
        <v>465403</v>
      </c>
      <c r="N19" s="531">
        <f t="shared" si="1"/>
        <v>15.774052224181256</v>
      </c>
      <c r="O19" s="527"/>
      <c r="P19" s="532">
        <f t="shared" si="8"/>
        <v>236273</v>
      </c>
      <c r="Q19" s="533">
        <f t="shared" si="9"/>
        <v>2.9489039944055531</v>
      </c>
      <c r="R19" s="527"/>
      <c r="S19" s="530">
        <f>'44apbpcasaad'!G20</f>
        <v>61725</v>
      </c>
      <c r="T19" s="534">
        <f t="shared" si="10"/>
        <v>0.95746170967527278</v>
      </c>
      <c r="U19" s="527"/>
      <c r="V19" s="530">
        <f>'44apbpcasaad'!J20</f>
        <v>47183</v>
      </c>
      <c r="W19" s="534">
        <f t="shared" si="11"/>
        <v>4.2889932233125325</v>
      </c>
      <c r="X19" s="527"/>
      <c r="Y19" s="530">
        <f>'44apbpcasaad'!M20</f>
        <v>127365</v>
      </c>
      <c r="Z19" s="520">
        <f t="shared" si="12"/>
        <v>27.366604856436251</v>
      </c>
      <c r="AA19" s="521"/>
      <c r="AB19" s="522">
        <f t="shared" si="2"/>
        <v>13</v>
      </c>
      <c r="AC19" s="522">
        <v>9</v>
      </c>
      <c r="AD19" s="522">
        <f t="shared" si="13"/>
        <v>10</v>
      </c>
      <c r="AE19" s="523" t="str">
        <f t="shared" si="3"/>
        <v>Comunitat Valenciana</v>
      </c>
      <c r="AF19" s="524">
        <f t="shared" si="4"/>
        <v>3.168903339452577</v>
      </c>
      <c r="AG19" s="396"/>
      <c r="AH19" s="522">
        <f t="shared" si="14"/>
        <v>14</v>
      </c>
      <c r="AI19" s="522">
        <v>9</v>
      </c>
      <c r="AJ19" s="522">
        <f t="shared" si="15"/>
        <v>16</v>
      </c>
      <c r="AK19" s="523" t="str">
        <f t="shared" si="16"/>
        <v>País Vasco</v>
      </c>
      <c r="AL19" s="524">
        <f t="shared" si="17"/>
        <v>1.0643826592361003</v>
      </c>
      <c r="AM19" s="396"/>
      <c r="AN19" s="522">
        <f t="shared" si="18"/>
        <v>8</v>
      </c>
      <c r="AO19" s="522">
        <v>9</v>
      </c>
      <c r="AP19" s="522">
        <f t="shared" si="19"/>
        <v>2</v>
      </c>
      <c r="AQ19" s="523" t="str">
        <f t="shared" si="20"/>
        <v>Aragón</v>
      </c>
      <c r="AR19" s="524">
        <f t="shared" si="21"/>
        <v>4.1732812606523373</v>
      </c>
      <c r="AS19" s="396"/>
      <c r="AT19" s="522">
        <f t="shared" si="22"/>
        <v>11</v>
      </c>
      <c r="AU19" s="522">
        <v>9</v>
      </c>
      <c r="AV19" s="522">
        <f t="shared" si="23"/>
        <v>13</v>
      </c>
      <c r="AW19" s="523" t="str">
        <f t="shared" si="24"/>
        <v>Madrid, Comunidad de</v>
      </c>
      <c r="AX19" s="524">
        <f t="shared" si="25"/>
        <v>28.148208581167729</v>
      </c>
    </row>
    <row r="20" spans="1:50" s="329" customFormat="1" ht="18" customHeight="1" x14ac:dyDescent="0.15">
      <c r="A20" s="348"/>
      <c r="B20" s="526" t="s">
        <v>3</v>
      </c>
      <c r="C20" s="527"/>
      <c r="D20" s="528">
        <f t="shared" si="5"/>
        <v>5319285</v>
      </c>
      <c r="E20" s="529">
        <f t="shared" si="0"/>
        <v>10.94059722094102</v>
      </c>
      <c r="F20" s="527"/>
      <c r="G20" s="530">
        <f>'20pobl'!J21</f>
        <v>4245246</v>
      </c>
      <c r="H20" s="531">
        <f t="shared" si="6"/>
        <v>10.972086845199184</v>
      </c>
      <c r="I20" s="527"/>
      <c r="J20" s="530">
        <f>'20pobl'!Q21</f>
        <v>773188</v>
      </c>
      <c r="K20" s="531">
        <f t="shared" si="7"/>
        <v>11.080471669694784</v>
      </c>
      <c r="L20" s="527"/>
      <c r="M20" s="530">
        <f>'20pobl'!X21</f>
        <v>300851</v>
      </c>
      <c r="N20" s="531">
        <f t="shared" si="1"/>
        <v>10.196838837947231</v>
      </c>
      <c r="O20" s="527"/>
      <c r="P20" s="532">
        <f t="shared" si="8"/>
        <v>168563</v>
      </c>
      <c r="Q20" s="533">
        <f t="shared" si="9"/>
        <v>3.168903339452577</v>
      </c>
      <c r="R20" s="527"/>
      <c r="S20" s="530">
        <f>'44apbpcasaad'!G21</f>
        <v>44261</v>
      </c>
      <c r="T20" s="534">
        <f t="shared" si="10"/>
        <v>1.0426015359298377</v>
      </c>
      <c r="U20" s="527"/>
      <c r="V20" s="530">
        <f>'44apbpcasaad'!J21</f>
        <v>34349</v>
      </c>
      <c r="W20" s="534">
        <f t="shared" si="11"/>
        <v>4.4425159210955165</v>
      </c>
      <c r="X20" s="527"/>
      <c r="Y20" s="530">
        <f>'44apbpcasaad'!M21</f>
        <v>89953</v>
      </c>
      <c r="Z20" s="520">
        <f t="shared" si="12"/>
        <v>29.899518366234449</v>
      </c>
      <c r="AA20" s="521"/>
      <c r="AB20" s="522">
        <f t="shared" si="2"/>
        <v>9</v>
      </c>
      <c r="AC20" s="522">
        <v>10</v>
      </c>
      <c r="AD20" s="522">
        <f t="shared" si="13"/>
        <v>6</v>
      </c>
      <c r="AE20" s="523" t="str">
        <f t="shared" si="3"/>
        <v>Cantabria</v>
      </c>
      <c r="AF20" s="525">
        <f t="shared" si="4"/>
        <v>3.0579621596646192</v>
      </c>
      <c r="AG20" s="396"/>
      <c r="AH20" s="522">
        <f t="shared" si="14"/>
        <v>11</v>
      </c>
      <c r="AI20" s="522">
        <v>10</v>
      </c>
      <c r="AJ20" s="522">
        <f t="shared" si="15"/>
        <v>8</v>
      </c>
      <c r="AK20" s="523" t="str">
        <f t="shared" si="16"/>
        <v>Castilla - La Mancha</v>
      </c>
      <c r="AL20" s="524">
        <f t="shared" si="17"/>
        <v>1.0546830829780722</v>
      </c>
      <c r="AM20" s="396"/>
      <c r="AN20" s="522">
        <f t="shared" si="18"/>
        <v>5</v>
      </c>
      <c r="AO20" s="522">
        <v>10</v>
      </c>
      <c r="AP20" s="522">
        <f t="shared" si="19"/>
        <v>11</v>
      </c>
      <c r="AQ20" s="523" t="str">
        <f t="shared" si="20"/>
        <v>Extremadura</v>
      </c>
      <c r="AR20" s="524">
        <f t="shared" si="21"/>
        <v>4.1640832320626968</v>
      </c>
      <c r="AS20" s="396"/>
      <c r="AT20" s="522">
        <f t="shared" si="22"/>
        <v>4</v>
      </c>
      <c r="AU20" s="522">
        <v>10</v>
      </c>
      <c r="AV20" s="522">
        <f t="shared" si="23"/>
        <v>11</v>
      </c>
      <c r="AW20" s="523" t="str">
        <f t="shared" si="24"/>
        <v>Extremadura</v>
      </c>
      <c r="AX20" s="524">
        <f t="shared" si="25"/>
        <v>28.074569098287107</v>
      </c>
    </row>
    <row r="21" spans="1:50" s="329" customFormat="1" ht="18" customHeight="1" x14ac:dyDescent="0.15">
      <c r="A21" s="348"/>
      <c r="B21" s="526" t="s">
        <v>2</v>
      </c>
      <c r="C21" s="527"/>
      <c r="D21" s="528">
        <f t="shared" si="5"/>
        <v>1054681</v>
      </c>
      <c r="E21" s="529">
        <f t="shared" si="0"/>
        <v>2.1692464339811264</v>
      </c>
      <c r="F21" s="527"/>
      <c r="G21" s="530">
        <f>'20pobl'!J22</f>
        <v>818728</v>
      </c>
      <c r="H21" s="531">
        <f t="shared" si="6"/>
        <v>2.1160504523403914</v>
      </c>
      <c r="I21" s="527"/>
      <c r="J21" s="530">
        <f>'20pobl'!Q22</f>
        <v>161284</v>
      </c>
      <c r="K21" s="531">
        <f t="shared" si="7"/>
        <v>2.3113431568713603</v>
      </c>
      <c r="L21" s="527"/>
      <c r="M21" s="530">
        <f>'20pobl'!X22</f>
        <v>74669</v>
      </c>
      <c r="N21" s="531">
        <f t="shared" si="1"/>
        <v>2.5307802174188612</v>
      </c>
      <c r="O21" s="527"/>
      <c r="P21" s="532">
        <f t="shared" si="8"/>
        <v>36837</v>
      </c>
      <c r="Q21" s="533">
        <f t="shared" si="9"/>
        <v>3.4927148588056482</v>
      </c>
      <c r="R21" s="527"/>
      <c r="S21" s="530">
        <f>'44apbpcasaad'!G22</f>
        <v>9158</v>
      </c>
      <c r="T21" s="534">
        <f t="shared" si="10"/>
        <v>1.1185644072268202</v>
      </c>
      <c r="U21" s="527"/>
      <c r="V21" s="530">
        <f>'44apbpcasaad'!J22</f>
        <v>6716</v>
      </c>
      <c r="W21" s="534">
        <f t="shared" si="11"/>
        <v>4.1640832320626968</v>
      </c>
      <c r="X21" s="527"/>
      <c r="Y21" s="530">
        <f>'44apbpcasaad'!M22</f>
        <v>20963</v>
      </c>
      <c r="Z21" s="520">
        <f t="shared" si="12"/>
        <v>28.074569098287107</v>
      </c>
      <c r="AA21" s="521"/>
      <c r="AB21" s="522">
        <f t="shared" si="2"/>
        <v>3</v>
      </c>
      <c r="AC21" s="522">
        <v>11</v>
      </c>
      <c r="AD21" s="522">
        <f t="shared" si="13"/>
        <v>12</v>
      </c>
      <c r="AE21" s="523" t="str">
        <f t="shared" si="3"/>
        <v>Galicia</v>
      </c>
      <c r="AF21" s="524">
        <f t="shared" si="4"/>
        <v>3.0184789674750805</v>
      </c>
      <c r="AG21" s="396"/>
      <c r="AH21" s="522">
        <f t="shared" si="14"/>
        <v>7</v>
      </c>
      <c r="AI21" s="522">
        <v>11</v>
      </c>
      <c r="AJ21" s="522">
        <f t="shared" si="15"/>
        <v>10</v>
      </c>
      <c r="AK21" s="523" t="str">
        <f t="shared" si="16"/>
        <v>Comunitat Valenciana</v>
      </c>
      <c r="AL21" s="524">
        <f t="shared" si="17"/>
        <v>1.0426015359298377</v>
      </c>
      <c r="AM21" s="396"/>
      <c r="AN21" s="522">
        <f t="shared" si="18"/>
        <v>10</v>
      </c>
      <c r="AO21" s="522">
        <v>11</v>
      </c>
      <c r="AP21" s="522">
        <f t="shared" si="19"/>
        <v>6</v>
      </c>
      <c r="AQ21" s="523" t="str">
        <f t="shared" si="20"/>
        <v>Cantabria</v>
      </c>
      <c r="AR21" s="524">
        <f t="shared" si="21"/>
        <v>3.8396167340893954</v>
      </c>
      <c r="AS21" s="396"/>
      <c r="AT21" s="522">
        <f t="shared" si="22"/>
        <v>10</v>
      </c>
      <c r="AU21" s="522">
        <v>11</v>
      </c>
      <c r="AV21" s="522">
        <f t="shared" si="23"/>
        <v>9</v>
      </c>
      <c r="AW21" s="523" t="str">
        <f t="shared" si="24"/>
        <v>Cataluña</v>
      </c>
      <c r="AX21" s="524">
        <f t="shared" si="25"/>
        <v>27.366604856436251</v>
      </c>
    </row>
    <row r="22" spans="1:50" s="329" customFormat="1" ht="18" customHeight="1" x14ac:dyDescent="0.15">
      <c r="A22" s="348"/>
      <c r="B22" s="526" t="s">
        <v>35</v>
      </c>
      <c r="C22" s="527"/>
      <c r="D22" s="528">
        <f t="shared" si="5"/>
        <v>2705833</v>
      </c>
      <c r="E22" s="529">
        <f t="shared" si="0"/>
        <v>5.5653022915919159</v>
      </c>
      <c r="F22" s="527"/>
      <c r="G22" s="530">
        <f>'20pobl'!J23</f>
        <v>1985942</v>
      </c>
      <c r="H22" s="531">
        <f t="shared" si="6"/>
        <v>5.1327833754577608</v>
      </c>
      <c r="I22" s="527"/>
      <c r="J22" s="530">
        <f>'20pobl'!Q23</f>
        <v>478661</v>
      </c>
      <c r="K22" s="531">
        <f t="shared" si="7"/>
        <v>6.8596378240321565</v>
      </c>
      <c r="L22" s="527"/>
      <c r="M22" s="530">
        <f>'20pobl'!X23</f>
        <v>241230</v>
      </c>
      <c r="N22" s="531">
        <f t="shared" si="1"/>
        <v>8.1760852810128952</v>
      </c>
      <c r="O22" s="527"/>
      <c r="P22" s="532">
        <f t="shared" si="8"/>
        <v>81675</v>
      </c>
      <c r="Q22" s="533">
        <f t="shared" si="9"/>
        <v>3.0184789674750805</v>
      </c>
      <c r="R22" s="527"/>
      <c r="S22" s="530">
        <f>'44apbpcasaad'!G23</f>
        <v>22928</v>
      </c>
      <c r="T22" s="534">
        <f t="shared" si="10"/>
        <v>1.1545150865433129</v>
      </c>
      <c r="U22" s="527"/>
      <c r="V22" s="530">
        <f>'44apbpcasaad'!J23</f>
        <v>14190</v>
      </c>
      <c r="W22" s="534">
        <f t="shared" si="11"/>
        <v>2.9645197749555532</v>
      </c>
      <c r="X22" s="527"/>
      <c r="Y22" s="530">
        <f>'44apbpcasaad'!M23</f>
        <v>44557</v>
      </c>
      <c r="Z22" s="520">
        <f t="shared" si="12"/>
        <v>18.470754052149402</v>
      </c>
      <c r="AA22" s="521"/>
      <c r="AB22" s="522">
        <f t="shared" si="2"/>
        <v>11</v>
      </c>
      <c r="AC22" s="522">
        <v>12</v>
      </c>
      <c r="AD22" s="522">
        <f t="shared" si="13"/>
        <v>14</v>
      </c>
      <c r="AE22" s="523" t="str">
        <f t="shared" si="3"/>
        <v>Murcia, Región de</v>
      </c>
      <c r="AF22" s="524">
        <f t="shared" si="4"/>
        <v>2.9677550156456012</v>
      </c>
      <c r="AG22" s="396"/>
      <c r="AH22" s="522">
        <f t="shared" si="14"/>
        <v>5</v>
      </c>
      <c r="AI22" s="522">
        <v>12</v>
      </c>
      <c r="AJ22" s="522">
        <f t="shared" si="15"/>
        <v>6</v>
      </c>
      <c r="AK22" s="523" t="str">
        <f t="shared" si="16"/>
        <v>Cantabria</v>
      </c>
      <c r="AL22" s="524">
        <f t="shared" si="17"/>
        <v>1.0398057603635311</v>
      </c>
      <c r="AM22" s="396"/>
      <c r="AN22" s="522">
        <f t="shared" si="18"/>
        <v>19</v>
      </c>
      <c r="AO22" s="522">
        <v>12</v>
      </c>
      <c r="AP22" s="522">
        <f t="shared" si="19"/>
        <v>13</v>
      </c>
      <c r="AQ22" s="523" t="str">
        <f t="shared" si="20"/>
        <v>Madrid, Comunidad de</v>
      </c>
      <c r="AR22" s="524">
        <f t="shared" si="21"/>
        <v>3.8247396928901978</v>
      </c>
      <c r="AS22" s="396"/>
      <c r="AT22" s="522">
        <f t="shared" si="22"/>
        <v>18</v>
      </c>
      <c r="AU22" s="522">
        <v>12</v>
      </c>
      <c r="AV22" s="522">
        <f t="shared" si="23"/>
        <v>17</v>
      </c>
      <c r="AW22" s="523" t="str">
        <f t="shared" si="24"/>
        <v>Rioja, La</v>
      </c>
      <c r="AX22" s="524">
        <f t="shared" si="25"/>
        <v>26.996180833111289</v>
      </c>
    </row>
    <row r="23" spans="1:50" s="329" customFormat="1" ht="18" customHeight="1" x14ac:dyDescent="0.15">
      <c r="A23" s="348"/>
      <c r="B23" s="526" t="s">
        <v>42</v>
      </c>
      <c r="C23" s="527"/>
      <c r="D23" s="528">
        <f t="shared" si="5"/>
        <v>7009268</v>
      </c>
      <c r="E23" s="529">
        <f t="shared" si="0"/>
        <v>14.416519889727814</v>
      </c>
      <c r="F23" s="527"/>
      <c r="G23" s="530">
        <f>'20pobl'!J24</f>
        <v>5704269</v>
      </c>
      <c r="H23" s="531">
        <f t="shared" si="6"/>
        <v>14.743017214167919</v>
      </c>
      <c r="I23" s="527"/>
      <c r="J23" s="530">
        <f>'20pobl'!Q24</f>
        <v>912768</v>
      </c>
      <c r="K23" s="531">
        <f t="shared" si="7"/>
        <v>13.080777204255586</v>
      </c>
      <c r="L23" s="527"/>
      <c r="M23" s="530">
        <f>'20pobl'!X24</f>
        <v>392231</v>
      </c>
      <c r="N23" s="531">
        <f t="shared" si="1"/>
        <v>13.294010304924631</v>
      </c>
      <c r="O23" s="527"/>
      <c r="P23" s="532">
        <f t="shared" si="8"/>
        <v>196986</v>
      </c>
      <c r="Q23" s="533">
        <f t="shared" si="9"/>
        <v>2.8103647913020304</v>
      </c>
      <c r="R23" s="527"/>
      <c r="S23" s="530">
        <f>'44apbpcasaad'!G24</f>
        <v>51669</v>
      </c>
      <c r="T23" s="534">
        <f t="shared" si="10"/>
        <v>0.90579529121084579</v>
      </c>
      <c r="U23" s="527"/>
      <c r="V23" s="530">
        <f>'44apbpcasaad'!J24</f>
        <v>34911</v>
      </c>
      <c r="W23" s="534">
        <f t="shared" si="11"/>
        <v>3.8247396928901978</v>
      </c>
      <c r="X23" s="527"/>
      <c r="Y23" s="530">
        <f>'44apbpcasaad'!M24</f>
        <v>110406</v>
      </c>
      <c r="Z23" s="520">
        <f t="shared" si="12"/>
        <v>28.148208581167729</v>
      </c>
      <c r="AA23" s="521"/>
      <c r="AB23" s="522">
        <f t="shared" si="2"/>
        <v>15</v>
      </c>
      <c r="AC23" s="522">
        <v>13</v>
      </c>
      <c r="AD23" s="522">
        <f t="shared" si="13"/>
        <v>9</v>
      </c>
      <c r="AE23" s="523" t="str">
        <f t="shared" si="3"/>
        <v>Cataluña</v>
      </c>
      <c r="AF23" s="524">
        <f t="shared" si="4"/>
        <v>2.9489039944055531</v>
      </c>
      <c r="AG23" s="396"/>
      <c r="AH23" s="522">
        <f t="shared" si="14"/>
        <v>15</v>
      </c>
      <c r="AI23" s="522">
        <v>13</v>
      </c>
      <c r="AJ23" s="522">
        <f t="shared" si="15"/>
        <v>5</v>
      </c>
      <c r="AK23" s="523" t="str">
        <f t="shared" si="16"/>
        <v>Canarias</v>
      </c>
      <c r="AL23" s="524">
        <f t="shared" si="17"/>
        <v>1.0156940267931955</v>
      </c>
      <c r="AM23" s="396"/>
      <c r="AN23" s="522">
        <f t="shared" si="18"/>
        <v>12</v>
      </c>
      <c r="AO23" s="522">
        <v>13</v>
      </c>
      <c r="AP23" s="522">
        <f t="shared" si="19"/>
        <v>3</v>
      </c>
      <c r="AQ23" s="523" t="str">
        <f t="shared" si="20"/>
        <v>Asturias, Principado de</v>
      </c>
      <c r="AR23" s="524">
        <f t="shared" si="21"/>
        <v>3.7222213779513598</v>
      </c>
      <c r="AS23" s="396"/>
      <c r="AT23" s="522">
        <f t="shared" si="22"/>
        <v>9</v>
      </c>
      <c r="AU23" s="522">
        <v>13</v>
      </c>
      <c r="AV23" s="522">
        <f t="shared" si="23"/>
        <v>16</v>
      </c>
      <c r="AW23" s="523" t="str">
        <f t="shared" si="24"/>
        <v>País Vasco</v>
      </c>
      <c r="AX23" s="524">
        <f t="shared" si="25"/>
        <v>25.226049780092875</v>
      </c>
    </row>
    <row r="24" spans="1:50" s="329" customFormat="1" ht="18" customHeight="1" x14ac:dyDescent="0.15">
      <c r="A24" s="348"/>
      <c r="B24" s="526" t="s">
        <v>43</v>
      </c>
      <c r="C24" s="527"/>
      <c r="D24" s="528">
        <f t="shared" si="5"/>
        <v>1568492</v>
      </c>
      <c r="E24" s="529">
        <f t="shared" si="0"/>
        <v>3.226042450492542</v>
      </c>
      <c r="F24" s="527"/>
      <c r="G24" s="530">
        <f>'20pobl'!J25</f>
        <v>1307004</v>
      </c>
      <c r="H24" s="531">
        <f t="shared" si="6"/>
        <v>3.3780283627904519</v>
      </c>
      <c r="I24" s="527"/>
      <c r="J24" s="530">
        <f>'20pobl'!Q25</f>
        <v>189074</v>
      </c>
      <c r="K24" s="531">
        <f t="shared" si="7"/>
        <v>2.7095985717262443</v>
      </c>
      <c r="L24" s="527"/>
      <c r="M24" s="530">
        <f>'20pobl'!X25</f>
        <v>72414</v>
      </c>
      <c r="N24" s="531">
        <f t="shared" si="1"/>
        <v>2.4543507836474228</v>
      </c>
      <c r="O24" s="527"/>
      <c r="P24" s="532">
        <f t="shared" si="8"/>
        <v>46549</v>
      </c>
      <c r="Q24" s="533">
        <f t="shared" si="9"/>
        <v>2.9677550156456012</v>
      </c>
      <c r="R24" s="527"/>
      <c r="S24" s="530">
        <f>'44apbpcasaad'!G25</f>
        <v>16799</v>
      </c>
      <c r="T24" s="534">
        <f t="shared" si="10"/>
        <v>1.285305936324602</v>
      </c>
      <c r="U24" s="527"/>
      <c r="V24" s="530">
        <f>'44apbpcasaad'!J25</f>
        <v>9156</v>
      </c>
      <c r="W24" s="534">
        <f t="shared" si="11"/>
        <v>4.8425484201952678</v>
      </c>
      <c r="X24" s="527"/>
      <c r="Y24" s="530">
        <f>'44apbpcasaad'!M25</f>
        <v>20594</v>
      </c>
      <c r="Z24" s="520">
        <f t="shared" si="12"/>
        <v>28.439252078327396</v>
      </c>
      <c r="AA24" s="521"/>
      <c r="AB24" s="522">
        <f t="shared" si="2"/>
        <v>12</v>
      </c>
      <c r="AC24" s="522">
        <v>14</v>
      </c>
      <c r="AD24" s="522">
        <f t="shared" si="13"/>
        <v>17</v>
      </c>
      <c r="AE24" s="523" t="str">
        <f t="shared" si="3"/>
        <v>Rioja, La</v>
      </c>
      <c r="AF24" s="524">
        <f t="shared" si="4"/>
        <v>2.8758359450188782</v>
      </c>
      <c r="AG24" s="396"/>
      <c r="AH24" s="522">
        <f t="shared" si="14"/>
        <v>4</v>
      </c>
      <c r="AI24" s="522">
        <v>14</v>
      </c>
      <c r="AJ24" s="522">
        <f t="shared" si="15"/>
        <v>9</v>
      </c>
      <c r="AK24" s="523" t="str">
        <f t="shared" si="16"/>
        <v>Cataluña</v>
      </c>
      <c r="AL24" s="524">
        <f t="shared" si="17"/>
        <v>0.95746170967527278</v>
      </c>
      <c r="AM24" s="396"/>
      <c r="AN24" s="522">
        <f t="shared" si="18"/>
        <v>4</v>
      </c>
      <c r="AO24" s="522">
        <v>14</v>
      </c>
      <c r="AP24" s="522">
        <f t="shared" si="19"/>
        <v>16</v>
      </c>
      <c r="AQ24" s="523" t="str">
        <f t="shared" si="20"/>
        <v>País Vasco</v>
      </c>
      <c r="AR24" s="524">
        <f t="shared" si="21"/>
        <v>3.6157322558014324</v>
      </c>
      <c r="AS24" s="396"/>
      <c r="AT24" s="522">
        <f t="shared" si="22"/>
        <v>7</v>
      </c>
      <c r="AU24" s="522">
        <v>14</v>
      </c>
      <c r="AV24" s="522">
        <f t="shared" si="23"/>
        <v>15</v>
      </c>
      <c r="AW24" s="523" t="str">
        <f t="shared" si="24"/>
        <v>Navarra, Comunidad Foral de</v>
      </c>
      <c r="AX24" s="524">
        <f t="shared" si="25"/>
        <v>25.215728345538505</v>
      </c>
    </row>
    <row r="25" spans="1:50" s="329" customFormat="1" ht="18" customHeight="1" x14ac:dyDescent="0.15">
      <c r="B25" s="526" t="s">
        <v>44</v>
      </c>
      <c r="C25" s="527"/>
      <c r="D25" s="535">
        <f t="shared" si="5"/>
        <v>678333</v>
      </c>
      <c r="E25" s="529">
        <f t="shared" si="0"/>
        <v>1.3951815205751497</v>
      </c>
      <c r="F25" s="527"/>
      <c r="G25" s="536">
        <f>'20pobl'!J26</f>
        <v>537748</v>
      </c>
      <c r="H25" s="531">
        <f t="shared" si="6"/>
        <v>1.3898411910245414</v>
      </c>
      <c r="I25" s="527"/>
      <c r="J25" s="536">
        <f>'20pobl'!Q26</f>
        <v>97707</v>
      </c>
      <c r="K25" s="531">
        <f>J25*100/$J$30</f>
        <v>1.4002282050819053</v>
      </c>
      <c r="L25" s="527"/>
      <c r="M25" s="536">
        <f>'20pobl'!X26</f>
        <v>42878</v>
      </c>
      <c r="N25" s="531">
        <f t="shared" si="1"/>
        <v>1.4532777211759356</v>
      </c>
      <c r="O25" s="527"/>
      <c r="P25" s="537">
        <f t="shared" si="8"/>
        <v>17258</v>
      </c>
      <c r="Q25" s="533">
        <f t="shared" si="9"/>
        <v>2.5441781543872994</v>
      </c>
      <c r="R25" s="527"/>
      <c r="S25" s="536">
        <f>'44apbpcasaad'!G26</f>
        <v>3535</v>
      </c>
      <c r="T25" s="534">
        <f t="shared" si="10"/>
        <v>0.65737111063174569</v>
      </c>
      <c r="U25" s="527"/>
      <c r="V25" s="536">
        <f>'44apbpcasaad'!J26</f>
        <v>2911</v>
      </c>
      <c r="W25" s="534">
        <f t="shared" si="11"/>
        <v>2.9793157092122367</v>
      </c>
      <c r="X25" s="527"/>
      <c r="Y25" s="536">
        <f>'44apbpcasaad'!M26</f>
        <v>10812</v>
      </c>
      <c r="Z25" s="520">
        <f t="shared" si="12"/>
        <v>25.215728345538505</v>
      </c>
      <c r="AA25" s="521"/>
      <c r="AB25" s="522">
        <f t="shared" si="2"/>
        <v>16</v>
      </c>
      <c r="AC25" s="522">
        <v>15</v>
      </c>
      <c r="AD25" s="522">
        <f t="shared" si="13"/>
        <v>13</v>
      </c>
      <c r="AE25" s="523" t="str">
        <f t="shared" si="3"/>
        <v>Madrid, Comunidad de</v>
      </c>
      <c r="AF25" s="524">
        <f t="shared" si="4"/>
        <v>2.8103647913020304</v>
      </c>
      <c r="AG25" s="396"/>
      <c r="AH25" s="522">
        <f t="shared" si="14"/>
        <v>18</v>
      </c>
      <c r="AI25" s="522">
        <v>15</v>
      </c>
      <c r="AJ25" s="522">
        <f t="shared" si="15"/>
        <v>13</v>
      </c>
      <c r="AK25" s="523" t="str">
        <f t="shared" si="16"/>
        <v>Madrid, Comunidad de</v>
      </c>
      <c r="AL25" s="524">
        <f t="shared" si="17"/>
        <v>0.90579529121084579</v>
      </c>
      <c r="AM25" s="396"/>
      <c r="AN25" s="522">
        <f t="shared" si="18"/>
        <v>18</v>
      </c>
      <c r="AO25" s="522">
        <v>15</v>
      </c>
      <c r="AP25" s="522">
        <f t="shared" si="19"/>
        <v>18</v>
      </c>
      <c r="AQ25" s="523" t="str">
        <f t="shared" si="20"/>
        <v>Ceuta y Melilla</v>
      </c>
      <c r="AR25" s="524">
        <f t="shared" si="21"/>
        <v>3.4530553212004338</v>
      </c>
      <c r="AS25" s="396"/>
      <c r="AT25" s="522">
        <f t="shared" si="22"/>
        <v>14</v>
      </c>
      <c r="AU25" s="522">
        <v>15</v>
      </c>
      <c r="AV25" s="522">
        <f t="shared" si="23"/>
        <v>6</v>
      </c>
      <c r="AW25" s="523" t="str">
        <f t="shared" si="24"/>
        <v>Cantabria</v>
      </c>
      <c r="AX25" s="524">
        <f t="shared" si="25"/>
        <v>23.085302091402014</v>
      </c>
    </row>
    <row r="26" spans="1:50" s="329" customFormat="1" ht="18" customHeight="1" x14ac:dyDescent="0.15">
      <c r="B26" s="526" t="s">
        <v>45</v>
      </c>
      <c r="C26" s="527"/>
      <c r="D26" s="535">
        <f t="shared" si="5"/>
        <v>2227684</v>
      </c>
      <c r="E26" s="529">
        <f t="shared" si="0"/>
        <v>4.5818551514977628</v>
      </c>
      <c r="F26" s="527"/>
      <c r="G26" s="536">
        <f>'20pobl'!J27</f>
        <v>1697134</v>
      </c>
      <c r="H26" s="531">
        <f t="shared" si="6"/>
        <v>4.38634218981427</v>
      </c>
      <c r="I26" s="527"/>
      <c r="J26" s="536">
        <f>'20pobl'!Q27</f>
        <v>367754</v>
      </c>
      <c r="K26" s="531">
        <f t="shared" si="7"/>
        <v>5.2702418796165169</v>
      </c>
      <c r="L26" s="527"/>
      <c r="M26" s="536">
        <f>'20pobl'!X27</f>
        <v>162796</v>
      </c>
      <c r="N26" s="531">
        <f t="shared" si="1"/>
        <v>5.5176967185166657</v>
      </c>
      <c r="O26" s="527"/>
      <c r="P26" s="537">
        <f t="shared" si="8"/>
        <v>72428</v>
      </c>
      <c r="Q26" s="533">
        <f t="shared" si="9"/>
        <v>3.251269030975668</v>
      </c>
      <c r="R26" s="527"/>
      <c r="S26" s="536">
        <f>'44apbpcasaad'!G27</f>
        <v>18064</v>
      </c>
      <c r="T26" s="534">
        <f t="shared" si="10"/>
        <v>1.0643826592361003</v>
      </c>
      <c r="U26" s="527"/>
      <c r="V26" s="536">
        <f>'44apbpcasaad'!J27</f>
        <v>13297</v>
      </c>
      <c r="W26" s="534">
        <f t="shared" si="11"/>
        <v>3.6157322558014324</v>
      </c>
      <c r="X26" s="527"/>
      <c r="Y26" s="536">
        <f>'44apbpcasaad'!M27</f>
        <v>41067</v>
      </c>
      <c r="Z26" s="520">
        <f t="shared" si="12"/>
        <v>25.226049780092875</v>
      </c>
      <c r="AA26" s="521"/>
      <c r="AB26" s="522">
        <f t="shared" si="2"/>
        <v>7</v>
      </c>
      <c r="AC26" s="522">
        <v>16</v>
      </c>
      <c r="AD26" s="522">
        <f t="shared" si="13"/>
        <v>15</v>
      </c>
      <c r="AE26" s="523" t="str">
        <f t="shared" si="3"/>
        <v>Navarra, Comunidad Foral de</v>
      </c>
      <c r="AF26" s="525">
        <f t="shared" si="4"/>
        <v>2.5441781543872994</v>
      </c>
      <c r="AG26" s="396"/>
      <c r="AH26" s="522">
        <f t="shared" si="14"/>
        <v>9</v>
      </c>
      <c r="AI26" s="522">
        <v>16</v>
      </c>
      <c r="AJ26" s="522">
        <f t="shared" si="15"/>
        <v>2</v>
      </c>
      <c r="AK26" s="523" t="str">
        <f t="shared" si="16"/>
        <v>Aragón</v>
      </c>
      <c r="AL26" s="524">
        <f t="shared" si="17"/>
        <v>0.86857790031231052</v>
      </c>
      <c r="AM26" s="396"/>
      <c r="AN26" s="522">
        <f t="shared" si="18"/>
        <v>14</v>
      </c>
      <c r="AO26" s="522">
        <v>16</v>
      </c>
      <c r="AP26" s="522">
        <f t="shared" si="19"/>
        <v>17</v>
      </c>
      <c r="AQ26" s="523" t="str">
        <f t="shared" si="20"/>
        <v>Rioja, La</v>
      </c>
      <c r="AR26" s="524">
        <f t="shared" si="21"/>
        <v>3.4019276912440524</v>
      </c>
      <c r="AS26" s="396"/>
      <c r="AT26" s="522">
        <f t="shared" si="22"/>
        <v>13</v>
      </c>
      <c r="AU26" s="522">
        <v>16</v>
      </c>
      <c r="AV26" s="522">
        <f t="shared" si="23"/>
        <v>3</v>
      </c>
      <c r="AW26" s="523" t="str">
        <f t="shared" si="24"/>
        <v>Asturias, Principado de</v>
      </c>
      <c r="AX26" s="524">
        <f t="shared" si="25"/>
        <v>22.830685343611922</v>
      </c>
    </row>
    <row r="27" spans="1:50" s="329" customFormat="1" ht="18" customHeight="1" x14ac:dyDescent="0.15">
      <c r="B27" s="526" t="s">
        <v>46</v>
      </c>
      <c r="C27" s="527"/>
      <c r="D27" s="535">
        <f t="shared" si="5"/>
        <v>324184</v>
      </c>
      <c r="E27" s="538">
        <f t="shared" si="0"/>
        <v>0.6667750589550181</v>
      </c>
      <c r="F27" s="527"/>
      <c r="G27" s="536">
        <f>'20pobl'!J28</f>
        <v>252488</v>
      </c>
      <c r="H27" s="539">
        <f t="shared" si="6"/>
        <v>0.65257001911565349</v>
      </c>
      <c r="I27" s="527"/>
      <c r="J27" s="536">
        <f>'20pobl'!Q28</f>
        <v>49178</v>
      </c>
      <c r="K27" s="539">
        <f t="shared" si="7"/>
        <v>0.70476447613290694</v>
      </c>
      <c r="L27" s="527"/>
      <c r="M27" s="536">
        <f>'20pobl'!X28</f>
        <v>22518</v>
      </c>
      <c r="N27" s="539">
        <f t="shared" si="1"/>
        <v>0.76320975151452297</v>
      </c>
      <c r="O27" s="527"/>
      <c r="P27" s="537">
        <f t="shared" si="8"/>
        <v>9323</v>
      </c>
      <c r="Q27" s="540">
        <f t="shared" si="9"/>
        <v>2.8758359450188782</v>
      </c>
      <c r="R27" s="527"/>
      <c r="S27" s="536">
        <f>'44apbpcasaad'!G28</f>
        <v>1571</v>
      </c>
      <c r="T27" s="541">
        <f t="shared" si="10"/>
        <v>0.62220778809289945</v>
      </c>
      <c r="U27" s="527"/>
      <c r="V27" s="536">
        <f>'44apbpcasaad'!J28</f>
        <v>1673</v>
      </c>
      <c r="W27" s="541">
        <f t="shared" si="11"/>
        <v>3.4019276912440524</v>
      </c>
      <c r="X27" s="527"/>
      <c r="Y27" s="536">
        <f>'44apbpcasaad'!M28</f>
        <v>6079</v>
      </c>
      <c r="Z27" s="542">
        <f t="shared" si="12"/>
        <v>26.996180833111289</v>
      </c>
      <c r="AA27" s="521"/>
      <c r="AB27" s="522">
        <f t="shared" si="2"/>
        <v>14</v>
      </c>
      <c r="AC27" s="522">
        <v>17</v>
      </c>
      <c r="AD27" s="522">
        <f t="shared" si="13"/>
        <v>4</v>
      </c>
      <c r="AE27" s="523" t="str">
        <f t="shared" si="3"/>
        <v>Balears, Illes</v>
      </c>
      <c r="AF27" s="524">
        <f t="shared" si="4"/>
        <v>2.5296159666430693</v>
      </c>
      <c r="AG27" s="396"/>
      <c r="AH27" s="522">
        <f t="shared" si="14"/>
        <v>19</v>
      </c>
      <c r="AI27" s="522">
        <v>17</v>
      </c>
      <c r="AJ27" s="522">
        <f t="shared" si="15"/>
        <v>4</v>
      </c>
      <c r="AK27" s="523" t="str">
        <f t="shared" si="16"/>
        <v>Balears, Illes</v>
      </c>
      <c r="AL27" s="524">
        <f t="shared" si="17"/>
        <v>0.84259154622222054</v>
      </c>
      <c r="AM27" s="396"/>
      <c r="AN27" s="522">
        <f t="shared" si="18"/>
        <v>16</v>
      </c>
      <c r="AO27" s="522">
        <v>17</v>
      </c>
      <c r="AP27" s="522">
        <f t="shared" si="19"/>
        <v>5</v>
      </c>
      <c r="AQ27" s="523" t="str">
        <f t="shared" si="20"/>
        <v>Canarias</v>
      </c>
      <c r="AR27" s="524">
        <f t="shared" si="21"/>
        <v>3.1352523898383868</v>
      </c>
      <c r="AS27" s="396"/>
      <c r="AT27" s="522">
        <f t="shared" si="22"/>
        <v>12</v>
      </c>
      <c r="AU27" s="522">
        <v>17</v>
      </c>
      <c r="AV27" s="522">
        <f t="shared" si="23"/>
        <v>18</v>
      </c>
      <c r="AW27" s="523" t="str">
        <f t="shared" si="24"/>
        <v>Ceuta y Melilla</v>
      </c>
      <c r="AX27" s="524">
        <f t="shared" si="25"/>
        <v>21.645286092445531</v>
      </c>
    </row>
    <row r="28" spans="1:50" s="329" customFormat="1" ht="18" customHeight="1" x14ac:dyDescent="0.15">
      <c r="B28" s="526" t="s">
        <v>1</v>
      </c>
      <c r="C28" s="527"/>
      <c r="D28" s="535">
        <f t="shared" si="5"/>
        <v>169164</v>
      </c>
      <c r="E28" s="538">
        <f t="shared" si="0"/>
        <v>0.34793307526918876</v>
      </c>
      <c r="F28" s="527"/>
      <c r="G28" s="536">
        <f>'20pobl'!J29</f>
        <v>147659</v>
      </c>
      <c r="H28" s="539">
        <f t="shared" si="6"/>
        <v>0.38163333090126372</v>
      </c>
      <c r="I28" s="527"/>
      <c r="J28" s="536">
        <f>'20pobl'!Q29</f>
        <v>16594</v>
      </c>
      <c r="K28" s="539">
        <f t="shared" si="7"/>
        <v>0.23780677776545323</v>
      </c>
      <c r="L28" s="527"/>
      <c r="M28" s="536">
        <f>'20pobl'!X29</f>
        <v>4911</v>
      </c>
      <c r="N28" s="539">
        <f t="shared" si="1"/>
        <v>0.16645008835988198</v>
      </c>
      <c r="O28" s="527"/>
      <c r="P28" s="537">
        <f t="shared" si="8"/>
        <v>3733</v>
      </c>
      <c r="Q28" s="540">
        <f t="shared" si="9"/>
        <v>2.2067342933484664</v>
      </c>
      <c r="R28" s="527"/>
      <c r="S28" s="536">
        <f>'44apbpcasaad'!G29</f>
        <v>2097</v>
      </c>
      <c r="T28" s="541">
        <f t="shared" si="10"/>
        <v>1.4201640265747431</v>
      </c>
      <c r="U28" s="527"/>
      <c r="V28" s="536">
        <f>'44apbpcasaad'!J29</f>
        <v>573</v>
      </c>
      <c r="W28" s="541">
        <f t="shared" si="11"/>
        <v>3.4530553212004338</v>
      </c>
      <c r="X28" s="527"/>
      <c r="Y28" s="536">
        <f>'44apbpcasaad'!M29</f>
        <v>1063</v>
      </c>
      <c r="Z28" s="542">
        <f t="shared" si="12"/>
        <v>21.645286092445531</v>
      </c>
      <c r="AA28" s="521"/>
      <c r="AB28" s="522">
        <f t="shared" si="2"/>
        <v>18</v>
      </c>
      <c r="AC28" s="522">
        <v>18</v>
      </c>
      <c r="AD28" s="522">
        <f t="shared" si="13"/>
        <v>18</v>
      </c>
      <c r="AE28" s="523" t="str">
        <f t="shared" si="3"/>
        <v>Ceuta y Melilla</v>
      </c>
      <c r="AF28" s="524">
        <f t="shared" si="4"/>
        <v>2.2067342933484664</v>
      </c>
      <c r="AG28" s="396"/>
      <c r="AH28" s="522">
        <f t="shared" si="14"/>
        <v>2</v>
      </c>
      <c r="AI28" s="522">
        <v>18</v>
      </c>
      <c r="AJ28" s="522">
        <f t="shared" si="15"/>
        <v>15</v>
      </c>
      <c r="AK28" s="523" t="str">
        <f t="shared" si="16"/>
        <v>Navarra, Comunidad Foral de</v>
      </c>
      <c r="AL28" s="524">
        <f t="shared" si="17"/>
        <v>0.65737111063174569</v>
      </c>
      <c r="AM28" s="396"/>
      <c r="AN28" s="522">
        <f t="shared" si="18"/>
        <v>15</v>
      </c>
      <c r="AO28" s="522">
        <v>18</v>
      </c>
      <c r="AP28" s="522">
        <f t="shared" si="19"/>
        <v>15</v>
      </c>
      <c r="AQ28" s="523" t="str">
        <f t="shared" si="20"/>
        <v>Navarra, Comunidad Foral de</v>
      </c>
      <c r="AR28" s="524">
        <f t="shared" si="21"/>
        <v>2.9793157092122367</v>
      </c>
      <c r="AS28" s="396"/>
      <c r="AT28" s="522">
        <f t="shared" si="22"/>
        <v>17</v>
      </c>
      <c r="AU28" s="522">
        <v>18</v>
      </c>
      <c r="AV28" s="522">
        <f t="shared" si="23"/>
        <v>12</v>
      </c>
      <c r="AW28" s="523" t="str">
        <f t="shared" si="24"/>
        <v>Galicia</v>
      </c>
      <c r="AX28" s="524">
        <f t="shared" si="25"/>
        <v>18.470754052149402</v>
      </c>
    </row>
    <row r="29" spans="1:50" s="329" customFormat="1" ht="3.75" customHeight="1" x14ac:dyDescent="0.1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2.0882151411008087</v>
      </c>
      <c r="AG29" s="396"/>
      <c r="AH29" s="518"/>
      <c r="AI29" s="518"/>
      <c r="AJ29" s="522">
        <f>MATCH(AI30,AH$11:AH$30,0)</f>
        <v>17</v>
      </c>
      <c r="AK29" s="523" t="str">
        <f t="shared" si="16"/>
        <v>Rioja, La</v>
      </c>
      <c r="AL29" s="524">
        <f t="shared" si="17"/>
        <v>0.62220778809289945</v>
      </c>
      <c r="AM29" s="396"/>
      <c r="AN29" s="518"/>
      <c r="AO29" s="518"/>
      <c r="AP29" s="522">
        <f>MATCH(AO30,AN$11:AN$30,0)</f>
        <v>12</v>
      </c>
      <c r="AQ29" s="523" t="str">
        <f t="shared" si="20"/>
        <v>Galicia</v>
      </c>
      <c r="AR29" s="524">
        <f>INDEX(W$11:W$30,AP29,1)</f>
        <v>2.9645197749555532</v>
      </c>
      <c r="AS29" s="396"/>
      <c r="AT29" s="518"/>
      <c r="AU29" s="518"/>
      <c r="AV29" s="522">
        <f>MATCH(AU30,AT$11:AT$30,0)</f>
        <v>5</v>
      </c>
      <c r="AW29" s="523" t="str">
        <f t="shared" si="24"/>
        <v>Canarias</v>
      </c>
      <c r="AX29" s="524">
        <f t="shared" si="25"/>
        <v>18.463083679618727</v>
      </c>
    </row>
    <row r="30" spans="1:50" s="336" customFormat="1" ht="18" customHeight="1" x14ac:dyDescent="0.1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1553560</v>
      </c>
      <c r="Q30" s="545">
        <f>P30*100/D30</f>
        <v>3.1953306165330737</v>
      </c>
      <c r="R30" s="320"/>
      <c r="S30" s="549">
        <f>SUM(S11:S28)</f>
        <v>416025</v>
      </c>
      <c r="T30" s="546">
        <f>S30*100/G30</f>
        <v>1.0752409706702486</v>
      </c>
      <c r="U30" s="320"/>
      <c r="V30" s="549">
        <f>SUM(V11:V28)</f>
        <v>299585</v>
      </c>
      <c r="W30" s="546">
        <f>V30*100/J30</f>
        <v>4.2933194839618718</v>
      </c>
      <c r="X30" s="320"/>
      <c r="Y30" s="549">
        <f>SUM(Y11:Y28)</f>
        <v>837950</v>
      </c>
      <c r="Z30" s="551">
        <f>Y30*100/M30</f>
        <v>28.400906442916533</v>
      </c>
      <c r="AA30" s="521"/>
      <c r="AB30" s="522">
        <f>_xlfn.RANK.EQ(Q30,Q$11:Q$30,0)</f>
        <v>8</v>
      </c>
      <c r="AC30" s="522">
        <v>19</v>
      </c>
      <c r="AD30" s="518"/>
      <c r="AE30" s="518"/>
      <c r="AF30" s="552"/>
      <c r="AG30" s="337"/>
      <c r="AH30" s="522">
        <f t="shared" si="14"/>
        <v>8</v>
      </c>
      <c r="AI30" s="522">
        <v>19</v>
      </c>
      <c r="AJ30" s="518"/>
      <c r="AK30" s="518"/>
      <c r="AL30" s="552"/>
      <c r="AM30" s="337"/>
      <c r="AN30" s="522">
        <f t="shared" si="18"/>
        <v>7</v>
      </c>
      <c r="AO30" s="522">
        <v>19</v>
      </c>
      <c r="AP30" s="518"/>
      <c r="AQ30" s="518"/>
      <c r="AR30" s="552"/>
      <c r="AS30" s="337"/>
      <c r="AT30" s="522">
        <f t="shared" si="22"/>
        <v>8</v>
      </c>
      <c r="AU30" s="522">
        <v>19</v>
      </c>
      <c r="AV30" s="518"/>
      <c r="AW30" s="518"/>
      <c r="AX30" s="552"/>
    </row>
    <row r="31" spans="1:50" s="336" customFormat="1" ht="5.25" customHeight="1" x14ac:dyDescent="0.2">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
      <c r="B33" s="1608" t="s">
        <v>170</v>
      </c>
      <c r="C33" s="1608"/>
      <c r="D33" s="1608"/>
      <c r="E33" s="1608"/>
      <c r="F33" s="1608"/>
      <c r="G33" s="1608"/>
      <c r="H33" s="1608"/>
      <c r="I33" s="1608"/>
      <c r="J33" s="1608"/>
      <c r="K33" s="1608"/>
      <c r="L33" s="1608"/>
      <c r="M33" s="1608"/>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
      <c r="B34" s="1609"/>
      <c r="C34" s="1609"/>
      <c r="D34" s="1609"/>
      <c r="E34" s="1609"/>
      <c r="F34" s="1609"/>
      <c r="G34" s="1609"/>
      <c r="H34" s="1609"/>
      <c r="I34" s="1609"/>
      <c r="J34" s="1609"/>
      <c r="K34" s="1609"/>
      <c r="L34" s="1609"/>
      <c r="M34" s="1609"/>
      <c r="N34" s="1609"/>
      <c r="O34" s="1609"/>
      <c r="P34" s="1609"/>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
      <c r="B35" s="1610"/>
      <c r="C35" s="1610"/>
      <c r="D35" s="1610"/>
      <c r="E35" s="1610"/>
      <c r="F35" s="1610"/>
      <c r="G35" s="1610"/>
      <c r="H35" s="1610"/>
      <c r="I35" s="1610"/>
      <c r="J35" s="1610"/>
      <c r="K35" s="1610"/>
      <c r="L35" s="1610"/>
      <c r="M35" s="1610"/>
      <c r="N35" s="1610"/>
      <c r="O35" s="1610"/>
      <c r="P35" s="1610"/>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
      <c r="L38" s="888"/>
      <c r="M38" s="888"/>
      <c r="N38" s="888"/>
    </row>
    <row r="39" spans="2:50" x14ac:dyDescent="0.2">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61"/>
  <sheetViews>
    <sheetView zoomScale="90" zoomScaleNormal="90" workbookViewId="0"/>
  </sheetViews>
  <sheetFormatPr baseColWidth="10" defaultColWidth="11.42578125" defaultRowHeight="15" x14ac:dyDescent="0.2"/>
  <cols>
    <col min="1" max="1" width="4" style="333" customWidth="1"/>
    <col min="2" max="2" width="32.28515625" style="333" customWidth="1"/>
    <col min="3" max="3" width="0.5703125" style="333" customWidth="1"/>
    <col min="4" max="4" width="17"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5703125" style="333" customWidth="1"/>
    <col min="12" max="12" width="8.42578125" style="333" customWidth="1"/>
    <col min="13" max="13" width="6.140625" style="333" customWidth="1"/>
    <col min="14" max="14" width="8.42578125" style="333" customWidth="1"/>
    <col min="15" max="15" width="7.5703125" style="333" customWidth="1"/>
    <col min="16" max="16" width="8.42578125" style="333" customWidth="1"/>
    <col min="17" max="17" width="6.140625" style="333" customWidth="1"/>
    <col min="18" max="18" width="8.42578125" style="333" customWidth="1"/>
    <col min="19" max="19" width="6.140625" style="333" customWidth="1"/>
    <col min="20" max="22" width="8.42578125" style="333" customWidth="1"/>
    <col min="23" max="23" width="6.140625" style="333" customWidth="1"/>
    <col min="24" max="24" width="8.42578125" style="333" customWidth="1"/>
    <col min="25" max="25" width="3.5703125" style="333" customWidth="1"/>
    <col min="26" max="26" width="1.42578125" style="329" customWidth="1"/>
    <col min="27" max="27" width="1.85546875" style="329" customWidth="1"/>
    <col min="28" max="28" width="2.140625" style="329" customWidth="1"/>
    <col min="29" max="29" width="11" style="396" customWidth="1"/>
    <col min="30" max="31" width="8.85546875" style="396" customWidth="1"/>
    <col min="32" max="32" width="8.85546875" style="596" customWidth="1"/>
    <col min="33" max="33" width="2.42578125" style="329" bestFit="1" customWidth="1"/>
    <col min="34" max="34" width="4.28515625" style="329" bestFit="1" customWidth="1"/>
    <col min="35" max="35" width="8.42578125" style="329" bestFit="1" customWidth="1"/>
    <col min="36" max="36" width="4.28515625" style="333" bestFit="1" customWidth="1"/>
    <col min="37" max="16384" width="11.42578125" style="333"/>
  </cols>
  <sheetData>
    <row r="1" spans="1:36" s="340" customFormat="1" x14ac:dyDescent="0.2">
      <c r="B1" s="311"/>
      <c r="C1" s="341"/>
      <c r="E1" s="341"/>
      <c r="F1" s="342" t="s">
        <v>135</v>
      </c>
      <c r="G1" s="342"/>
      <c r="H1" s="342"/>
      <c r="I1" s="342" t="s">
        <v>16</v>
      </c>
      <c r="Y1" s="331"/>
      <c r="Z1" s="331"/>
      <c r="AA1" s="331"/>
      <c r="AB1" s="331"/>
      <c r="AC1" s="396"/>
      <c r="AD1" s="396"/>
      <c r="AE1" s="342"/>
      <c r="AF1" s="598"/>
      <c r="AG1" s="311"/>
      <c r="AH1" s="311"/>
      <c r="AI1" s="311"/>
    </row>
    <row r="2" spans="1:36" s="343" customFormat="1" x14ac:dyDescent="0.25">
      <c r="B2" s="1445"/>
      <c r="C2" s="1445"/>
      <c r="Y2" s="331"/>
      <c r="Z2" s="331"/>
      <c r="AA2" s="331"/>
      <c r="AB2" s="331"/>
      <c r="AC2" s="396"/>
      <c r="AD2" s="396"/>
      <c r="AE2" s="556"/>
      <c r="AF2" s="599"/>
      <c r="AG2" s="891"/>
      <c r="AH2" s="891"/>
      <c r="AI2" s="891"/>
    </row>
    <row r="3" spans="1:36" s="345" customFormat="1" ht="42" customHeight="1" x14ac:dyDescent="0.2">
      <c r="B3" s="1446"/>
      <c r="C3" s="1446"/>
      <c r="Y3" s="331"/>
      <c r="Z3" s="331"/>
      <c r="AA3" s="331"/>
      <c r="AB3" s="331"/>
      <c r="AC3" s="396"/>
      <c r="AD3" s="396"/>
      <c r="AE3" s="556"/>
      <c r="AF3" s="599"/>
      <c r="AG3" s="891"/>
      <c r="AH3" s="891"/>
      <c r="AI3" s="891"/>
    </row>
    <row r="4" spans="1:36" s="345" customFormat="1" ht="24" customHeight="1" x14ac:dyDescent="0.2">
      <c r="A4" s="1517" t="s">
        <v>427</v>
      </c>
      <c r="B4" s="1517"/>
      <c r="C4" s="1517"/>
      <c r="D4" s="1517"/>
      <c r="E4" s="1517"/>
      <c r="F4" s="1517"/>
      <c r="G4" s="1517"/>
      <c r="H4" s="1517"/>
      <c r="I4" s="1517"/>
      <c r="J4" s="1517"/>
      <c r="K4" s="1517"/>
      <c r="L4" s="1517"/>
      <c r="M4" s="1517"/>
      <c r="N4" s="1517"/>
      <c r="O4" s="1517"/>
      <c r="P4" s="1517"/>
      <c r="Q4" s="1517"/>
      <c r="R4" s="1517"/>
      <c r="S4" s="1517"/>
      <c r="T4" s="1517"/>
      <c r="U4" s="1517"/>
      <c r="V4" s="1517"/>
      <c r="W4" s="1517"/>
      <c r="X4" s="1517"/>
      <c r="Y4" s="331"/>
      <c r="Z4" s="331"/>
      <c r="AA4" s="331"/>
      <c r="AB4" s="331"/>
      <c r="AC4" s="396"/>
      <c r="AD4" s="396"/>
      <c r="AE4" s="556"/>
      <c r="AF4" s="599"/>
      <c r="AG4" s="891"/>
      <c r="AH4" s="891"/>
      <c r="AI4" s="891"/>
    </row>
    <row r="5" spans="1:36" s="345" customFormat="1" x14ac:dyDescent="0.2">
      <c r="A5" s="49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1473"/>
      <c r="V5" s="1473"/>
      <c r="W5" s="1473"/>
      <c r="X5" s="1473"/>
      <c r="AC5" s="556"/>
      <c r="AD5" s="556"/>
      <c r="AE5" s="556"/>
      <c r="AF5" s="599"/>
      <c r="AG5" s="891"/>
    </row>
    <row r="6" spans="1:36" s="345" customFormat="1" ht="6.75" customHeight="1" x14ac:dyDescent="0.2">
      <c r="B6" s="1473"/>
      <c r="C6" s="1473"/>
      <c r="D6" s="1473"/>
      <c r="E6" s="1473"/>
      <c r="F6" s="1473"/>
      <c r="G6" s="1473"/>
      <c r="H6" s="1473"/>
      <c r="I6" s="1473"/>
      <c r="J6" s="1473"/>
      <c r="K6" s="1473"/>
      <c r="L6" s="1473"/>
      <c r="M6" s="1473"/>
      <c r="N6" s="1473"/>
      <c r="O6" s="1473"/>
      <c r="P6" s="1473"/>
      <c r="Q6" s="1473"/>
      <c r="R6" s="1473"/>
      <c r="S6" s="1473"/>
      <c r="T6" s="1473"/>
      <c r="U6" s="1473"/>
      <c r="V6" s="1473"/>
      <c r="W6" s="1473"/>
      <c r="X6" s="1473"/>
      <c r="Z6" s="891"/>
      <c r="AA6" s="891"/>
      <c r="AB6" s="891"/>
      <c r="AC6" s="556"/>
      <c r="AD6" s="556"/>
      <c r="AE6" s="556"/>
      <c r="AF6" s="599"/>
      <c r="AG6" s="891"/>
      <c r="AH6" s="891"/>
      <c r="AI6" s="891"/>
    </row>
    <row r="7" spans="1:36" s="322" customFormat="1" ht="3.75" customHeight="1" x14ac:dyDescent="0.2">
      <c r="A7" s="316"/>
      <c r="B7" s="1558" t="s">
        <v>12</v>
      </c>
      <c r="C7" s="437"/>
      <c r="D7" s="1616" t="s">
        <v>250</v>
      </c>
      <c r="E7" s="882"/>
      <c r="F7" s="1619"/>
      <c r="G7" s="1619"/>
      <c r="H7" s="882"/>
      <c r="I7" s="752"/>
      <c r="J7" s="752"/>
      <c r="K7" s="752"/>
      <c r="L7" s="752"/>
      <c r="M7" s="882"/>
      <c r="N7" s="882"/>
      <c r="O7" s="882"/>
      <c r="P7" s="882"/>
      <c r="Q7" s="882"/>
      <c r="R7" s="882"/>
      <c r="S7" s="889"/>
      <c r="T7" s="882"/>
      <c r="U7" s="882"/>
      <c r="V7" s="890"/>
      <c r="W7" s="1623"/>
      <c r="X7" s="1624"/>
      <c r="Z7" s="320"/>
      <c r="AA7" s="320"/>
      <c r="AB7" s="320"/>
      <c r="AC7" s="513"/>
      <c r="AD7" s="513"/>
      <c r="AE7" s="513"/>
      <c r="AF7" s="1359"/>
      <c r="AG7" s="320"/>
      <c r="AH7" s="320"/>
      <c r="AI7" s="320"/>
    </row>
    <row r="8" spans="1:36" s="322" customFormat="1" ht="14.25" customHeight="1" x14ac:dyDescent="0.2">
      <c r="A8" s="316"/>
      <c r="B8" s="1614"/>
      <c r="C8" s="437"/>
      <c r="D8" s="1617"/>
      <c r="E8" s="437"/>
      <c r="F8" s="1603" t="s">
        <v>270</v>
      </c>
      <c r="G8" s="1620"/>
      <c r="H8" s="437"/>
      <c r="I8" s="1603" t="s">
        <v>271</v>
      </c>
      <c r="J8" s="1630"/>
      <c r="K8" s="1631" t="s">
        <v>371</v>
      </c>
      <c r="L8" s="1632"/>
      <c r="M8" s="1632"/>
      <c r="N8" s="1632"/>
      <c r="O8" s="1632"/>
      <c r="P8" s="1632"/>
      <c r="Q8" s="1632"/>
      <c r="R8" s="1632"/>
      <c r="S8" s="1632"/>
      <c r="T8" s="1632"/>
      <c r="U8" s="1632"/>
      <c r="V8" s="1632"/>
      <c r="W8" s="1632"/>
      <c r="X8" s="1633"/>
      <c r="Z8" s="320"/>
      <c r="AA8" s="320"/>
      <c r="AB8" s="320"/>
      <c r="AC8" s="513"/>
      <c r="AD8" s="513"/>
      <c r="AE8" s="513"/>
      <c r="AF8" s="1261"/>
      <c r="AG8" s="320"/>
      <c r="AH8" s="320"/>
      <c r="AI8" s="320"/>
    </row>
    <row r="9" spans="1:36" s="322" customFormat="1" ht="28.5" customHeight="1" x14ac:dyDescent="0.2">
      <c r="A9" s="316"/>
      <c r="B9" s="1614"/>
      <c r="C9" s="437"/>
      <c r="D9" s="1618"/>
      <c r="E9" s="437"/>
      <c r="F9" s="1621"/>
      <c r="G9" s="1622"/>
      <c r="H9" s="437"/>
      <c r="I9" s="1621"/>
      <c r="J9" s="1628"/>
      <c r="K9" s="1625" t="s">
        <v>372</v>
      </c>
      <c r="L9" s="1626"/>
      <c r="M9" s="1627" t="s">
        <v>373</v>
      </c>
      <c r="N9" s="1628"/>
      <c r="O9" s="1625" t="s">
        <v>374</v>
      </c>
      <c r="P9" s="1626"/>
      <c r="Q9" s="1627" t="s">
        <v>375</v>
      </c>
      <c r="R9" s="1628"/>
      <c r="S9" s="1627" t="s">
        <v>376</v>
      </c>
      <c r="T9" s="1521"/>
      <c r="U9" s="1439" t="s">
        <v>113</v>
      </c>
      <c r="V9" s="1634"/>
      <c r="W9" s="1439" t="s">
        <v>377</v>
      </c>
      <c r="X9" s="1629"/>
      <c r="Z9" s="320"/>
      <c r="AA9" s="320"/>
      <c r="AB9" s="320"/>
      <c r="AC9" s="513"/>
      <c r="AD9" s="513"/>
      <c r="AE9" s="513"/>
      <c r="AF9" s="1261"/>
      <c r="AG9" s="320"/>
      <c r="AH9" s="320"/>
      <c r="AI9" s="320"/>
    </row>
    <row r="10" spans="1:36" s="322" customFormat="1" ht="22.5" customHeight="1" x14ac:dyDescent="0.2">
      <c r="A10" s="316"/>
      <c r="B10" s="1615"/>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1261"/>
      <c r="AG10" s="320"/>
      <c r="AH10" s="320"/>
      <c r="AI10" s="320"/>
    </row>
    <row r="11" spans="1:36" s="328" customFormat="1" ht="3" customHeight="1" x14ac:dyDescent="0.2">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596"/>
      <c r="AG11" s="329"/>
      <c r="AH11" s="329"/>
      <c r="AI11" s="329"/>
    </row>
    <row r="12" spans="1:36" s="331" customFormat="1" x14ac:dyDescent="0.25">
      <c r="A12" s="330"/>
      <c r="B12" s="755" t="s">
        <v>8</v>
      </c>
      <c r="C12" s="350"/>
      <c r="D12" s="892">
        <v>301429</v>
      </c>
      <c r="E12" s="350"/>
      <c r="F12" s="758">
        <v>4302</v>
      </c>
      <c r="G12" s="759">
        <v>1.4272017622723761</v>
      </c>
      <c r="H12" s="350"/>
      <c r="I12" s="758">
        <v>2767</v>
      </c>
      <c r="J12" s="759">
        <v>0.91796078015054949</v>
      </c>
      <c r="K12" s="758">
        <v>2484</v>
      </c>
      <c r="L12" s="759">
        <v>89.772316588362841</v>
      </c>
      <c r="M12" s="758">
        <v>22</v>
      </c>
      <c r="N12" s="759">
        <v>0.79508492952656307</v>
      </c>
      <c r="O12" s="758">
        <v>10</v>
      </c>
      <c r="P12" s="759">
        <v>0.36140224069389226</v>
      </c>
      <c r="Q12" s="758">
        <v>220</v>
      </c>
      <c r="R12" s="759">
        <v>7.9508492952656304</v>
      </c>
      <c r="S12" s="758">
        <v>0</v>
      </c>
      <c r="T12" s="759">
        <v>0</v>
      </c>
      <c r="U12" s="758">
        <v>0</v>
      </c>
      <c r="V12" s="759">
        <v>0</v>
      </c>
      <c r="W12" s="758">
        <v>31</v>
      </c>
      <c r="X12" s="759">
        <f t="shared" ref="X12:X29" si="0">W12/$I12*100</f>
        <v>1.1203469461510662</v>
      </c>
      <c r="Z12" s="360"/>
      <c r="AA12" s="360"/>
      <c r="AB12" s="360"/>
      <c r="AC12" s="604">
        <v>44316</v>
      </c>
      <c r="AD12" s="602">
        <v>23620</v>
      </c>
      <c r="AE12" s="602">
        <v>14066</v>
      </c>
      <c r="AF12" s="606"/>
      <c r="AG12" s="360"/>
      <c r="AH12" s="360"/>
      <c r="AI12" s="361"/>
      <c r="AJ12" s="607"/>
    </row>
    <row r="13" spans="1:36" s="331" customFormat="1" x14ac:dyDescent="0.25">
      <c r="A13" s="330"/>
      <c r="B13" s="763" t="s">
        <v>7</v>
      </c>
      <c r="C13" s="350"/>
      <c r="D13" s="893">
        <v>46529</v>
      </c>
      <c r="E13" s="350"/>
      <c r="F13" s="765">
        <v>902</v>
      </c>
      <c r="G13" s="766">
        <v>1.9385759418857056</v>
      </c>
      <c r="H13" s="350"/>
      <c r="I13" s="765">
        <v>502</v>
      </c>
      <c r="J13" s="766">
        <v>1.0788970319585633</v>
      </c>
      <c r="K13" s="765">
        <v>482</v>
      </c>
      <c r="L13" s="766">
        <v>96.01593625498009</v>
      </c>
      <c r="M13" s="765">
        <v>15</v>
      </c>
      <c r="N13" s="766">
        <v>2.9880478087649402</v>
      </c>
      <c r="O13" s="765">
        <v>1</v>
      </c>
      <c r="P13" s="766">
        <v>0.19920318725099601</v>
      </c>
      <c r="Q13" s="765">
        <v>2</v>
      </c>
      <c r="R13" s="766">
        <v>0.39840637450199201</v>
      </c>
      <c r="S13" s="765">
        <v>0</v>
      </c>
      <c r="T13" s="766">
        <v>0</v>
      </c>
      <c r="U13" s="765">
        <v>2</v>
      </c>
      <c r="V13" s="766">
        <v>0.39840637450199201</v>
      </c>
      <c r="W13" s="765">
        <v>0</v>
      </c>
      <c r="X13" s="766">
        <f t="shared" si="0"/>
        <v>0</v>
      </c>
      <c r="Z13" s="360"/>
      <c r="AA13" s="360"/>
      <c r="AB13" s="360"/>
      <c r="AC13" s="604">
        <v>44347</v>
      </c>
      <c r="AD13" s="602">
        <v>21534</v>
      </c>
      <c r="AE13" s="602">
        <v>12150</v>
      </c>
      <c r="AF13" s="606"/>
      <c r="AG13" s="360"/>
      <c r="AH13" s="360"/>
      <c r="AI13" s="361"/>
      <c r="AJ13" s="607"/>
    </row>
    <row r="14" spans="1:36" s="331" customFormat="1" x14ac:dyDescent="0.25">
      <c r="A14" s="330"/>
      <c r="B14" s="763" t="s">
        <v>37</v>
      </c>
      <c r="C14" s="350"/>
      <c r="D14" s="893">
        <v>34939</v>
      </c>
      <c r="E14" s="350"/>
      <c r="F14" s="765">
        <v>586</v>
      </c>
      <c r="G14" s="766">
        <v>1.6772088497094935</v>
      </c>
      <c r="H14" s="350"/>
      <c r="I14" s="765">
        <v>459</v>
      </c>
      <c r="J14" s="766">
        <v>1.3137181945676752</v>
      </c>
      <c r="K14" s="765">
        <v>425</v>
      </c>
      <c r="L14" s="766">
        <v>92.592592592592595</v>
      </c>
      <c r="M14" s="765">
        <v>4</v>
      </c>
      <c r="N14" s="766">
        <v>0.8714596949891068</v>
      </c>
      <c r="O14" s="765">
        <v>29</v>
      </c>
      <c r="P14" s="766">
        <v>6.318082788671024</v>
      </c>
      <c r="Q14" s="765">
        <v>0</v>
      </c>
      <c r="R14" s="766">
        <v>0</v>
      </c>
      <c r="S14" s="765">
        <v>0</v>
      </c>
      <c r="T14" s="766">
        <v>0</v>
      </c>
      <c r="U14" s="765">
        <v>0</v>
      </c>
      <c r="V14" s="766">
        <v>0</v>
      </c>
      <c r="W14" s="765">
        <v>1</v>
      </c>
      <c r="X14" s="766">
        <f t="shared" si="0"/>
        <v>0.2178649237472767</v>
      </c>
      <c r="Z14" s="360"/>
      <c r="AA14" s="360"/>
      <c r="AB14" s="360"/>
      <c r="AC14" s="604">
        <v>44377</v>
      </c>
      <c r="AD14" s="602">
        <v>21833</v>
      </c>
      <c r="AE14" s="602">
        <v>13954</v>
      </c>
      <c r="AF14" s="606"/>
      <c r="AG14" s="360"/>
      <c r="AH14" s="360"/>
      <c r="AI14" s="361"/>
      <c r="AJ14" s="607"/>
    </row>
    <row r="15" spans="1:36" s="331" customFormat="1" x14ac:dyDescent="0.25">
      <c r="A15" s="330"/>
      <c r="B15" s="763" t="s">
        <v>38</v>
      </c>
      <c r="C15" s="350"/>
      <c r="D15" s="893">
        <v>31159</v>
      </c>
      <c r="E15" s="350"/>
      <c r="F15" s="765">
        <v>14</v>
      </c>
      <c r="G15" s="766">
        <v>4.4930838602009047E-2</v>
      </c>
      <c r="H15" s="350"/>
      <c r="I15" s="765">
        <v>306</v>
      </c>
      <c r="J15" s="766">
        <v>0.98205975801534062</v>
      </c>
      <c r="K15" s="765">
        <v>301</v>
      </c>
      <c r="L15" s="766">
        <v>98.366013071895424</v>
      </c>
      <c r="M15" s="765">
        <v>5</v>
      </c>
      <c r="N15" s="766">
        <v>1.6339869281045754</v>
      </c>
      <c r="O15" s="765">
        <v>0</v>
      </c>
      <c r="P15" s="766">
        <v>0</v>
      </c>
      <c r="Q15" s="765">
        <v>0</v>
      </c>
      <c r="R15" s="766">
        <v>0</v>
      </c>
      <c r="S15" s="765">
        <v>0</v>
      </c>
      <c r="T15" s="766">
        <v>0</v>
      </c>
      <c r="U15" s="765">
        <v>0</v>
      </c>
      <c r="V15" s="766">
        <v>0</v>
      </c>
      <c r="W15" s="765">
        <v>0</v>
      </c>
      <c r="X15" s="766">
        <f t="shared" si="0"/>
        <v>0</v>
      </c>
      <c r="Z15" s="360"/>
      <c r="AA15" s="360"/>
      <c r="AB15" s="360"/>
      <c r="AC15" s="604">
        <v>44408</v>
      </c>
      <c r="AD15" s="602">
        <v>25882</v>
      </c>
      <c r="AE15" s="602">
        <v>13248</v>
      </c>
      <c r="AF15" s="606"/>
      <c r="AG15" s="360"/>
      <c r="AH15" s="360"/>
      <c r="AI15" s="361"/>
      <c r="AJ15" s="607"/>
    </row>
    <row r="16" spans="1:36" s="331" customFormat="1" x14ac:dyDescent="0.25">
      <c r="A16" s="330"/>
      <c r="B16" s="763" t="s">
        <v>6</v>
      </c>
      <c r="C16" s="350"/>
      <c r="D16" s="893">
        <v>46750</v>
      </c>
      <c r="E16" s="350"/>
      <c r="F16" s="765">
        <v>718</v>
      </c>
      <c r="G16" s="766">
        <v>1.5358288770053474</v>
      </c>
      <c r="H16" s="350"/>
      <c r="I16" s="765">
        <v>414</v>
      </c>
      <c r="J16" s="766">
        <v>0.88556149732620315</v>
      </c>
      <c r="K16" s="765">
        <v>404</v>
      </c>
      <c r="L16" s="766">
        <v>97.584541062801932</v>
      </c>
      <c r="M16" s="765">
        <v>6</v>
      </c>
      <c r="N16" s="766">
        <v>1.4492753623188406</v>
      </c>
      <c r="O16" s="765">
        <v>3</v>
      </c>
      <c r="P16" s="766">
        <v>0.72463768115942029</v>
      </c>
      <c r="Q16" s="765">
        <v>0</v>
      </c>
      <c r="R16" s="766">
        <v>0</v>
      </c>
      <c r="S16" s="765">
        <v>0</v>
      </c>
      <c r="T16" s="766">
        <v>0</v>
      </c>
      <c r="U16" s="765">
        <v>1</v>
      </c>
      <c r="V16" s="766">
        <v>0.24154589371980675</v>
      </c>
      <c r="W16" s="765">
        <v>0</v>
      </c>
      <c r="X16" s="766">
        <f t="shared" si="0"/>
        <v>0</v>
      </c>
      <c r="Z16" s="360"/>
      <c r="AA16" s="360"/>
      <c r="AB16" s="360"/>
      <c r="AC16" s="604">
        <v>44439</v>
      </c>
      <c r="AD16" s="602">
        <v>15551</v>
      </c>
      <c r="AE16" s="602">
        <v>13247</v>
      </c>
      <c r="AF16" s="606"/>
      <c r="AG16" s="360"/>
      <c r="AH16" s="360"/>
      <c r="AI16" s="361"/>
      <c r="AJ16" s="607"/>
    </row>
    <row r="17" spans="1:36" s="331" customFormat="1" x14ac:dyDescent="0.25">
      <c r="A17" s="330"/>
      <c r="B17" s="763" t="s">
        <v>5</v>
      </c>
      <c r="C17" s="350"/>
      <c r="D17" s="894">
        <v>18068</v>
      </c>
      <c r="E17" s="350"/>
      <c r="F17" s="765">
        <v>169</v>
      </c>
      <c r="G17" s="766">
        <v>0.93535532433030777</v>
      </c>
      <c r="H17" s="350"/>
      <c r="I17" s="765">
        <v>200</v>
      </c>
      <c r="J17" s="766">
        <v>1.1069293779056897</v>
      </c>
      <c r="K17" s="769">
        <v>186</v>
      </c>
      <c r="L17" s="766">
        <v>93</v>
      </c>
      <c r="M17" s="769">
        <v>8</v>
      </c>
      <c r="N17" s="766">
        <v>4</v>
      </c>
      <c r="O17" s="769">
        <v>5</v>
      </c>
      <c r="P17" s="766">
        <v>2.5</v>
      </c>
      <c r="Q17" s="769">
        <v>0</v>
      </c>
      <c r="R17" s="766">
        <v>0</v>
      </c>
      <c r="S17" s="769">
        <v>0</v>
      </c>
      <c r="T17" s="766">
        <v>0</v>
      </c>
      <c r="U17" s="769">
        <v>1</v>
      </c>
      <c r="V17" s="766">
        <v>0.5</v>
      </c>
      <c r="W17" s="769">
        <v>0</v>
      </c>
      <c r="X17" s="766">
        <f t="shared" si="0"/>
        <v>0</v>
      </c>
      <c r="Z17" s="360"/>
      <c r="AA17" s="360"/>
      <c r="AB17" s="360"/>
      <c r="AC17" s="604">
        <v>44469</v>
      </c>
      <c r="AD17" s="602">
        <v>29199</v>
      </c>
      <c r="AE17" s="602">
        <v>15187</v>
      </c>
      <c r="AF17" s="606"/>
      <c r="AG17" s="360"/>
      <c r="AH17" s="360"/>
      <c r="AI17" s="361"/>
      <c r="AJ17" s="607"/>
    </row>
    <row r="18" spans="1:36" s="331" customFormat="1" x14ac:dyDescent="0.25">
      <c r="A18" s="330"/>
      <c r="B18" s="763" t="s">
        <v>4</v>
      </c>
      <c r="C18" s="350"/>
      <c r="D18" s="893">
        <v>126965</v>
      </c>
      <c r="E18" s="350"/>
      <c r="F18" s="765">
        <v>1701</v>
      </c>
      <c r="G18" s="766">
        <v>1.3397392982317962</v>
      </c>
      <c r="H18" s="350"/>
      <c r="I18" s="765">
        <v>1449</v>
      </c>
      <c r="J18" s="766">
        <v>1.141259402197456</v>
      </c>
      <c r="K18" s="765">
        <v>1361</v>
      </c>
      <c r="L18" s="766">
        <v>93.92684610075915</v>
      </c>
      <c r="M18" s="765">
        <v>38</v>
      </c>
      <c r="N18" s="766">
        <v>2.6224982746721874</v>
      </c>
      <c r="O18" s="765">
        <v>0</v>
      </c>
      <c r="P18" s="766">
        <v>0</v>
      </c>
      <c r="Q18" s="765">
        <v>0</v>
      </c>
      <c r="R18" s="766">
        <v>0</v>
      </c>
      <c r="S18" s="765">
        <v>0</v>
      </c>
      <c r="T18" s="766">
        <v>0</v>
      </c>
      <c r="U18" s="765">
        <v>37</v>
      </c>
      <c r="V18" s="766">
        <v>2.5534851621808143</v>
      </c>
      <c r="W18" s="765">
        <v>13</v>
      </c>
      <c r="X18" s="766">
        <f t="shared" si="0"/>
        <v>0.89717046238785358</v>
      </c>
      <c r="Z18" s="360"/>
      <c r="AA18" s="360"/>
      <c r="AB18" s="360"/>
      <c r="AC18" s="604">
        <v>44500</v>
      </c>
      <c r="AD18" s="602">
        <v>26213</v>
      </c>
      <c r="AE18" s="602">
        <v>13678</v>
      </c>
      <c r="AF18" s="606"/>
      <c r="AG18" s="360"/>
      <c r="AH18" s="360"/>
      <c r="AI18" s="361"/>
      <c r="AJ18" s="607"/>
    </row>
    <row r="19" spans="1:36" s="331" customFormat="1" x14ac:dyDescent="0.25">
      <c r="A19" s="330"/>
      <c r="B19" s="763" t="s">
        <v>40</v>
      </c>
      <c r="C19" s="350"/>
      <c r="D19" s="893">
        <v>78096</v>
      </c>
      <c r="E19" s="350"/>
      <c r="F19" s="765">
        <v>1330</v>
      </c>
      <c r="G19" s="766">
        <v>1.7030321655398484</v>
      </c>
      <c r="H19" s="350"/>
      <c r="I19" s="765">
        <v>939</v>
      </c>
      <c r="J19" s="766">
        <v>1.2023663183773816</v>
      </c>
      <c r="K19" s="765">
        <v>843</v>
      </c>
      <c r="L19" s="766">
        <v>89.776357827476033</v>
      </c>
      <c r="M19" s="765">
        <v>22</v>
      </c>
      <c r="N19" s="766">
        <v>2.3429179978700745</v>
      </c>
      <c r="O19" s="765">
        <v>9</v>
      </c>
      <c r="P19" s="766">
        <v>0.95846645367412142</v>
      </c>
      <c r="Q19" s="765">
        <v>8</v>
      </c>
      <c r="R19" s="766">
        <v>0.85197018104366351</v>
      </c>
      <c r="S19" s="765">
        <v>0</v>
      </c>
      <c r="T19" s="766">
        <v>0</v>
      </c>
      <c r="U19" s="765">
        <v>15</v>
      </c>
      <c r="V19" s="766">
        <v>1.5974440894568689</v>
      </c>
      <c r="W19" s="765">
        <v>42</v>
      </c>
      <c r="X19" s="766">
        <f t="shared" si="0"/>
        <v>4.4728434504792327</v>
      </c>
      <c r="Z19" s="360"/>
      <c r="AA19" s="360"/>
      <c r="AB19" s="360"/>
      <c r="AC19" s="604">
        <v>44530</v>
      </c>
      <c r="AD19" s="602">
        <v>25655</v>
      </c>
      <c r="AE19" s="602">
        <v>14422</v>
      </c>
      <c r="AF19" s="606"/>
      <c r="AG19" s="360"/>
      <c r="AH19" s="360"/>
      <c r="AI19" s="361"/>
      <c r="AJ19" s="607"/>
    </row>
    <row r="20" spans="1:36" s="331" customFormat="1" x14ac:dyDescent="0.25">
      <c r="A20" s="330"/>
      <c r="B20" s="763" t="s">
        <v>41</v>
      </c>
      <c r="C20" s="350"/>
      <c r="D20" s="893">
        <v>236273</v>
      </c>
      <c r="E20" s="350"/>
      <c r="F20" s="765">
        <v>4673</v>
      </c>
      <c r="G20" s="766">
        <v>1.9777968705692144</v>
      </c>
      <c r="H20" s="350"/>
      <c r="I20" s="765">
        <v>2886</v>
      </c>
      <c r="J20" s="766">
        <v>1.2214683861465339</v>
      </c>
      <c r="K20" s="765">
        <v>2254</v>
      </c>
      <c r="L20" s="766">
        <v>78.101178101178107</v>
      </c>
      <c r="M20" s="765">
        <v>0</v>
      </c>
      <c r="N20" s="766">
        <v>0</v>
      </c>
      <c r="O20" s="765">
        <v>587</v>
      </c>
      <c r="P20" s="766">
        <v>20.33957033957034</v>
      </c>
      <c r="Q20" s="765">
        <v>0</v>
      </c>
      <c r="R20" s="766">
        <v>0</v>
      </c>
      <c r="S20" s="765">
        <v>10</v>
      </c>
      <c r="T20" s="766">
        <v>0.3465003465003465</v>
      </c>
      <c r="U20" s="765">
        <v>34</v>
      </c>
      <c r="V20" s="766">
        <v>1.1781011781011781</v>
      </c>
      <c r="W20" s="765">
        <v>1</v>
      </c>
      <c r="X20" s="766">
        <f t="shared" si="0"/>
        <v>3.4650034650034647E-2</v>
      </c>
      <c r="Z20" s="360"/>
      <c r="AA20" s="360"/>
      <c r="AB20" s="360"/>
      <c r="AC20" s="604">
        <v>44561</v>
      </c>
      <c r="AD20" s="602">
        <v>24712</v>
      </c>
      <c r="AE20" s="602">
        <v>14501</v>
      </c>
      <c r="AF20" s="606"/>
      <c r="AG20" s="360"/>
      <c r="AH20" s="360"/>
      <c r="AI20" s="361"/>
      <c r="AJ20" s="607"/>
    </row>
    <row r="21" spans="1:36" s="331" customFormat="1" x14ac:dyDescent="0.25">
      <c r="A21" s="330"/>
      <c r="B21" s="763" t="s">
        <v>3</v>
      </c>
      <c r="C21" s="350"/>
      <c r="D21" s="893">
        <v>168563</v>
      </c>
      <c r="E21" s="350"/>
      <c r="F21" s="765">
        <v>1747</v>
      </c>
      <c r="G21" s="766">
        <v>1.0364077525910194</v>
      </c>
      <c r="H21" s="350"/>
      <c r="I21" s="765">
        <v>1644</v>
      </c>
      <c r="J21" s="766">
        <v>0.97530300243825752</v>
      </c>
      <c r="K21" s="765">
        <v>1537</v>
      </c>
      <c r="L21" s="766">
        <v>93.491484184914839</v>
      </c>
      <c r="M21" s="765">
        <v>24</v>
      </c>
      <c r="N21" s="766">
        <v>1.4598540145985401</v>
      </c>
      <c r="O21" s="765">
        <v>50</v>
      </c>
      <c r="P21" s="766">
        <v>3.0413625304136254</v>
      </c>
      <c r="Q21" s="765">
        <v>1</v>
      </c>
      <c r="R21" s="766">
        <v>6.0827250608272508E-2</v>
      </c>
      <c r="S21" s="765">
        <v>1</v>
      </c>
      <c r="T21" s="766">
        <v>6.0827250608272508E-2</v>
      </c>
      <c r="U21" s="765">
        <v>0</v>
      </c>
      <c r="V21" s="766">
        <v>0</v>
      </c>
      <c r="W21" s="765">
        <v>31</v>
      </c>
      <c r="X21" s="766">
        <f t="shared" si="0"/>
        <v>1.8856447688564477</v>
      </c>
      <c r="Z21" s="360"/>
      <c r="AA21" s="360"/>
      <c r="AB21" s="360"/>
      <c r="AC21" s="604">
        <v>44592</v>
      </c>
      <c r="AD21" s="602">
        <v>15800</v>
      </c>
      <c r="AE21" s="602">
        <v>18653</v>
      </c>
      <c r="AF21" s="606"/>
      <c r="AG21" s="360"/>
      <c r="AH21" s="360"/>
      <c r="AI21" s="361"/>
      <c r="AJ21" s="607"/>
    </row>
    <row r="22" spans="1:36" s="331" customFormat="1" x14ac:dyDescent="0.25">
      <c r="A22" s="330"/>
      <c r="B22" s="763" t="s">
        <v>2</v>
      </c>
      <c r="C22" s="350"/>
      <c r="D22" s="893">
        <v>36837</v>
      </c>
      <c r="E22" s="350"/>
      <c r="F22" s="765">
        <v>777</v>
      </c>
      <c r="G22" s="766">
        <v>2.109292287645574</v>
      </c>
      <c r="H22" s="350"/>
      <c r="I22" s="765">
        <v>504</v>
      </c>
      <c r="J22" s="766">
        <v>1.3681895919863181</v>
      </c>
      <c r="K22" s="765">
        <v>400</v>
      </c>
      <c r="L22" s="766">
        <v>79.365079365079367</v>
      </c>
      <c r="M22" s="765">
        <v>6</v>
      </c>
      <c r="N22" s="766">
        <v>1.1904761904761905</v>
      </c>
      <c r="O22" s="765">
        <v>65</v>
      </c>
      <c r="P22" s="766">
        <v>12.896825396825399</v>
      </c>
      <c r="Q22" s="765">
        <v>7</v>
      </c>
      <c r="R22" s="766">
        <v>1.3888888888888888</v>
      </c>
      <c r="S22" s="765">
        <v>0</v>
      </c>
      <c r="T22" s="766">
        <v>0</v>
      </c>
      <c r="U22" s="765">
        <v>5</v>
      </c>
      <c r="V22" s="766">
        <v>0.99206349206349198</v>
      </c>
      <c r="W22" s="765">
        <v>21</v>
      </c>
      <c r="X22" s="766">
        <f t="shared" si="0"/>
        <v>4.1666666666666661</v>
      </c>
      <c r="Z22" s="360"/>
      <c r="AA22" s="360"/>
      <c r="AB22" s="360"/>
      <c r="AC22" s="604">
        <v>44620</v>
      </c>
      <c r="AD22" s="602">
        <v>21660</v>
      </c>
      <c r="AE22" s="602">
        <v>18762</v>
      </c>
      <c r="AF22" s="606"/>
      <c r="AG22" s="360"/>
      <c r="AH22" s="360"/>
      <c r="AI22" s="361"/>
      <c r="AJ22" s="607"/>
    </row>
    <row r="23" spans="1:36" s="331" customFormat="1" x14ac:dyDescent="0.25">
      <c r="A23" s="330"/>
      <c r="B23" s="763" t="s">
        <v>35</v>
      </c>
      <c r="C23" s="350"/>
      <c r="D23" s="893">
        <v>81675</v>
      </c>
      <c r="E23" s="350"/>
      <c r="F23" s="765">
        <v>2938</v>
      </c>
      <c r="G23" s="766">
        <v>3.5971839608203244</v>
      </c>
      <c r="H23" s="350"/>
      <c r="I23" s="765">
        <v>951</v>
      </c>
      <c r="J23" s="766">
        <v>1.1643709825528008</v>
      </c>
      <c r="K23" s="765">
        <v>929</v>
      </c>
      <c r="L23" s="766">
        <v>97.686645636172457</v>
      </c>
      <c r="M23" s="765">
        <v>10</v>
      </c>
      <c r="N23" s="766">
        <v>1.0515247108307046</v>
      </c>
      <c r="O23" s="765">
        <v>8</v>
      </c>
      <c r="P23" s="766">
        <v>0.84121976866456361</v>
      </c>
      <c r="Q23" s="765">
        <v>0</v>
      </c>
      <c r="R23" s="766">
        <v>0</v>
      </c>
      <c r="S23" s="765">
        <v>0</v>
      </c>
      <c r="T23" s="766">
        <v>0</v>
      </c>
      <c r="U23" s="765">
        <v>4</v>
      </c>
      <c r="V23" s="766">
        <v>0.4206098843322818</v>
      </c>
      <c r="W23" s="765">
        <v>0</v>
      </c>
      <c r="X23" s="766">
        <f t="shared" si="0"/>
        <v>0</v>
      </c>
      <c r="Z23" s="360"/>
      <c r="AA23" s="360"/>
      <c r="AB23" s="360"/>
      <c r="AC23" s="604">
        <v>44651</v>
      </c>
      <c r="AD23" s="602">
        <v>28954</v>
      </c>
      <c r="AE23" s="602">
        <v>17183</v>
      </c>
      <c r="AF23" s="606"/>
      <c r="AG23" s="360"/>
      <c r="AH23" s="360"/>
      <c r="AI23" s="361"/>
      <c r="AJ23" s="607"/>
    </row>
    <row r="24" spans="1:36" s="331" customFormat="1" x14ac:dyDescent="0.25">
      <c r="A24" s="330"/>
      <c r="B24" s="763" t="s">
        <v>42</v>
      </c>
      <c r="C24" s="350"/>
      <c r="D24" s="893">
        <v>196986</v>
      </c>
      <c r="E24" s="350"/>
      <c r="F24" s="765">
        <v>2831</v>
      </c>
      <c r="G24" s="766">
        <v>1.4371579706172013</v>
      </c>
      <c r="H24" s="350"/>
      <c r="I24" s="765">
        <v>2054</v>
      </c>
      <c r="J24" s="766">
        <v>1.04271369538952</v>
      </c>
      <c r="K24" s="765">
        <v>1668</v>
      </c>
      <c r="L24" s="766">
        <v>81.207400194741965</v>
      </c>
      <c r="M24" s="765">
        <v>36</v>
      </c>
      <c r="N24" s="766">
        <v>1.7526777020447908</v>
      </c>
      <c r="O24" s="765">
        <v>0</v>
      </c>
      <c r="P24" s="766">
        <v>0</v>
      </c>
      <c r="Q24" s="765">
        <v>1</v>
      </c>
      <c r="R24" s="766">
        <v>4.8685491723466409E-2</v>
      </c>
      <c r="S24" s="765">
        <v>0</v>
      </c>
      <c r="T24" s="766">
        <v>0</v>
      </c>
      <c r="U24" s="765">
        <v>6</v>
      </c>
      <c r="V24" s="766">
        <v>0.29211295034079843</v>
      </c>
      <c r="W24" s="765">
        <v>343</v>
      </c>
      <c r="X24" s="766">
        <f t="shared" si="0"/>
        <v>16.699123661148978</v>
      </c>
      <c r="Z24" s="360"/>
      <c r="AA24" s="360"/>
      <c r="AB24" s="360"/>
      <c r="AC24" s="604">
        <v>44681</v>
      </c>
      <c r="AD24" s="602">
        <v>20498</v>
      </c>
      <c r="AE24" s="602">
        <v>16055</v>
      </c>
      <c r="AF24" s="606"/>
      <c r="AG24" s="360"/>
      <c r="AH24" s="360"/>
      <c r="AI24" s="361"/>
      <c r="AJ24" s="607"/>
    </row>
    <row r="25" spans="1:36" x14ac:dyDescent="0.25">
      <c r="A25" s="332"/>
      <c r="B25" s="763" t="s">
        <v>43</v>
      </c>
      <c r="C25" s="350"/>
      <c r="D25" s="893">
        <v>46549</v>
      </c>
      <c r="E25" s="350"/>
      <c r="F25" s="765">
        <v>885</v>
      </c>
      <c r="G25" s="766">
        <v>1.9012223678274507</v>
      </c>
      <c r="H25" s="350"/>
      <c r="I25" s="765">
        <v>517</v>
      </c>
      <c r="J25" s="766">
        <v>1.1106575866291435</v>
      </c>
      <c r="K25" s="765">
        <v>381</v>
      </c>
      <c r="L25" s="766">
        <v>73.694390715667311</v>
      </c>
      <c r="M25" s="765">
        <v>5</v>
      </c>
      <c r="N25" s="766">
        <v>0.96711798839458418</v>
      </c>
      <c r="O25" s="765">
        <v>0</v>
      </c>
      <c r="P25" s="766">
        <v>0</v>
      </c>
      <c r="Q25" s="765">
        <v>88</v>
      </c>
      <c r="R25" s="766">
        <v>17.021276595744681</v>
      </c>
      <c r="S25" s="765">
        <v>25</v>
      </c>
      <c r="T25" s="766">
        <v>4.8355899419729207</v>
      </c>
      <c r="U25" s="765">
        <v>7</v>
      </c>
      <c r="V25" s="766">
        <v>1.3539651837524178</v>
      </c>
      <c r="W25" s="765">
        <v>11</v>
      </c>
      <c r="X25" s="766">
        <f t="shared" si="0"/>
        <v>2.1276595744680851</v>
      </c>
      <c r="Z25" s="360"/>
      <c r="AA25" s="360"/>
      <c r="AB25" s="360"/>
      <c r="AC25" s="604">
        <v>44712</v>
      </c>
      <c r="AD25" s="602">
        <v>23876</v>
      </c>
      <c r="AE25" s="602">
        <v>15983</v>
      </c>
      <c r="AF25" s="606"/>
      <c r="AG25" s="360"/>
      <c r="AH25" s="360"/>
      <c r="AI25" s="361"/>
      <c r="AJ25" s="607"/>
    </row>
    <row r="26" spans="1:36" s="331" customFormat="1" x14ac:dyDescent="0.25">
      <c r="B26" s="763" t="s">
        <v>44</v>
      </c>
      <c r="C26" s="350"/>
      <c r="D26" s="895">
        <v>17258</v>
      </c>
      <c r="E26" s="350"/>
      <c r="F26" s="769">
        <v>1561</v>
      </c>
      <c r="G26" s="766">
        <v>9.0450805423571676</v>
      </c>
      <c r="H26" s="350"/>
      <c r="I26" s="769">
        <v>253</v>
      </c>
      <c r="J26" s="766">
        <v>1.4659867887356588</v>
      </c>
      <c r="K26" s="769">
        <v>222</v>
      </c>
      <c r="L26" s="766">
        <v>87.747035573122531</v>
      </c>
      <c r="M26" s="769">
        <v>5</v>
      </c>
      <c r="N26" s="766">
        <v>1.9762845849802373</v>
      </c>
      <c r="O26" s="769">
        <v>0</v>
      </c>
      <c r="P26" s="766">
        <v>0</v>
      </c>
      <c r="Q26" s="769">
        <v>0</v>
      </c>
      <c r="R26" s="766">
        <v>0</v>
      </c>
      <c r="S26" s="769">
        <v>0</v>
      </c>
      <c r="T26" s="766">
        <v>0</v>
      </c>
      <c r="U26" s="769">
        <v>26</v>
      </c>
      <c r="V26" s="766">
        <v>10.276679841897234</v>
      </c>
      <c r="W26" s="769">
        <v>0</v>
      </c>
      <c r="X26" s="766">
        <f t="shared" si="0"/>
        <v>0</v>
      </c>
      <c r="Z26" s="360"/>
      <c r="AA26" s="360"/>
      <c r="AB26" s="360"/>
      <c r="AC26" s="604">
        <v>44742</v>
      </c>
      <c r="AD26" s="602">
        <v>25318</v>
      </c>
      <c r="AE26" s="602">
        <v>16449</v>
      </c>
      <c r="AF26" s="606"/>
      <c r="AG26" s="360"/>
      <c r="AH26" s="360"/>
      <c r="AI26" s="361"/>
      <c r="AJ26" s="607"/>
    </row>
    <row r="27" spans="1:36" s="331" customFormat="1" x14ac:dyDescent="0.25">
      <c r="B27" s="763" t="s">
        <v>45</v>
      </c>
      <c r="C27" s="350"/>
      <c r="D27" s="895">
        <v>72428</v>
      </c>
      <c r="E27" s="350"/>
      <c r="F27" s="769">
        <v>1295</v>
      </c>
      <c r="G27" s="766">
        <v>1.7879825481857843</v>
      </c>
      <c r="H27" s="350"/>
      <c r="I27" s="769">
        <v>955</v>
      </c>
      <c r="J27" s="766">
        <v>1.3185508366929917</v>
      </c>
      <c r="K27" s="769">
        <v>785</v>
      </c>
      <c r="L27" s="766">
        <v>82.198952879581157</v>
      </c>
      <c r="M27" s="769">
        <v>10</v>
      </c>
      <c r="N27" s="766">
        <v>1.0471204188481675</v>
      </c>
      <c r="O27" s="769">
        <v>126</v>
      </c>
      <c r="P27" s="766">
        <v>13.193717277486911</v>
      </c>
      <c r="Q27" s="769">
        <v>8</v>
      </c>
      <c r="R27" s="766">
        <v>0.83769633507853414</v>
      </c>
      <c r="S27" s="769">
        <v>6</v>
      </c>
      <c r="T27" s="766">
        <v>0.62827225130890052</v>
      </c>
      <c r="U27" s="769">
        <v>19</v>
      </c>
      <c r="V27" s="766">
        <v>1.9895287958115182</v>
      </c>
      <c r="W27" s="769">
        <v>1</v>
      </c>
      <c r="X27" s="766">
        <f t="shared" si="0"/>
        <v>0.10471204188481677</v>
      </c>
      <c r="Z27" s="360"/>
      <c r="AA27" s="360"/>
      <c r="AB27" s="360"/>
      <c r="AC27" s="604">
        <v>44773</v>
      </c>
      <c r="AD27" s="602">
        <v>29962</v>
      </c>
      <c r="AE27" s="602">
        <v>16217</v>
      </c>
      <c r="AF27" s="606"/>
      <c r="AG27" s="360"/>
      <c r="AH27" s="360"/>
      <c r="AI27" s="361"/>
      <c r="AJ27" s="607"/>
    </row>
    <row r="28" spans="1:36" s="331" customFormat="1" x14ac:dyDescent="0.25">
      <c r="B28" s="763" t="s">
        <v>46</v>
      </c>
      <c r="C28" s="350"/>
      <c r="D28" s="895">
        <v>9323</v>
      </c>
      <c r="E28" s="350"/>
      <c r="F28" s="769">
        <v>178</v>
      </c>
      <c r="G28" s="775">
        <v>1.909256677035289</v>
      </c>
      <c r="H28" s="350"/>
      <c r="I28" s="769">
        <v>153</v>
      </c>
      <c r="J28" s="775">
        <v>1.6411026493617933</v>
      </c>
      <c r="K28" s="769">
        <v>52</v>
      </c>
      <c r="L28" s="775">
        <v>33.986928104575163</v>
      </c>
      <c r="M28" s="769">
        <v>1</v>
      </c>
      <c r="N28" s="775">
        <v>0.65359477124183007</v>
      </c>
      <c r="O28" s="769">
        <v>100</v>
      </c>
      <c r="P28" s="775">
        <v>65.359477124183002</v>
      </c>
      <c r="Q28" s="769">
        <v>0</v>
      </c>
      <c r="R28" s="775">
        <v>0</v>
      </c>
      <c r="S28" s="769">
        <v>0</v>
      </c>
      <c r="T28" s="775">
        <v>0</v>
      </c>
      <c r="U28" s="769">
        <v>0</v>
      </c>
      <c r="V28" s="775">
        <v>0</v>
      </c>
      <c r="W28" s="769">
        <v>0</v>
      </c>
      <c r="X28" s="775">
        <f t="shared" si="0"/>
        <v>0</v>
      </c>
      <c r="Z28" s="360"/>
      <c r="AA28" s="360"/>
      <c r="AB28" s="360"/>
      <c r="AC28" s="604">
        <v>44804</v>
      </c>
      <c r="AD28" s="602">
        <v>19002</v>
      </c>
      <c r="AE28" s="602">
        <v>17806</v>
      </c>
      <c r="AF28" s="606"/>
      <c r="AG28" s="360"/>
      <c r="AH28" s="360"/>
      <c r="AI28" s="361"/>
      <c r="AJ28" s="607"/>
    </row>
    <row r="29" spans="1:36" s="331" customFormat="1" x14ac:dyDescent="0.25">
      <c r="B29" s="884" t="s">
        <v>1</v>
      </c>
      <c r="C29" s="350"/>
      <c r="D29" s="896">
        <v>3733</v>
      </c>
      <c r="E29" s="350"/>
      <c r="F29" s="885">
        <v>43</v>
      </c>
      <c r="G29" s="897">
        <v>1.1518885614787036</v>
      </c>
      <c r="H29" s="350"/>
      <c r="I29" s="885">
        <v>36</v>
      </c>
      <c r="J29" s="897">
        <v>0.96437181891240298</v>
      </c>
      <c r="K29" s="885">
        <v>27</v>
      </c>
      <c r="L29" s="897">
        <v>75</v>
      </c>
      <c r="M29" s="885">
        <v>2</v>
      </c>
      <c r="N29" s="897">
        <v>5.5555555555555554</v>
      </c>
      <c r="O29" s="885">
        <v>3</v>
      </c>
      <c r="P29" s="897">
        <v>8.3333333333333321</v>
      </c>
      <c r="Q29" s="885">
        <v>0</v>
      </c>
      <c r="R29" s="897">
        <v>0</v>
      </c>
      <c r="S29" s="885">
        <v>0</v>
      </c>
      <c r="T29" s="897">
        <v>0</v>
      </c>
      <c r="U29" s="885">
        <v>0</v>
      </c>
      <c r="V29" s="897">
        <v>0</v>
      </c>
      <c r="W29" s="885">
        <v>4</v>
      </c>
      <c r="X29" s="897">
        <f t="shared" si="0"/>
        <v>11.111111111111111</v>
      </c>
      <c r="Z29" s="360"/>
      <c r="AA29" s="360"/>
      <c r="AB29" s="360"/>
      <c r="AC29" s="604">
        <v>44834</v>
      </c>
      <c r="AD29" s="602">
        <v>23558</v>
      </c>
      <c r="AE29" s="602">
        <v>17545</v>
      </c>
      <c r="AF29" s="606"/>
      <c r="AG29" s="360"/>
      <c r="AH29" s="360"/>
      <c r="AI29" s="361"/>
      <c r="AJ29" s="607"/>
    </row>
    <row r="30" spans="1:36"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596"/>
      <c r="AG30" s="329"/>
      <c r="AH30" s="360"/>
      <c r="AI30" s="361"/>
      <c r="AJ30" s="607"/>
    </row>
    <row r="31" spans="1:36" s="329" customFormat="1" x14ac:dyDescent="0.25">
      <c r="B31" s="1256" t="s">
        <v>0</v>
      </c>
      <c r="C31" s="320"/>
      <c r="D31" s="1273">
        <v>1553560</v>
      </c>
      <c r="E31" s="320"/>
      <c r="F31" s="1257">
        <v>26650</v>
      </c>
      <c r="G31" s="1258">
        <v>1.7154149179947991</v>
      </c>
      <c r="H31" s="320"/>
      <c r="I31" s="1257">
        <v>16989</v>
      </c>
      <c r="J31" s="1258">
        <v>1.0935528721130821</v>
      </c>
      <c r="K31" s="1257">
        <v>14741</v>
      </c>
      <c r="L31" s="1258">
        <v>86.767908646771446</v>
      </c>
      <c r="M31" s="1257">
        <v>219</v>
      </c>
      <c r="N31" s="1258">
        <v>1.2890693978456649</v>
      </c>
      <c r="O31" s="1257">
        <v>996</v>
      </c>
      <c r="P31" s="1258">
        <v>5.8626169874624763</v>
      </c>
      <c r="Q31" s="1257">
        <v>335</v>
      </c>
      <c r="R31" s="1258">
        <v>1.9718641473894873</v>
      </c>
      <c r="S31" s="1257">
        <v>42</v>
      </c>
      <c r="T31" s="1258">
        <v>0.2472187886279357</v>
      </c>
      <c r="U31" s="1257">
        <v>157</v>
      </c>
      <c r="V31" s="1258">
        <v>0.92412737653775978</v>
      </c>
      <c r="W31" s="1257">
        <f>SUM(W12:W29)</f>
        <v>499</v>
      </c>
      <c r="X31" s="1258">
        <f>W31/$I31*100</f>
        <v>2.9371946553652362</v>
      </c>
      <c r="Z31" s="360"/>
      <c r="AA31" s="360"/>
      <c r="AC31" s="604">
        <v>44895</v>
      </c>
      <c r="AD31" s="602">
        <v>25864</v>
      </c>
      <c r="AE31" s="602">
        <v>14618</v>
      </c>
      <c r="AF31" s="606"/>
      <c r="AG31" s="360"/>
      <c r="AJ31" s="395"/>
    </row>
    <row r="32" spans="1:36" s="328" customFormat="1" ht="6.75" customHeight="1" x14ac:dyDescent="0.2">
      <c r="B32" s="397" t="s">
        <v>39</v>
      </c>
      <c r="C32" s="449"/>
      <c r="E32" s="449"/>
      <c r="Z32" s="329"/>
      <c r="AA32" s="329"/>
      <c r="AB32" s="329"/>
      <c r="AC32" s="604">
        <v>44926</v>
      </c>
      <c r="AD32" s="602">
        <v>27618</v>
      </c>
      <c r="AE32" s="602">
        <v>15332</v>
      </c>
      <c r="AF32" s="596"/>
      <c r="AG32" s="329"/>
      <c r="AH32" s="329"/>
      <c r="AI32" s="329"/>
    </row>
    <row r="33" spans="2:35" s="394" customFormat="1" ht="15" customHeight="1" x14ac:dyDescent="0.2">
      <c r="B33" s="1525" t="s">
        <v>389</v>
      </c>
      <c r="C33" s="1525"/>
      <c r="D33" s="1525"/>
      <c r="E33" s="1525"/>
      <c r="F33" s="1525"/>
      <c r="G33" s="1525"/>
      <c r="H33" s="1525"/>
      <c r="I33" s="1525"/>
      <c r="J33" s="1525"/>
      <c r="K33" s="1525"/>
      <c r="L33" s="1525"/>
      <c r="M33" s="1525"/>
      <c r="N33" s="1525"/>
      <c r="O33" s="1525"/>
      <c r="P33" s="1525"/>
      <c r="Q33" s="1525"/>
      <c r="R33" s="1525"/>
      <c r="S33" s="1525"/>
      <c r="T33" s="1525"/>
      <c r="U33" s="1525"/>
      <c r="V33" s="1525"/>
      <c r="W33" s="1525"/>
      <c r="X33" s="1525"/>
      <c r="Z33" s="329"/>
      <c r="AA33" s="329"/>
      <c r="AB33" s="329"/>
      <c r="AC33" s="604">
        <v>44957</v>
      </c>
      <c r="AD33" s="602">
        <v>19275</v>
      </c>
      <c r="AE33" s="602">
        <v>18183</v>
      </c>
      <c r="AF33" s="596"/>
      <c r="AG33" s="329"/>
      <c r="AH33" s="329"/>
      <c r="AI33" s="329"/>
    </row>
    <row r="34" spans="2:35" s="394" customFormat="1" ht="11.25" customHeight="1" x14ac:dyDescent="0.2">
      <c r="B34" s="1525"/>
      <c r="C34" s="1525"/>
      <c r="D34" s="1525"/>
      <c r="E34" s="1525"/>
      <c r="F34" s="1525"/>
      <c r="G34" s="1525"/>
      <c r="H34" s="1525"/>
      <c r="I34" s="1525"/>
      <c r="J34" s="1525"/>
      <c r="K34" s="1525"/>
      <c r="L34" s="1525"/>
      <c r="M34" s="1525"/>
      <c r="N34" s="1525"/>
      <c r="O34" s="1525"/>
      <c r="P34" s="1525"/>
      <c r="Q34" s="1525"/>
      <c r="R34" s="1525"/>
      <c r="S34" s="1525"/>
      <c r="T34" s="1525"/>
      <c r="U34" s="1525"/>
      <c r="V34" s="1525"/>
      <c r="W34" s="1525"/>
      <c r="X34" s="1525"/>
      <c r="Z34" s="329"/>
      <c r="AA34" s="329"/>
      <c r="AB34" s="329"/>
      <c r="AC34" s="604">
        <v>44985</v>
      </c>
      <c r="AD34" s="602">
        <v>22255</v>
      </c>
      <c r="AE34" s="602">
        <v>17384</v>
      </c>
      <c r="AF34" s="596"/>
      <c r="AG34" s="329"/>
      <c r="AH34" s="329"/>
      <c r="AI34" s="329"/>
    </row>
    <row r="35" spans="2:35" x14ac:dyDescent="0.2">
      <c r="B35" s="1491"/>
      <c r="C35" s="1491"/>
      <c r="D35" s="1491"/>
      <c r="AC35" s="604">
        <v>45016</v>
      </c>
      <c r="AD35" s="602">
        <v>31089</v>
      </c>
      <c r="AE35" s="602">
        <v>20191</v>
      </c>
    </row>
    <row r="36" spans="2:35" x14ac:dyDescent="0.2">
      <c r="B36" s="1471"/>
      <c r="C36" s="1471"/>
      <c r="D36" s="1471"/>
      <c r="AC36" s="604">
        <v>45046</v>
      </c>
      <c r="AD36" s="602">
        <v>29256</v>
      </c>
      <c r="AE36" s="602">
        <v>18363</v>
      </c>
    </row>
    <row r="37" spans="2:35" x14ac:dyDescent="0.2">
      <c r="AC37" s="604">
        <v>45077</v>
      </c>
      <c r="AD37" s="602">
        <v>26178</v>
      </c>
      <c r="AE37" s="602">
        <v>15112</v>
      </c>
    </row>
    <row r="38" spans="2:35" x14ac:dyDescent="0.2">
      <c r="AC38" s="604">
        <v>45107</v>
      </c>
      <c r="AD38" s="602">
        <v>26589</v>
      </c>
      <c r="AE38" s="602">
        <v>15064</v>
      </c>
    </row>
    <row r="39" spans="2:35" x14ac:dyDescent="0.2">
      <c r="AC39" s="604">
        <v>45138</v>
      </c>
      <c r="AD39" s="602">
        <v>21178</v>
      </c>
      <c r="AE39" s="602">
        <v>19930</v>
      </c>
      <c r="AF39" s="1358"/>
    </row>
    <row r="40" spans="2:35" x14ac:dyDescent="0.2">
      <c r="AC40" s="604">
        <v>45169</v>
      </c>
      <c r="AD40" s="602">
        <v>19953</v>
      </c>
      <c r="AE40" s="602">
        <v>13281</v>
      </c>
    </row>
    <row r="41" spans="2:35" x14ac:dyDescent="0.2">
      <c r="AC41" s="604">
        <v>45199</v>
      </c>
      <c r="AD41" s="602">
        <v>25272</v>
      </c>
      <c r="AE41" s="602">
        <v>16023</v>
      </c>
    </row>
    <row r="42" spans="2:35" x14ac:dyDescent="0.2">
      <c r="AC42" s="604">
        <v>45230</v>
      </c>
      <c r="AD42" s="602">
        <v>25809</v>
      </c>
      <c r="AE42" s="602">
        <v>14730</v>
      </c>
    </row>
    <row r="43" spans="2:35" x14ac:dyDescent="0.2">
      <c r="AC43" s="604">
        <v>45260</v>
      </c>
      <c r="AD43" s="602">
        <v>23533</v>
      </c>
      <c r="AE43" s="602">
        <v>14866</v>
      </c>
    </row>
    <row r="44" spans="2:35" x14ac:dyDescent="0.2">
      <c r="AC44" s="604">
        <v>45291</v>
      </c>
      <c r="AD44" s="602">
        <v>26424</v>
      </c>
      <c r="AE44" s="602">
        <v>15255</v>
      </c>
    </row>
    <row r="45" spans="2:35" x14ac:dyDescent="0.2">
      <c r="AC45" s="604">
        <v>45322</v>
      </c>
      <c r="AD45" s="602">
        <v>15028</v>
      </c>
      <c r="AE45" s="602">
        <v>18428</v>
      </c>
    </row>
    <row r="46" spans="2:35" x14ac:dyDescent="0.2">
      <c r="AC46" s="604">
        <v>45351</v>
      </c>
      <c r="AD46" s="602">
        <v>26779</v>
      </c>
      <c r="AE46" s="602">
        <v>22135</v>
      </c>
    </row>
    <row r="47" spans="2:35" x14ac:dyDescent="0.2">
      <c r="AC47" s="1328">
        <v>45382</v>
      </c>
      <c r="AD47" s="602">
        <v>28951</v>
      </c>
      <c r="AE47" s="602">
        <v>17739</v>
      </c>
    </row>
    <row r="48" spans="2:35" x14ac:dyDescent="0.2">
      <c r="AC48" s="1328">
        <v>45412</v>
      </c>
      <c r="AD48" s="602">
        <v>28355</v>
      </c>
      <c r="AE48" s="602">
        <v>17505</v>
      </c>
    </row>
    <row r="49" spans="29:31" x14ac:dyDescent="0.2">
      <c r="AC49" s="1328">
        <v>45443</v>
      </c>
      <c r="AD49" s="602">
        <v>27570</v>
      </c>
      <c r="AE49" s="602">
        <v>17074</v>
      </c>
    </row>
    <row r="50" spans="29:31" x14ac:dyDescent="0.2">
      <c r="AC50" s="1328">
        <v>45473</v>
      </c>
      <c r="AD50" s="602">
        <v>28451</v>
      </c>
      <c r="AE50" s="602">
        <v>16876</v>
      </c>
    </row>
    <row r="51" spans="29:31" x14ac:dyDescent="0.2">
      <c r="AC51" s="1328">
        <v>45504</v>
      </c>
      <c r="AD51" s="602">
        <v>23693</v>
      </c>
      <c r="AE51" s="602">
        <v>14856</v>
      </c>
    </row>
    <row r="52" spans="29:31" x14ac:dyDescent="0.2">
      <c r="AC52" s="1328">
        <v>45535</v>
      </c>
      <c r="AD52" s="602">
        <v>21725</v>
      </c>
      <c r="AE52" s="602">
        <v>15859</v>
      </c>
    </row>
    <row r="53" spans="29:31" x14ac:dyDescent="0.2">
      <c r="AC53" s="1328">
        <v>45565</v>
      </c>
      <c r="AD53" s="602">
        <v>21233</v>
      </c>
      <c r="AE53" s="602">
        <v>16108</v>
      </c>
    </row>
    <row r="54" spans="29:31" x14ac:dyDescent="0.2">
      <c r="AC54" s="1328">
        <v>45596</v>
      </c>
      <c r="AD54" s="602">
        <v>27120</v>
      </c>
      <c r="AE54" s="602">
        <v>14590</v>
      </c>
    </row>
    <row r="55" spans="29:31" x14ac:dyDescent="0.2">
      <c r="AC55" s="1328">
        <v>45626</v>
      </c>
      <c r="AD55" s="602">
        <v>31086</v>
      </c>
      <c r="AE55" s="602">
        <v>15962</v>
      </c>
    </row>
    <row r="56" spans="29:31" x14ac:dyDescent="0.2">
      <c r="AC56" s="1328">
        <v>45657</v>
      </c>
      <c r="AD56" s="602">
        <v>29012</v>
      </c>
      <c r="AE56" s="602">
        <v>15313</v>
      </c>
    </row>
    <row r="57" spans="29:31" x14ac:dyDescent="0.2">
      <c r="AC57" s="1328">
        <v>45688</v>
      </c>
      <c r="AD57" s="602">
        <v>20443</v>
      </c>
      <c r="AE57" s="602">
        <v>17379</v>
      </c>
    </row>
    <row r="58" spans="29:31" x14ac:dyDescent="0.2">
      <c r="AC58" s="1328">
        <v>45716</v>
      </c>
      <c r="AD58" s="602">
        <v>24566</v>
      </c>
      <c r="AE58" s="602">
        <v>22564</v>
      </c>
    </row>
    <row r="59" spans="29:31" x14ac:dyDescent="0.2">
      <c r="AC59" s="1328">
        <v>45747</v>
      </c>
      <c r="AD59" s="602">
        <v>28019</v>
      </c>
      <c r="AE59" s="602">
        <v>18336</v>
      </c>
    </row>
    <row r="60" spans="29:31" x14ac:dyDescent="0.2">
      <c r="AC60" s="1328">
        <v>45777</v>
      </c>
      <c r="AD60" s="602">
        <v>29196</v>
      </c>
      <c r="AE60" s="602">
        <v>18470</v>
      </c>
    </row>
    <row r="61" spans="29:31" x14ac:dyDescent="0.2">
      <c r="AC61" s="1328">
        <v>45808</v>
      </c>
      <c r="AD61" s="602">
        <v>26650</v>
      </c>
      <c r="AE61" s="602">
        <v>16989</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7.28515625" style="615"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idden="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534"/>
      <c r="C3" s="1534"/>
      <c r="D3" s="1534"/>
      <c r="E3" s="1534"/>
      <c r="F3" s="1534"/>
      <c r="G3" s="1534"/>
      <c r="H3" s="1534"/>
      <c r="I3" s="1534"/>
      <c r="J3" s="1534"/>
      <c r="K3" s="1534"/>
      <c r="L3" s="618"/>
      <c r="M3" s="618"/>
      <c r="W3" s="620"/>
      <c r="AA3" s="620"/>
      <c r="AD3" s="620"/>
    </row>
    <row r="4" spans="2:32" s="621" customFormat="1" ht="2.25" customHeight="1" x14ac:dyDescent="0.2">
      <c r="B4" s="1535"/>
      <c r="C4" s="1535"/>
      <c r="D4" s="1535"/>
      <c r="E4" s="1535"/>
      <c r="F4" s="1535"/>
      <c r="G4" s="1535"/>
      <c r="H4" s="1535"/>
      <c r="I4" s="1535"/>
      <c r="J4" s="1535"/>
      <c r="K4" s="1535"/>
      <c r="L4" s="1535"/>
      <c r="M4" s="1535"/>
      <c r="N4" s="1535"/>
      <c r="O4" s="1535"/>
      <c r="P4" s="1535"/>
      <c r="Q4" s="1535"/>
      <c r="R4" s="1535"/>
      <c r="S4" s="1535"/>
      <c r="T4" s="1535"/>
      <c r="U4" s="1535"/>
      <c r="V4" s="1535"/>
      <c r="W4" s="1535"/>
      <c r="X4" s="1535"/>
      <c r="Y4" s="1535"/>
      <c r="Z4" s="1535"/>
      <c r="AA4" s="1535"/>
      <c r="AB4" s="1535"/>
      <c r="AC4" s="1535"/>
      <c r="AD4" s="1535"/>
    </row>
    <row r="5" spans="2:32" s="621" customFormat="1" ht="39" customHeight="1" x14ac:dyDescent="0.2">
      <c r="B5" s="1552" t="s">
        <v>428</v>
      </c>
      <c r="C5" s="1552"/>
      <c r="D5" s="1552"/>
      <c r="E5" s="1552"/>
      <c r="F5" s="1552"/>
      <c r="G5" s="1552"/>
      <c r="H5" s="1552"/>
      <c r="I5" s="1552"/>
      <c r="J5" s="1552"/>
      <c r="K5" s="1552"/>
      <c r="L5" s="1552"/>
      <c r="M5" s="1552"/>
      <c r="N5" s="1552"/>
      <c r="O5" s="1552"/>
      <c r="P5" s="1552"/>
      <c r="Q5" s="1552"/>
      <c r="R5" s="1552"/>
      <c r="S5" s="1552"/>
      <c r="T5" s="1552"/>
      <c r="U5" s="1552"/>
      <c r="V5" s="1552"/>
      <c r="W5" s="1552"/>
      <c r="X5" s="1552"/>
      <c r="Y5" s="1552"/>
      <c r="Z5" s="1552"/>
      <c r="AA5" s="1552"/>
      <c r="AB5" s="1552"/>
      <c r="AC5" s="1552"/>
      <c r="AD5" s="1552"/>
      <c r="AE5" s="821"/>
    </row>
    <row r="6" spans="2:32" s="621" customFormat="1" ht="14.25" customHeight="1" x14ac:dyDescent="0.2">
      <c r="B6" s="1473" t="str">
        <f>porsaad!$B$6</f>
        <v>Situación a 31 de mayo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c r="AD6" s="622"/>
    </row>
    <row r="7" spans="2:32"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
      <c r="B8" s="1550" t="s">
        <v>27</v>
      </c>
      <c r="C8" s="625"/>
      <c r="D8" s="1567" t="s">
        <v>112</v>
      </c>
      <c r="E8" s="1565" t="s">
        <v>26</v>
      </c>
      <c r="F8" s="1566"/>
      <c r="G8" s="1566"/>
      <c r="H8" s="1566"/>
      <c r="I8" s="1566"/>
      <c r="J8" s="1566"/>
      <c r="K8" s="1566"/>
      <c r="L8" s="1566"/>
      <c r="M8" s="1566"/>
      <c r="N8" s="1566"/>
      <c r="O8" s="1566"/>
      <c r="P8" s="1566"/>
      <c r="Q8" s="1566"/>
      <c r="R8" s="1566"/>
      <c r="S8" s="1566"/>
      <c r="T8" s="1566"/>
      <c r="U8" s="1566"/>
      <c r="V8" s="1566"/>
      <c r="W8" s="1566"/>
      <c r="X8" s="1566"/>
      <c r="Y8" s="1566"/>
      <c r="Z8" s="1566"/>
      <c r="AA8" s="1546"/>
      <c r="AB8" s="625"/>
      <c r="AC8" s="1567" t="s">
        <v>0</v>
      </c>
      <c r="AD8" s="1568"/>
    </row>
    <row r="9" spans="2:32" s="626" customFormat="1" ht="21.75" customHeight="1" x14ac:dyDescent="0.2">
      <c r="B9" s="1564"/>
      <c r="C9" s="625"/>
      <c r="D9" s="1573"/>
      <c r="E9" s="1635" t="s">
        <v>22</v>
      </c>
      <c r="F9" s="1570"/>
      <c r="G9" s="627"/>
      <c r="H9" s="1573" t="s">
        <v>21</v>
      </c>
      <c r="I9" s="1636"/>
      <c r="J9" s="627"/>
      <c r="K9" s="1573" t="s">
        <v>20</v>
      </c>
      <c r="L9" s="1636"/>
      <c r="M9" s="627"/>
      <c r="N9" s="1573" t="s">
        <v>19</v>
      </c>
      <c r="O9" s="1636"/>
      <c r="P9" s="627"/>
      <c r="Q9" s="1573" t="s">
        <v>18</v>
      </c>
      <c r="R9" s="1636"/>
      <c r="S9" s="627"/>
      <c r="T9" s="1573" t="s">
        <v>17</v>
      </c>
      <c r="U9" s="1636"/>
      <c r="V9" s="627"/>
      <c r="W9" s="1573" t="s">
        <v>16</v>
      </c>
      <c r="X9" s="1636"/>
      <c r="Y9" s="627"/>
      <c r="Z9" s="1573" t="s">
        <v>15</v>
      </c>
      <c r="AA9" s="1636"/>
      <c r="AB9" s="625"/>
      <c r="AC9" s="1569"/>
      <c r="AD9" s="1570"/>
    </row>
    <row r="10" spans="2:32" s="626" customFormat="1" ht="21.75" customHeight="1" x14ac:dyDescent="0.2">
      <c r="B10" s="1551"/>
      <c r="C10" s="628"/>
      <c r="D10" s="1574"/>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75" t="s">
        <v>24</v>
      </c>
      <c r="D12" s="793" t="s">
        <v>31</v>
      </c>
      <c r="E12" s="796">
        <v>516</v>
      </c>
      <c r="F12" s="795">
        <v>0.19551453286803905</v>
      </c>
      <c r="G12" s="634"/>
      <c r="H12" s="796">
        <v>10401</v>
      </c>
      <c r="I12" s="795">
        <v>3.9409818921714619</v>
      </c>
      <c r="J12" s="634"/>
      <c r="K12" s="796">
        <v>6208</v>
      </c>
      <c r="L12" s="795">
        <v>2.3522368605519119</v>
      </c>
      <c r="M12" s="634"/>
      <c r="N12" s="796">
        <v>8706</v>
      </c>
      <c r="O12" s="795">
        <v>3.2987393859479615</v>
      </c>
      <c r="P12" s="634"/>
      <c r="Q12" s="796">
        <v>8373</v>
      </c>
      <c r="R12" s="795">
        <v>3.1725643095040525</v>
      </c>
      <c r="S12" s="634"/>
      <c r="T12" s="796">
        <v>11374</v>
      </c>
      <c r="U12" s="795">
        <v>4.3096556140330931</v>
      </c>
      <c r="V12" s="634"/>
      <c r="W12" s="796">
        <v>37959</v>
      </c>
      <c r="X12" s="795">
        <v>14.382822002205222</v>
      </c>
      <c r="Y12" s="634"/>
      <c r="Z12" s="796">
        <v>180382</v>
      </c>
      <c r="AA12" s="795">
        <f t="shared" ref="AA12:AA19" si="0">Z12*100/$AC12</f>
        <v>68.347485402718263</v>
      </c>
      <c r="AB12" s="637"/>
      <c r="AC12" s="675">
        <f>E12+H12+K12+N12+Q12+T12+W12+Z12</f>
        <v>263919</v>
      </c>
      <c r="AD12" s="676">
        <f>F12+I12+L12+O12+R12+U12+X12+AA12</f>
        <v>100</v>
      </c>
      <c r="AF12" s="797"/>
    </row>
    <row r="13" spans="2:32" s="633" customFormat="1" ht="21" customHeight="1" x14ac:dyDescent="0.2">
      <c r="B13" s="1576"/>
      <c r="D13" s="798" t="s">
        <v>49</v>
      </c>
      <c r="E13" s="801">
        <v>732</v>
      </c>
      <c r="F13" s="800">
        <v>0.19987330435352454</v>
      </c>
      <c r="G13" s="634"/>
      <c r="H13" s="801">
        <v>12456</v>
      </c>
      <c r="I13" s="800">
        <v>3.4011227855566961</v>
      </c>
      <c r="J13" s="634"/>
      <c r="K13" s="801">
        <v>7901</v>
      </c>
      <c r="L13" s="800">
        <v>2.1573756525917998</v>
      </c>
      <c r="M13" s="634"/>
      <c r="N13" s="801">
        <v>11185</v>
      </c>
      <c r="O13" s="800">
        <v>3.0540750125603444</v>
      </c>
      <c r="P13" s="634"/>
      <c r="Q13" s="801">
        <v>12635</v>
      </c>
      <c r="R13" s="800">
        <v>3.449998907796151</v>
      </c>
      <c r="S13" s="634"/>
      <c r="T13" s="801">
        <v>20662</v>
      </c>
      <c r="U13" s="800">
        <v>5.6417789816291313</v>
      </c>
      <c r="V13" s="634"/>
      <c r="W13" s="801">
        <v>65461</v>
      </c>
      <c r="X13" s="800">
        <v>17.874189038642172</v>
      </c>
      <c r="Y13" s="634"/>
      <c r="Z13" s="801">
        <v>235200</v>
      </c>
      <c r="AA13" s="800">
        <f t="shared" si="0"/>
        <v>64.221586316870187</v>
      </c>
      <c r="AB13" s="637"/>
      <c r="AC13" s="683">
        <f t="shared" ref="AC13:AD15" si="1">E13+H13+K13+N13+Q13+T13+W13+Z13</f>
        <v>366232</v>
      </c>
      <c r="AD13" s="684">
        <f t="shared" si="1"/>
        <v>100</v>
      </c>
      <c r="AF13" s="797"/>
    </row>
    <row r="14" spans="2:32" s="633" customFormat="1" ht="21" customHeight="1" x14ac:dyDescent="0.2">
      <c r="B14" s="1576"/>
      <c r="D14" s="802" t="s">
        <v>50</v>
      </c>
      <c r="E14" s="805">
        <v>360</v>
      </c>
      <c r="F14" s="804">
        <v>0.10390120150194959</v>
      </c>
      <c r="G14" s="634"/>
      <c r="H14" s="805">
        <v>9483</v>
      </c>
      <c r="I14" s="804">
        <v>2.7369308162305219</v>
      </c>
      <c r="J14" s="634"/>
      <c r="K14" s="805">
        <v>7079</v>
      </c>
      <c r="L14" s="804">
        <v>2.0431016817563923</v>
      </c>
      <c r="M14" s="634"/>
      <c r="N14" s="805">
        <v>9097</v>
      </c>
      <c r="O14" s="804">
        <v>2.6255256390645427</v>
      </c>
      <c r="P14" s="634"/>
      <c r="Q14" s="805">
        <v>12350</v>
      </c>
      <c r="R14" s="804">
        <v>3.564388440414104</v>
      </c>
      <c r="S14" s="634"/>
      <c r="T14" s="805">
        <v>22159</v>
      </c>
      <c r="U14" s="804">
        <v>6.3954075668936134</v>
      </c>
      <c r="V14" s="634"/>
      <c r="W14" s="805">
        <v>80373</v>
      </c>
      <c r="X14" s="804">
        <v>23.196809078656095</v>
      </c>
      <c r="Y14" s="634"/>
      <c r="Z14" s="805">
        <v>205582</v>
      </c>
      <c r="AA14" s="804">
        <f t="shared" si="0"/>
        <v>59.333935575482776</v>
      </c>
      <c r="AB14" s="637"/>
      <c r="AC14" s="691">
        <f t="shared" si="1"/>
        <v>346483</v>
      </c>
      <c r="AD14" s="692">
        <f t="shared" si="1"/>
        <v>100</v>
      </c>
      <c r="AF14" s="797"/>
    </row>
    <row r="15" spans="2:32" s="633" customFormat="1" ht="21" customHeight="1" x14ac:dyDescent="0.2">
      <c r="B15" s="1577"/>
      <c r="D15" s="904" t="s">
        <v>68</v>
      </c>
      <c r="E15" s="809">
        <f>SUM(E12:E14)</f>
        <v>1608</v>
      </c>
      <c r="F15" s="810">
        <f t="shared" ref="F15:F19" si="2">E15*100/$AC15</f>
        <v>0.16464714519461743</v>
      </c>
      <c r="G15" s="634"/>
      <c r="H15" s="809">
        <f>SUM(H12:H14)</f>
        <v>32340</v>
      </c>
      <c r="I15" s="810">
        <f t="shared" ref="I15:I19" si="3">H15*100/$AC15</f>
        <v>3.3113735544738359</v>
      </c>
      <c r="J15" s="634"/>
      <c r="K15" s="809">
        <f>SUM(K12:K14)</f>
        <v>21188</v>
      </c>
      <c r="L15" s="810">
        <f t="shared" ref="L15:L19" si="4">K15*100/$AC15</f>
        <v>2.1694923584474841</v>
      </c>
      <c r="M15" s="634"/>
      <c r="N15" s="809">
        <f>SUM(N12:N14)</f>
        <v>28988</v>
      </c>
      <c r="O15" s="810">
        <f t="shared" ref="O15:O19" si="5">N15*100/$AC15</f>
        <v>2.9681538836452552</v>
      </c>
      <c r="P15" s="634"/>
      <c r="Q15" s="809">
        <f>SUM(Q12:Q14)</f>
        <v>33358</v>
      </c>
      <c r="R15" s="810">
        <f t="shared" ref="R15:R19" si="6">Q15*100/$AC15</f>
        <v>3.4156091227624676</v>
      </c>
      <c r="S15" s="634"/>
      <c r="T15" s="809">
        <f>SUM(T12:T14)</f>
        <v>54195</v>
      </c>
      <c r="U15" s="810">
        <f t="shared" ref="U15:U19" si="7">T15*100/$AC15</f>
        <v>5.5491617125760522</v>
      </c>
      <c r="V15" s="634"/>
      <c r="W15" s="809">
        <f>SUM(W12:W14)</f>
        <v>183793</v>
      </c>
      <c r="X15" s="810">
        <f t="shared" ref="X15:X19" si="8">W15*100/$AC15</f>
        <v>18.819025346240249</v>
      </c>
      <c r="Y15" s="634"/>
      <c r="Z15" s="809">
        <f>SUM(Z12:Z14)</f>
        <v>621164</v>
      </c>
      <c r="AA15" s="810">
        <f t="shared" si="0"/>
        <v>63.602536876660039</v>
      </c>
      <c r="AB15" s="637"/>
      <c r="AC15" s="811">
        <f>SUM(AC12:AC14)</f>
        <v>976634</v>
      </c>
      <c r="AD15" s="812">
        <f t="shared" si="1"/>
        <v>100</v>
      </c>
      <c r="AF15" s="797"/>
    </row>
    <row r="16" spans="2:32" s="633" customFormat="1" ht="21" customHeight="1" x14ac:dyDescent="0.2">
      <c r="B16" s="1575" t="s">
        <v>23</v>
      </c>
      <c r="D16" s="793" t="s">
        <v>31</v>
      </c>
      <c r="E16" s="796">
        <v>653</v>
      </c>
      <c r="F16" s="795">
        <v>0.43086099619285151</v>
      </c>
      <c r="G16" s="634"/>
      <c r="H16" s="796">
        <v>22398</v>
      </c>
      <c r="I16" s="795">
        <v>14.778598151190641</v>
      </c>
      <c r="J16" s="634"/>
      <c r="K16" s="796">
        <v>9734</v>
      </c>
      <c r="L16" s="795">
        <v>6.422666059634329</v>
      </c>
      <c r="M16" s="634"/>
      <c r="N16" s="796">
        <v>10745</v>
      </c>
      <c r="O16" s="795">
        <v>7.0897418133111634</v>
      </c>
      <c r="P16" s="634"/>
      <c r="Q16" s="796">
        <v>9433</v>
      </c>
      <c r="R16" s="795">
        <v>6.2240609143754497</v>
      </c>
      <c r="S16" s="634"/>
      <c r="T16" s="796">
        <v>12566</v>
      </c>
      <c r="U16" s="795">
        <v>8.2912699512394674</v>
      </c>
      <c r="V16" s="634"/>
      <c r="W16" s="796">
        <v>28538</v>
      </c>
      <c r="X16" s="795">
        <v>18.829879187368448</v>
      </c>
      <c r="Y16" s="634"/>
      <c r="Z16" s="796">
        <v>57490</v>
      </c>
      <c r="AA16" s="795">
        <f t="shared" si="0"/>
        <v>37.932922926687652</v>
      </c>
      <c r="AB16" s="637"/>
      <c r="AC16" s="675">
        <f>E16+H16+K16+N16+Q16+T16+W16+Z16</f>
        <v>151557</v>
      </c>
      <c r="AD16" s="676">
        <f>F16+I16+L16+O16+R16+U16+X16+AA16</f>
        <v>100</v>
      </c>
      <c r="AF16" s="797"/>
    </row>
    <row r="17" spans="2:32" s="633" customFormat="1" ht="21" customHeight="1" x14ac:dyDescent="0.2">
      <c r="B17" s="1576"/>
      <c r="D17" s="798" t="s">
        <v>49</v>
      </c>
      <c r="E17" s="801">
        <v>964</v>
      </c>
      <c r="F17" s="800">
        <v>0.43563336300822009</v>
      </c>
      <c r="G17" s="634"/>
      <c r="H17" s="801">
        <v>30973</v>
      </c>
      <c r="I17" s="800">
        <v>13.99675534486888</v>
      </c>
      <c r="J17" s="634"/>
      <c r="K17" s="801">
        <v>12576</v>
      </c>
      <c r="L17" s="800">
        <v>5.6831173995761164</v>
      </c>
      <c r="M17" s="634"/>
      <c r="N17" s="801">
        <v>14681</v>
      </c>
      <c r="O17" s="800">
        <v>6.6343707492984221</v>
      </c>
      <c r="P17" s="634"/>
      <c r="Q17" s="801">
        <v>14999</v>
      </c>
      <c r="R17" s="800">
        <v>6.7780755308716731</v>
      </c>
      <c r="S17" s="634"/>
      <c r="T17" s="801">
        <v>22171</v>
      </c>
      <c r="U17" s="800">
        <v>10.019115447360216</v>
      </c>
      <c r="V17" s="634"/>
      <c r="W17" s="801">
        <v>44819</v>
      </c>
      <c r="X17" s="800">
        <v>20.253788067080308</v>
      </c>
      <c r="Y17" s="634"/>
      <c r="Z17" s="801">
        <v>80104</v>
      </c>
      <c r="AA17" s="800">
        <f t="shared" si="0"/>
        <v>36.199144097936163</v>
      </c>
      <c r="AB17" s="637"/>
      <c r="AC17" s="683">
        <f t="shared" ref="AC17:AD19" si="9">E17+H17+K17+N17+Q17+T17+W17+Z17</f>
        <v>221287</v>
      </c>
      <c r="AD17" s="684">
        <f t="shared" si="9"/>
        <v>100</v>
      </c>
      <c r="AF17" s="797"/>
    </row>
    <row r="18" spans="2:32" s="633" customFormat="1" ht="21" customHeight="1" x14ac:dyDescent="0.2">
      <c r="B18" s="1576"/>
      <c r="D18" s="802" t="s">
        <v>50</v>
      </c>
      <c r="E18" s="805">
        <v>401</v>
      </c>
      <c r="F18" s="804">
        <v>0.19648964631863663</v>
      </c>
      <c r="G18" s="634"/>
      <c r="H18" s="805">
        <v>21878</v>
      </c>
      <c r="I18" s="804">
        <v>10.720200703638733</v>
      </c>
      <c r="J18" s="634"/>
      <c r="K18" s="805">
        <v>12156</v>
      </c>
      <c r="L18" s="804">
        <v>5.956429278427299</v>
      </c>
      <c r="M18" s="634"/>
      <c r="N18" s="805">
        <v>12749</v>
      </c>
      <c r="O18" s="804">
        <v>6.2469987554022399</v>
      </c>
      <c r="P18" s="634"/>
      <c r="Q18" s="805">
        <v>13924</v>
      </c>
      <c r="R18" s="804">
        <v>6.8227477190541057</v>
      </c>
      <c r="S18" s="634"/>
      <c r="T18" s="805">
        <v>21347</v>
      </c>
      <c r="U18" s="804">
        <v>10.46001117197989</v>
      </c>
      <c r="V18" s="634"/>
      <c r="W18" s="805">
        <v>42435</v>
      </c>
      <c r="X18" s="804">
        <v>20.793112572397369</v>
      </c>
      <c r="Y18" s="634"/>
      <c r="Z18" s="805">
        <v>79192</v>
      </c>
      <c r="AA18" s="804">
        <f t="shared" si="0"/>
        <v>38.804010152781728</v>
      </c>
      <c r="AB18" s="637"/>
      <c r="AC18" s="691">
        <f t="shared" si="9"/>
        <v>204082</v>
      </c>
      <c r="AD18" s="692">
        <f t="shared" si="9"/>
        <v>100</v>
      </c>
      <c r="AF18" s="797"/>
    </row>
    <row r="19" spans="2:32" s="633" customFormat="1" ht="21" customHeight="1" x14ac:dyDescent="0.2">
      <c r="B19" s="1577"/>
      <c r="D19" s="905" t="s">
        <v>68</v>
      </c>
      <c r="E19" s="809">
        <f>SUM(E16:E18)</f>
        <v>2018</v>
      </c>
      <c r="F19" s="810">
        <f t="shared" si="2"/>
        <v>0.3497848944232016</v>
      </c>
      <c r="G19" s="634"/>
      <c r="H19" s="809">
        <f>SUM(H16:H18)</f>
        <v>75249</v>
      </c>
      <c r="I19" s="810">
        <f t="shared" si="3"/>
        <v>13.04309391499083</v>
      </c>
      <c r="J19" s="634"/>
      <c r="K19" s="809">
        <f>SUM(K16:K18)</f>
        <v>34466</v>
      </c>
      <c r="L19" s="810">
        <f t="shared" si="4"/>
        <v>5.974076398012917</v>
      </c>
      <c r="M19" s="634"/>
      <c r="N19" s="809">
        <f>SUM(N16:N18)</f>
        <v>38175</v>
      </c>
      <c r="O19" s="810">
        <f t="shared" si="5"/>
        <v>6.6169664740365315</v>
      </c>
      <c r="P19" s="634"/>
      <c r="Q19" s="809">
        <f>SUM(Q16:Q18)</f>
        <v>38356</v>
      </c>
      <c r="R19" s="810">
        <f t="shared" si="6"/>
        <v>6.6483396484124482</v>
      </c>
      <c r="S19" s="634"/>
      <c r="T19" s="809">
        <f>SUM(T16:T18)</f>
        <v>56084</v>
      </c>
      <c r="U19" s="810">
        <f t="shared" si="7"/>
        <v>9.7211774127011097</v>
      </c>
      <c r="V19" s="634"/>
      <c r="W19" s="809">
        <f>SUM(W16:W18)</f>
        <v>115792</v>
      </c>
      <c r="X19" s="810">
        <f t="shared" si="8"/>
        <v>20.07051164274101</v>
      </c>
      <c r="Y19" s="634"/>
      <c r="Z19" s="809">
        <f>SUM(Z16:Z18)</f>
        <v>216786</v>
      </c>
      <c r="AA19" s="810">
        <f t="shared" si="0"/>
        <v>37.576049614681949</v>
      </c>
      <c r="AB19" s="637"/>
      <c r="AC19" s="811">
        <f>SUM(AC16:AC18)</f>
        <v>576926</v>
      </c>
      <c r="AD19" s="812">
        <f t="shared" si="9"/>
        <v>100</v>
      </c>
      <c r="AF19" s="797"/>
    </row>
    <row r="20" spans="2:32" s="649" customFormat="1" ht="3" customHeight="1" x14ac:dyDescent="0.2">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
      <c r="B21" s="1637" t="s">
        <v>0</v>
      </c>
      <c r="C21" s="1638"/>
      <c r="D21" s="1639"/>
      <c r="E21" s="1250">
        <f>E15+E19</f>
        <v>3626</v>
      </c>
      <c r="F21" s="1251">
        <f>E21*100/$AC21</f>
        <v>0.23339941811066198</v>
      </c>
      <c r="G21" s="1245"/>
      <c r="H21" s="1250">
        <f>H15+H19</f>
        <v>107589</v>
      </c>
      <c r="I21" s="1251">
        <f>H21*100/$AC21</f>
        <v>6.9253199103993408</v>
      </c>
      <c r="J21" s="1245"/>
      <c r="K21" s="1250">
        <f>K15+K19</f>
        <v>55654</v>
      </c>
      <c r="L21" s="1251">
        <f>K21*100/$AC21</f>
        <v>3.5823527897216714</v>
      </c>
      <c r="M21" s="1245"/>
      <c r="N21" s="1250">
        <f>N15+N19</f>
        <v>67163</v>
      </c>
      <c r="O21" s="1251">
        <f>N21*100/$AC21</f>
        <v>4.3231674347949225</v>
      </c>
      <c r="P21" s="1245"/>
      <c r="Q21" s="1250">
        <f>Q15+Q19</f>
        <v>71714</v>
      </c>
      <c r="R21" s="1251">
        <f>Q21*100/$AC21</f>
        <v>4.6161075207909574</v>
      </c>
      <c r="S21" s="1245"/>
      <c r="T21" s="1250">
        <f>T15+T19</f>
        <v>110279</v>
      </c>
      <c r="U21" s="1251">
        <f>T21*100/$AC21</f>
        <v>7.0984706094389658</v>
      </c>
      <c r="V21" s="1245"/>
      <c r="W21" s="1250">
        <f>W15+W19</f>
        <v>299585</v>
      </c>
      <c r="X21" s="1251">
        <f>W21*100/$AC21</f>
        <v>19.283774041556168</v>
      </c>
      <c r="Y21" s="1245"/>
      <c r="Z21" s="1250">
        <f>Z15+Z19</f>
        <v>837950</v>
      </c>
      <c r="AA21" s="1251">
        <f>Z21*100/$AC21</f>
        <v>53.937408275187309</v>
      </c>
      <c r="AB21" s="1245"/>
      <c r="AC21" s="1250">
        <f>AC15+AC19</f>
        <v>1553560</v>
      </c>
      <c r="AD21" s="1251">
        <f>F21+I21+L21+O21+R21+U21+X21+AA21</f>
        <v>100</v>
      </c>
    </row>
    <row r="22" spans="2:32" s="631" customFormat="1" ht="5.25" customHeight="1" x14ac:dyDescent="0.2">
      <c r="B22" s="651"/>
      <c r="C22" s="651"/>
      <c r="D22" s="651"/>
      <c r="E22" s="651"/>
      <c r="F22" s="651"/>
      <c r="G22" s="651"/>
      <c r="H22" s="651"/>
      <c r="I22" s="651"/>
      <c r="J22" s="651"/>
      <c r="K22" s="651"/>
      <c r="L22" s="651"/>
      <c r="M22" s="651"/>
      <c r="N22" s="651"/>
      <c r="O22" s="652"/>
      <c r="P22" s="652"/>
    </row>
    <row r="23" spans="2:32" s="631" customFormat="1" ht="5.25" customHeight="1" x14ac:dyDescent="0.2">
      <c r="B23" s="651"/>
      <c r="C23" s="651"/>
      <c r="D23" s="651"/>
      <c r="E23" s="651"/>
      <c r="F23" s="651"/>
      <c r="G23" s="651"/>
      <c r="H23" s="651"/>
      <c r="I23" s="651"/>
      <c r="J23" s="651"/>
      <c r="K23" s="651"/>
      <c r="L23" s="651"/>
      <c r="M23" s="651"/>
      <c r="N23" s="651"/>
      <c r="O23" s="652"/>
      <c r="P23" s="652"/>
    </row>
    <row r="24" spans="2:32" s="631" customFormat="1" ht="12.75" customHeight="1" x14ac:dyDescent="0.2">
      <c r="B24" s="652"/>
      <c r="C24" s="652"/>
      <c r="D24" s="652"/>
      <c r="E24" s="652"/>
      <c r="F24" s="652"/>
      <c r="G24" s="652"/>
      <c r="H24" s="652"/>
      <c r="I24" s="652"/>
      <c r="J24" s="652"/>
      <c r="K24" s="652"/>
      <c r="L24" s="652"/>
      <c r="M24" s="652"/>
      <c r="N24" s="652"/>
      <c r="O24" s="652"/>
      <c r="P24" s="652"/>
    </row>
    <row r="25" spans="2:32" s="649" customFormat="1" ht="24.75" customHeight="1" x14ac:dyDescent="0.2">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
      <c r="B27" s="652"/>
      <c r="C27" s="652"/>
      <c r="D27" s="652"/>
      <c r="E27" s="652"/>
      <c r="F27" s="652"/>
      <c r="G27" s="652"/>
      <c r="H27" s="652"/>
      <c r="I27" s="652"/>
      <c r="J27" s="652"/>
      <c r="K27" s="652"/>
      <c r="L27" s="652"/>
      <c r="M27" s="652"/>
      <c r="N27" s="652"/>
      <c r="O27" s="652"/>
      <c r="P27" s="652"/>
    </row>
    <row r="28" spans="2:32" s="631" customFormat="1" x14ac:dyDescent="0.2">
      <c r="B28" s="652"/>
      <c r="C28" s="652"/>
      <c r="D28" s="652"/>
      <c r="E28" s="652"/>
      <c r="F28" s="652"/>
      <c r="G28" s="652"/>
      <c r="H28" s="652"/>
      <c r="I28" s="652"/>
      <c r="J28" s="652"/>
      <c r="K28" s="652"/>
      <c r="L28" s="652"/>
      <c r="M28" s="652"/>
      <c r="N28" s="652"/>
      <c r="O28" s="652"/>
      <c r="P28" s="652"/>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C35" s="1640" t="s">
        <v>14</v>
      </c>
      <c r="D35" s="1640"/>
      <c r="E35" s="1640"/>
      <c r="F35" s="1640"/>
      <c r="G35" s="1640"/>
      <c r="H35" s="1640"/>
      <c r="I35" s="1640"/>
      <c r="J35" s="1640"/>
      <c r="K35" s="1640"/>
      <c r="L35" s="1640"/>
      <c r="M35" s="652"/>
      <c r="N35" s="652"/>
      <c r="O35" s="652"/>
      <c r="P35" s="652"/>
    </row>
    <row r="36" spans="2:16" s="631" customFormat="1" x14ac:dyDescent="0.2">
      <c r="L36" s="652"/>
      <c r="M36" s="652"/>
      <c r="N36" s="652"/>
      <c r="O36" s="652"/>
      <c r="P36" s="652"/>
    </row>
    <row r="37" spans="2:16" s="631" customFormat="1" x14ac:dyDescent="0.2">
      <c r="B37" s="652"/>
      <c r="C37" s="652"/>
      <c r="D37" s="652"/>
      <c r="E37" s="652"/>
      <c r="F37" s="652"/>
      <c r="G37" s="652"/>
      <c r="H37" s="652"/>
      <c r="I37" s="652"/>
      <c r="J37" s="652"/>
      <c r="K37" s="652"/>
      <c r="L37" s="652"/>
      <c r="M37" s="652"/>
      <c r="N37" s="652"/>
      <c r="O37" s="652"/>
      <c r="P37" s="652"/>
    </row>
    <row r="38" spans="2:16" s="631" customFormat="1" ht="5.25" customHeight="1" x14ac:dyDescent="0.2">
      <c r="B38" s="652"/>
      <c r="C38" s="652"/>
      <c r="D38" s="652"/>
      <c r="E38" s="652"/>
      <c r="F38" s="652"/>
      <c r="G38" s="652"/>
      <c r="H38" s="652"/>
      <c r="I38" s="652"/>
      <c r="J38" s="652"/>
      <c r="K38" s="652"/>
      <c r="L38" s="652"/>
      <c r="M38" s="652"/>
      <c r="N38" s="652"/>
      <c r="O38" s="652"/>
      <c r="P38" s="652"/>
    </row>
    <row r="39" spans="2:16" s="631" customFormat="1" ht="5.25" customHeight="1" x14ac:dyDescent="0.2">
      <c r="B39" s="652"/>
      <c r="C39" s="652"/>
      <c r="D39" s="652"/>
      <c r="E39" s="652"/>
      <c r="F39" s="652"/>
      <c r="G39" s="652"/>
      <c r="H39" s="652"/>
      <c r="I39" s="652"/>
      <c r="J39" s="652"/>
      <c r="K39" s="652"/>
      <c r="L39" s="652"/>
      <c r="M39" s="652"/>
      <c r="N39" s="652"/>
      <c r="O39" s="652"/>
      <c r="P39" s="652"/>
    </row>
    <row r="40" spans="2:16" s="631" customFormat="1" ht="16.5" customHeight="1" x14ac:dyDescent="0.2">
      <c r="B40" s="652"/>
      <c r="C40" s="652"/>
      <c r="D40" s="652"/>
      <c r="E40" s="652"/>
      <c r="F40" s="652"/>
      <c r="G40" s="652"/>
      <c r="H40" s="652"/>
      <c r="I40" s="652"/>
      <c r="J40" s="652"/>
      <c r="K40" s="652"/>
      <c r="L40" s="652"/>
      <c r="M40" s="652"/>
      <c r="N40" s="652"/>
      <c r="O40" s="652"/>
      <c r="P40" s="652"/>
    </row>
    <row r="41" spans="2:16" s="631" customFormat="1" x14ac:dyDescent="0.2">
      <c r="B41" s="652"/>
      <c r="C41" s="652"/>
      <c r="D41" s="652"/>
      <c r="E41" s="652"/>
      <c r="F41" s="652"/>
      <c r="G41" s="652"/>
      <c r="H41" s="652"/>
      <c r="I41" s="652"/>
      <c r="J41" s="652"/>
      <c r="K41" s="652"/>
      <c r="L41" s="652"/>
      <c r="M41" s="652"/>
      <c r="N41" s="652"/>
      <c r="O41" s="652"/>
      <c r="P41" s="652"/>
    </row>
    <row r="42" spans="2:16" s="631" customFormat="1" x14ac:dyDescent="0.2"/>
    <row r="43" spans="2:16" s="650" customFormat="1" x14ac:dyDescent="0.2"/>
    <row r="44" spans="2:16" s="657" customFormat="1" ht="12.75" customHeight="1" x14ac:dyDescent="0.2">
      <c r="B44" s="1543"/>
      <c r="C44" s="1544"/>
      <c r="D44" s="1544"/>
      <c r="E44" s="1544"/>
      <c r="F44" s="1544"/>
      <c r="G44" s="1544"/>
      <c r="H44" s="1544"/>
      <c r="I44" s="1544"/>
      <c r="J44" s="1544"/>
      <c r="K44" s="1544"/>
      <c r="L44" s="1544"/>
      <c r="M44" s="1544"/>
      <c r="N44" s="1544"/>
      <c r="O44" s="1544"/>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500"/>
      <c r="C2" s="1500"/>
      <c r="D2" s="1500"/>
      <c r="E2" s="1500"/>
      <c r="F2" s="1500"/>
      <c r="G2" s="1500"/>
      <c r="H2" s="1500"/>
      <c r="I2" s="1500"/>
      <c r="O2" s="37"/>
    </row>
    <row r="3" spans="1:50" s="38" customFormat="1" ht="4.5" customHeight="1" x14ac:dyDescent="0.2">
      <c r="B3" s="1501"/>
      <c r="C3" s="1501"/>
      <c r="D3" s="1501"/>
      <c r="E3" s="1501"/>
      <c r="F3" s="1501"/>
      <c r="G3" s="1501"/>
      <c r="H3" s="1501"/>
      <c r="I3" s="1501"/>
      <c r="O3" s="37"/>
    </row>
    <row r="4" spans="1:50" s="38" customFormat="1" ht="37.5" customHeight="1" x14ac:dyDescent="0.2">
      <c r="A4" s="1641" t="s">
        <v>206</v>
      </c>
      <c r="B4" s="1641"/>
      <c r="C4" s="1641"/>
      <c r="D4" s="1641"/>
      <c r="E4" s="1641"/>
      <c r="F4" s="1641"/>
      <c r="G4" s="1641"/>
      <c r="H4" s="1641"/>
      <c r="I4" s="1641"/>
      <c r="J4" s="1641"/>
      <c r="K4" s="1641"/>
      <c r="L4" s="1641"/>
      <c r="M4" s="1641"/>
      <c r="N4" s="1641"/>
      <c r="O4" s="1641"/>
      <c r="P4" s="1641"/>
      <c r="Q4" s="1641"/>
      <c r="R4" s="1641"/>
      <c r="S4" s="1641"/>
      <c r="T4" s="1641"/>
      <c r="U4" s="1641"/>
      <c r="V4" s="1641"/>
      <c r="W4" s="1641"/>
      <c r="X4" s="1641"/>
      <c r="Y4" s="1641"/>
      <c r="Z4" s="1641"/>
    </row>
    <row r="5" spans="1:50" s="38" customFormat="1" ht="17.25" customHeight="1" x14ac:dyDescent="0.2">
      <c r="B5" s="1509" t="e">
        <f>#REF!</f>
        <v>#REF!</v>
      </c>
      <c r="C5" s="1509"/>
      <c r="D5" s="1509"/>
      <c r="E5" s="1509"/>
      <c r="F5" s="1509"/>
      <c r="G5" s="1509"/>
      <c r="H5" s="1509"/>
      <c r="I5" s="1509"/>
      <c r="J5" s="1509"/>
      <c r="K5" s="1509"/>
      <c r="L5" s="1509"/>
      <c r="M5" s="1509"/>
      <c r="N5" s="1509"/>
      <c r="O5" s="1509"/>
      <c r="P5" s="1509"/>
      <c r="Q5" s="1509"/>
      <c r="R5" s="1509"/>
      <c r="S5" s="1509"/>
      <c r="T5" s="1509"/>
      <c r="U5" s="1509"/>
      <c r="V5" s="1509"/>
      <c r="W5" s="1509"/>
      <c r="X5" s="1509"/>
      <c r="Y5" s="1509"/>
      <c r="Z5" s="1509"/>
    </row>
    <row r="6" spans="1:50" s="38" customFormat="1" ht="6" customHeight="1" x14ac:dyDescent="0.2">
      <c r="O6" s="37"/>
    </row>
    <row r="7" spans="1:50" s="41" customFormat="1" ht="12.75" customHeight="1" x14ac:dyDescent="0.2">
      <c r="A7" s="39"/>
      <c r="B7" s="1502" t="s">
        <v>12</v>
      </c>
      <c r="C7" s="40"/>
      <c r="D7" s="1497" t="s">
        <v>109</v>
      </c>
      <c r="E7" s="1495"/>
      <c r="F7" s="181"/>
      <c r="G7" s="1495"/>
      <c r="H7" s="1495"/>
      <c r="I7" s="181"/>
      <c r="J7" s="1495"/>
      <c r="K7" s="1495"/>
      <c r="L7" s="181"/>
      <c r="M7" s="1495"/>
      <c r="N7" s="1496"/>
      <c r="O7" s="40"/>
      <c r="P7" s="1497" t="s">
        <v>178</v>
      </c>
      <c r="Q7" s="1495"/>
      <c r="R7" s="181"/>
      <c r="S7" s="1495"/>
      <c r="T7" s="1495"/>
      <c r="U7" s="181"/>
      <c r="V7" s="1495"/>
      <c r="W7" s="1495"/>
      <c r="X7" s="181"/>
      <c r="Y7" s="1495"/>
      <c r="Z7" s="1496"/>
      <c r="AA7" s="116"/>
      <c r="AB7" s="116"/>
      <c r="AC7" s="117"/>
      <c r="AD7" s="117"/>
      <c r="AE7" s="117"/>
      <c r="AF7" s="117"/>
      <c r="AG7" s="117"/>
      <c r="AH7" s="117"/>
      <c r="AI7" s="118"/>
    </row>
    <row r="8" spans="1:50" s="41" customFormat="1" ht="37.5" customHeight="1" x14ac:dyDescent="0.2">
      <c r="A8" s="39"/>
      <c r="B8" s="1503"/>
      <c r="C8" s="40"/>
      <c r="D8" s="1506"/>
      <c r="E8" s="1507"/>
      <c r="F8" s="40"/>
      <c r="G8" s="1497" t="s">
        <v>168</v>
      </c>
      <c r="H8" s="1496"/>
      <c r="I8" s="40"/>
      <c r="J8" s="1497" t="s">
        <v>174</v>
      </c>
      <c r="K8" s="1496"/>
      <c r="L8" s="40"/>
      <c r="M8" s="1497" t="s">
        <v>169</v>
      </c>
      <c r="N8" s="1496"/>
      <c r="O8" s="40"/>
      <c r="P8" s="1506"/>
      <c r="Q8" s="1508"/>
      <c r="R8" s="130"/>
      <c r="S8" s="1497" t="s">
        <v>179</v>
      </c>
      <c r="T8" s="1496"/>
      <c r="U8" s="40"/>
      <c r="V8" s="1497" t="s">
        <v>180</v>
      </c>
      <c r="W8" s="1496"/>
      <c r="X8" s="40"/>
      <c r="Y8" s="1497" t="s">
        <v>181</v>
      </c>
      <c r="Z8" s="1496"/>
      <c r="AA8" s="116"/>
      <c r="AB8" s="116"/>
      <c r="AC8" s="117"/>
      <c r="AD8" s="117"/>
      <c r="AE8" s="117"/>
      <c r="AF8" s="117"/>
      <c r="AG8" s="117"/>
      <c r="AH8" s="117"/>
      <c r="AI8" s="118"/>
    </row>
    <row r="9" spans="1:50" s="46" customFormat="1" ht="36.75" customHeight="1" x14ac:dyDescent="0.2">
      <c r="A9" s="42"/>
      <c r="B9" s="1504"/>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05" t="s">
        <v>216</v>
      </c>
      <c r="C33" s="1505"/>
      <c r="D33" s="1505"/>
      <c r="E33" s="1505"/>
      <c r="F33" s="1505"/>
      <c r="G33" s="1505"/>
      <c r="H33" s="1505"/>
      <c r="I33" s="1505"/>
      <c r="J33" s="1505"/>
      <c r="K33" s="1505"/>
      <c r="L33" s="1505"/>
      <c r="M33" s="1505"/>
      <c r="O33" s="86"/>
    </row>
    <row r="34" spans="2:19" ht="29.25" customHeight="1" x14ac:dyDescent="0.2">
      <c r="B34" s="1499"/>
      <c r="C34" s="1499"/>
      <c r="D34" s="1499"/>
      <c r="E34" s="1499"/>
      <c r="F34" s="1499"/>
      <c r="G34" s="1499"/>
      <c r="H34" s="1499"/>
      <c r="I34" s="1499"/>
      <c r="J34" s="1499"/>
      <c r="K34" s="1499"/>
      <c r="L34" s="1499"/>
      <c r="M34" s="1499"/>
      <c r="N34" s="1499"/>
      <c r="O34" s="1499"/>
      <c r="P34" s="1499"/>
      <c r="Q34" s="89"/>
      <c r="R34" s="89"/>
      <c r="S34" s="89"/>
    </row>
    <row r="35" spans="2:19" ht="4.5" customHeight="1" x14ac:dyDescent="0.2">
      <c r="B35" s="1498"/>
      <c r="C35" s="1498"/>
      <c r="D35" s="1498"/>
      <c r="E35" s="1498"/>
      <c r="F35" s="1498"/>
      <c r="G35" s="1498"/>
      <c r="H35" s="1498"/>
      <c r="I35" s="1498"/>
      <c r="J35" s="1498"/>
      <c r="K35" s="1498"/>
      <c r="L35" s="1498"/>
      <c r="M35" s="1498"/>
      <c r="N35" s="1498"/>
      <c r="O35" s="1498"/>
      <c r="P35" s="1498"/>
      <c r="Q35" s="89"/>
      <c r="R35" s="89"/>
      <c r="S35" s="89"/>
    </row>
    <row r="38" spans="2:19" x14ac:dyDescent="0.2">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0.5703125" style="615" customWidth="1"/>
    <col min="7" max="7" width="8" style="615" customWidth="1"/>
    <col min="8" max="8" width="0.5703125" style="615" customWidth="1"/>
    <col min="9" max="9" width="6.7109375" style="615" customWidth="1"/>
    <col min="10" max="10" width="0.5703125" style="615" customWidth="1"/>
    <col min="11" max="11" width="6.85546875" style="615" customWidth="1"/>
    <col min="12" max="12" width="0.5703125" style="615" customWidth="1"/>
    <col min="13" max="13" width="7" style="615" customWidth="1"/>
    <col min="14" max="14" width="0.5703125" style="615" customWidth="1"/>
    <col min="15" max="15" width="8.140625" style="615" customWidth="1"/>
    <col min="16" max="16" width="0.7109375" style="615" customWidth="1"/>
    <col min="17" max="17" width="7.5703125" style="615" customWidth="1"/>
    <col min="18" max="18" width="0.5703125" style="615" customWidth="1"/>
    <col min="19" max="19" width="7.28515625" style="615" customWidth="1"/>
    <col min="20" max="20" width="0.7109375" style="615" customWidth="1"/>
    <col min="21" max="21" width="5.140625" style="615" customWidth="1"/>
    <col min="22" max="22" width="4.5703125" style="615" bestFit="1" customWidth="1"/>
    <col min="23" max="23" width="7" style="615" bestFit="1" customWidth="1"/>
    <col min="24" max="24" width="4.5703125" style="615" bestFit="1" customWidth="1"/>
    <col min="25" max="25" width="7" style="615" bestFit="1" customWidth="1"/>
    <col min="26" max="26" width="4.5703125" style="615" bestFit="1" customWidth="1"/>
    <col min="27" max="27" width="7" style="615" bestFit="1" customWidth="1"/>
    <col min="28" max="28" width="4.5703125" style="615" bestFit="1" customWidth="1"/>
    <col min="29" max="29" width="7" style="615" bestFit="1" customWidth="1"/>
    <col min="30" max="16384" width="11.42578125" style="615"/>
  </cols>
  <sheetData>
    <row r="1" spans="2:30" hidden="1" x14ac:dyDescent="0.2">
      <c r="E1" s="616" t="s">
        <v>36</v>
      </c>
      <c r="G1" s="616" t="s">
        <v>21</v>
      </c>
      <c r="I1" s="616" t="s">
        <v>20</v>
      </c>
      <c r="K1" s="616" t="s">
        <v>19</v>
      </c>
      <c r="M1" s="616" t="s">
        <v>18</v>
      </c>
      <c r="O1" s="616" t="s">
        <v>17</v>
      </c>
      <c r="Q1" s="616" t="s">
        <v>16</v>
      </c>
      <c r="S1" s="616" t="s">
        <v>15</v>
      </c>
    </row>
    <row r="2" spans="2:30" s="613" customFormat="1" x14ac:dyDescent="0.2">
      <c r="C2" s="617"/>
      <c r="D2" s="617"/>
      <c r="T2" s="617"/>
    </row>
    <row r="3" spans="2:30" s="619" customFormat="1" ht="47.25" customHeight="1" x14ac:dyDescent="0.25">
      <c r="B3" s="1534"/>
      <c r="C3" s="1534"/>
      <c r="D3" s="1534"/>
      <c r="E3" s="1534"/>
      <c r="F3" s="1534"/>
      <c r="G3" s="1534"/>
      <c r="H3" s="1534"/>
      <c r="I3" s="1534"/>
      <c r="J3" s="618"/>
      <c r="Q3" s="620"/>
    </row>
    <row r="4" spans="2:30" s="621" customFormat="1" ht="2.25" customHeight="1" x14ac:dyDescent="0.2">
      <c r="B4" s="1535"/>
      <c r="C4" s="1535"/>
      <c r="D4" s="1535"/>
      <c r="E4" s="1535"/>
      <c r="F4" s="1535"/>
      <c r="G4" s="1535"/>
      <c r="H4" s="1535"/>
      <c r="I4" s="1535"/>
      <c r="J4" s="1535"/>
      <c r="K4" s="1535"/>
      <c r="L4" s="1535"/>
      <c r="M4" s="1535"/>
      <c r="N4" s="1535"/>
      <c r="O4" s="1535"/>
      <c r="P4" s="1535"/>
      <c r="Q4" s="1535"/>
      <c r="R4" s="1535"/>
      <c r="S4" s="1535"/>
      <c r="T4" s="1535"/>
    </row>
    <row r="5" spans="2:30" s="621" customFormat="1" ht="16.5" customHeight="1" x14ac:dyDescent="0.2">
      <c r="B5" s="1536" t="s">
        <v>429</v>
      </c>
      <c r="C5" s="1536"/>
      <c r="D5" s="1536"/>
      <c r="E5" s="1536"/>
      <c r="F5" s="1536"/>
      <c r="G5" s="1536"/>
      <c r="H5" s="1536"/>
      <c r="I5" s="1536"/>
      <c r="J5" s="1536"/>
      <c r="K5" s="1536"/>
      <c r="L5" s="1536"/>
      <c r="M5" s="1536"/>
      <c r="N5" s="1536"/>
      <c r="O5" s="1536"/>
      <c r="P5" s="1536"/>
      <c r="Q5" s="1536"/>
      <c r="R5" s="1536"/>
      <c r="S5" s="1536"/>
      <c r="T5" s="1536"/>
      <c r="U5" s="1536"/>
      <c r="V5" s="1536"/>
      <c r="W5" s="1536"/>
      <c r="X5" s="1536"/>
      <c r="Y5" s="1536"/>
      <c r="Z5" s="1536"/>
      <c r="AA5" s="1536"/>
      <c r="AB5" s="1536"/>
      <c r="AC5" s="1536"/>
    </row>
    <row r="6" spans="2:30" s="621" customFormat="1" ht="14.25" customHeight="1" x14ac:dyDescent="0.2">
      <c r="B6" s="1473" t="str">
        <f>porsaad!$B$6</f>
        <v>Situación a 31 de mayo de 2025</v>
      </c>
      <c r="C6" s="1473"/>
      <c r="D6" s="1473"/>
      <c r="E6" s="1473"/>
      <c r="F6" s="1473"/>
      <c r="G6" s="1473"/>
      <c r="H6" s="1473"/>
      <c r="I6" s="1473"/>
      <c r="J6" s="1473"/>
      <c r="K6" s="1473"/>
      <c r="L6" s="1473"/>
      <c r="M6" s="1473"/>
      <c r="N6" s="1473"/>
      <c r="O6" s="1473"/>
      <c r="P6" s="1473"/>
      <c r="Q6" s="1473"/>
      <c r="R6" s="1473"/>
      <c r="S6" s="1473"/>
      <c r="T6" s="1473"/>
      <c r="U6" s="1473"/>
      <c r="V6" s="1473"/>
      <c r="W6" s="1473"/>
      <c r="X6" s="1473"/>
      <c r="Y6" s="1473"/>
      <c r="Z6" s="1473"/>
      <c r="AA6" s="1473"/>
      <c r="AB6" s="1473"/>
      <c r="AC6" s="1473"/>
    </row>
    <row r="7" spans="2:30" s="906" customFormat="1" ht="5.25" customHeight="1" x14ac:dyDescent="0.2"/>
    <row r="8" spans="2:30" s="715" customFormat="1" ht="21.75" customHeight="1" x14ac:dyDescent="0.2">
      <c r="B8" s="1554" t="s">
        <v>27</v>
      </c>
      <c r="D8" s="1554" t="s">
        <v>112</v>
      </c>
      <c r="E8" s="1554" t="s">
        <v>26</v>
      </c>
      <c r="F8" s="1554"/>
      <c r="G8" s="1554"/>
      <c r="H8" s="1554"/>
      <c r="I8" s="1554"/>
      <c r="J8" s="1554"/>
      <c r="K8" s="1554"/>
      <c r="L8" s="1554"/>
      <c r="M8" s="1554"/>
      <c r="N8" s="1554"/>
      <c r="O8" s="1554"/>
      <c r="P8" s="1554"/>
      <c r="Q8" s="1554"/>
      <c r="R8" s="1554"/>
      <c r="S8" s="1554"/>
    </row>
    <row r="9" spans="2:30" s="715" customFormat="1" ht="21.75" customHeight="1" x14ac:dyDescent="0.2">
      <c r="B9" s="1554"/>
      <c r="D9" s="1554"/>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
      <c r="B10" s="1554"/>
      <c r="D10" s="1554"/>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
      <c r="B12" s="1554" t="s">
        <v>24</v>
      </c>
      <c r="D12" s="907" t="s">
        <v>31</v>
      </c>
      <c r="E12" s="908">
        <f>'46perfpbsaad'!E12</f>
        <v>516</v>
      </c>
      <c r="F12" s="907"/>
      <c r="G12" s="908">
        <f>'46perfpbsaad'!H12</f>
        <v>10401</v>
      </c>
      <c r="H12" s="907"/>
      <c r="I12" s="908">
        <f>'46perfpbsaad'!K12</f>
        <v>6208</v>
      </c>
      <c r="J12" s="907"/>
      <c r="K12" s="908">
        <f>'46perfpbsaad'!N12</f>
        <v>8706</v>
      </c>
      <c r="L12" s="907"/>
      <c r="M12" s="908">
        <f>'46perfpbsaad'!Q12</f>
        <v>8373</v>
      </c>
      <c r="N12" s="907"/>
      <c r="O12" s="908">
        <f>'46perfpbsaad'!T12</f>
        <v>11374</v>
      </c>
      <c r="P12" s="907"/>
      <c r="Q12" s="908">
        <f>'46perfpbsaad'!W12</f>
        <v>37959</v>
      </c>
      <c r="R12" s="907"/>
      <c r="S12" s="908">
        <f>'46perfpbsaad'!Z12</f>
        <v>180382</v>
      </c>
      <c r="T12" s="909"/>
      <c r="V12" s="910">
        <f>E12/E$15</f>
        <v>0.32089552238805968</v>
      </c>
      <c r="W12" s="910">
        <f>G12/G$15</f>
        <v>0.32161410018552877</v>
      </c>
      <c r="X12" s="910">
        <f>I12/I$15</f>
        <v>0.29299603549178782</v>
      </c>
      <c r="Y12" s="910">
        <f>K12/K$15</f>
        <v>0.30033117151924932</v>
      </c>
      <c r="Z12" s="910">
        <f>M12/M$15</f>
        <v>0.25100425684993105</v>
      </c>
      <c r="AA12" s="910">
        <f>O12/O$15</f>
        <v>0.20987175938739736</v>
      </c>
      <c r="AB12" s="910">
        <f>Q12/Q$15</f>
        <v>0.20653126071177902</v>
      </c>
      <c r="AC12" s="910">
        <f>S12/S$15</f>
        <v>0.29039351926383372</v>
      </c>
      <c r="AD12" s="910"/>
    </row>
    <row r="13" spans="2:30" s="697" customFormat="1" ht="21" customHeight="1" x14ac:dyDescent="0.2">
      <c r="B13" s="1554"/>
      <c r="D13" s="907" t="s">
        <v>49</v>
      </c>
      <c r="E13" s="908">
        <f>'46perfpbsaad'!E13</f>
        <v>732</v>
      </c>
      <c r="F13" s="907"/>
      <c r="G13" s="908">
        <f>'46perfpbsaad'!H13</f>
        <v>12456</v>
      </c>
      <c r="H13" s="907"/>
      <c r="I13" s="908">
        <f>'46perfpbsaad'!K13</f>
        <v>7901</v>
      </c>
      <c r="J13" s="907"/>
      <c r="K13" s="908">
        <f>'46perfpbsaad'!N13</f>
        <v>11185</v>
      </c>
      <c r="L13" s="907"/>
      <c r="M13" s="908">
        <f>'46perfpbsaad'!Q13</f>
        <v>12635</v>
      </c>
      <c r="N13" s="907"/>
      <c r="O13" s="908">
        <f>'46perfpbsaad'!T13</f>
        <v>20662</v>
      </c>
      <c r="P13" s="907"/>
      <c r="Q13" s="908">
        <f>'46perfpbsaad'!W13</f>
        <v>65461</v>
      </c>
      <c r="R13" s="907"/>
      <c r="S13" s="908">
        <f>'46perfpbsaad'!Z13</f>
        <v>235200</v>
      </c>
      <c r="T13" s="909"/>
      <c r="V13" s="910">
        <f>E13/E$15</f>
        <v>0.45522388059701491</v>
      </c>
      <c r="W13" s="910">
        <f>G13/G$15</f>
        <v>0.38515769944341371</v>
      </c>
      <c r="X13" s="910">
        <f>I13/I$15</f>
        <v>0.37289975457806307</v>
      </c>
      <c r="Y13" s="910">
        <f>K13/K$15</f>
        <v>0.38584931695874153</v>
      </c>
      <c r="Z13" s="910">
        <f>M13/M$15</f>
        <v>0.37876971041429341</v>
      </c>
      <c r="AA13" s="910">
        <f>O13/O$15</f>
        <v>0.38125288310729771</v>
      </c>
      <c r="AB13" s="910">
        <f>Q13/Q$15</f>
        <v>0.35616699221406689</v>
      </c>
      <c r="AC13" s="910">
        <f>S13/S$15</f>
        <v>0.37864396520081656</v>
      </c>
      <c r="AD13" s="910"/>
    </row>
    <row r="14" spans="2:30" s="697" customFormat="1" ht="21" customHeight="1" x14ac:dyDescent="0.2">
      <c r="B14" s="1554"/>
      <c r="D14" s="907" t="s">
        <v>50</v>
      </c>
      <c r="E14" s="908">
        <f>'46perfpbsaad'!E14</f>
        <v>360</v>
      </c>
      <c r="F14" s="907"/>
      <c r="G14" s="908">
        <f>'46perfpbsaad'!H14</f>
        <v>9483</v>
      </c>
      <c r="H14" s="907"/>
      <c r="I14" s="908">
        <f>'46perfpbsaad'!K14</f>
        <v>7079</v>
      </c>
      <c r="J14" s="907"/>
      <c r="K14" s="908">
        <f>'46perfpbsaad'!N14</f>
        <v>9097</v>
      </c>
      <c r="L14" s="907"/>
      <c r="M14" s="908">
        <f>'46perfpbsaad'!Q14</f>
        <v>12350</v>
      </c>
      <c r="N14" s="907"/>
      <c r="O14" s="908">
        <f>'46perfpbsaad'!T14</f>
        <v>22159</v>
      </c>
      <c r="P14" s="907"/>
      <c r="Q14" s="908">
        <f>'46perfpbsaad'!W14</f>
        <v>80373</v>
      </c>
      <c r="R14" s="907"/>
      <c r="S14" s="908">
        <f>'46perfpbsaad'!Z14</f>
        <v>205582</v>
      </c>
      <c r="T14" s="909"/>
      <c r="V14" s="910">
        <f>E14/E$15</f>
        <v>0.22388059701492538</v>
      </c>
      <c r="W14" s="910">
        <f>G14/G$15</f>
        <v>0.29322820037105751</v>
      </c>
      <c r="X14" s="910">
        <f>I14/I$15</f>
        <v>0.33410420993014917</v>
      </c>
      <c r="Y14" s="910">
        <f>K14/K$15</f>
        <v>0.3138195115220091</v>
      </c>
      <c r="Z14" s="910">
        <f>M14/M$15</f>
        <v>0.37022603273577553</v>
      </c>
      <c r="AA14" s="910">
        <f>O14/O$15</f>
        <v>0.4088753575053049</v>
      </c>
      <c r="AB14" s="910">
        <f>Q14/Q$15</f>
        <v>0.43730174707415409</v>
      </c>
      <c r="AC14" s="910">
        <f>S14/S$15</f>
        <v>0.33096251553534978</v>
      </c>
      <c r="AD14" s="910"/>
    </row>
    <row r="15" spans="2:30" s="697" customFormat="1" ht="21" customHeight="1" x14ac:dyDescent="0.2">
      <c r="B15" s="1554"/>
      <c r="D15" s="911" t="s">
        <v>68</v>
      </c>
      <c r="E15" s="908">
        <f>'46perfpbsaad'!E15</f>
        <v>1608</v>
      </c>
      <c r="F15" s="907"/>
      <c r="G15" s="908">
        <f>SUM(G12:G14)</f>
        <v>32340</v>
      </c>
      <c r="H15" s="908">
        <f t="shared" ref="H15:T15" si="0">SUM(H12:H14)</f>
        <v>0</v>
      </c>
      <c r="I15" s="908">
        <f t="shared" si="0"/>
        <v>21188</v>
      </c>
      <c r="J15" s="908">
        <f t="shared" si="0"/>
        <v>0</v>
      </c>
      <c r="K15" s="908">
        <f t="shared" si="0"/>
        <v>28988</v>
      </c>
      <c r="L15" s="908">
        <f t="shared" si="0"/>
        <v>0</v>
      </c>
      <c r="M15" s="908">
        <f t="shared" si="0"/>
        <v>33358</v>
      </c>
      <c r="N15" s="908">
        <f t="shared" si="0"/>
        <v>0</v>
      </c>
      <c r="O15" s="908">
        <f t="shared" si="0"/>
        <v>54195</v>
      </c>
      <c r="P15" s="908">
        <f t="shared" si="0"/>
        <v>0</v>
      </c>
      <c r="Q15" s="908">
        <f t="shared" si="0"/>
        <v>183793</v>
      </c>
      <c r="R15" s="908">
        <f t="shared" si="0"/>
        <v>0</v>
      </c>
      <c r="S15" s="908">
        <f t="shared" si="0"/>
        <v>621164</v>
      </c>
      <c r="T15" s="908">
        <f t="shared" si="0"/>
        <v>0</v>
      </c>
      <c r="V15" s="910"/>
    </row>
    <row r="16" spans="2:30" s="697" customFormat="1" ht="21" customHeight="1" x14ac:dyDescent="0.2">
      <c r="B16" s="1554" t="s">
        <v>23</v>
      </c>
      <c r="D16" s="907" t="s">
        <v>31</v>
      </c>
      <c r="E16" s="908">
        <f>'46perfpbsaad'!E16</f>
        <v>653</v>
      </c>
      <c r="F16" s="907"/>
      <c r="G16" s="908">
        <f>'46perfpbsaad'!H16</f>
        <v>22398</v>
      </c>
      <c r="H16" s="907"/>
      <c r="I16" s="908">
        <f>'46perfpbsaad'!K16</f>
        <v>9734</v>
      </c>
      <c r="J16" s="907"/>
      <c r="K16" s="908">
        <f>'46perfpbsaad'!N16</f>
        <v>10745</v>
      </c>
      <c r="L16" s="907"/>
      <c r="M16" s="908">
        <f>'46perfpbsaad'!Q16</f>
        <v>9433</v>
      </c>
      <c r="N16" s="907"/>
      <c r="O16" s="908">
        <f>'46perfpbsaad'!T16</f>
        <v>12566</v>
      </c>
      <c r="P16" s="907"/>
      <c r="Q16" s="908">
        <f>'46perfpbsaad'!W16</f>
        <v>28538</v>
      </c>
      <c r="R16" s="907"/>
      <c r="S16" s="908">
        <f>'46perfpbsaad'!Z16</f>
        <v>57490</v>
      </c>
      <c r="T16" s="909"/>
      <c r="V16" s="910">
        <f>E16/E$19</f>
        <v>0.32358771060455899</v>
      </c>
      <c r="W16" s="910">
        <f>G16/G$19</f>
        <v>0.29765179603715664</v>
      </c>
      <c r="X16" s="910">
        <f>I16/I$19</f>
        <v>0.28242325770324378</v>
      </c>
      <c r="Y16" s="910">
        <f>K16/K$19</f>
        <v>0.28146692861820566</v>
      </c>
      <c r="Z16" s="910">
        <f>M16/M$19</f>
        <v>0.2459328397121702</v>
      </c>
      <c r="AA16" s="910">
        <f>O16/O$19</f>
        <v>0.22405677198487983</v>
      </c>
      <c r="AB16" s="910">
        <f>Q16/Q$19</f>
        <v>0.24645916816360369</v>
      </c>
      <c r="AC16" s="910">
        <f>S16/S$19</f>
        <v>0.26519240172335851</v>
      </c>
    </row>
    <row r="17" spans="2:29" s="697" customFormat="1" ht="21" customHeight="1" x14ac:dyDescent="0.2">
      <c r="B17" s="1554"/>
      <c r="D17" s="907" t="s">
        <v>49</v>
      </c>
      <c r="E17" s="908">
        <f>'46perfpbsaad'!E17</f>
        <v>964</v>
      </c>
      <c r="F17" s="907"/>
      <c r="G17" s="908">
        <f>'46perfpbsaad'!H17</f>
        <v>30973</v>
      </c>
      <c r="H17" s="907"/>
      <c r="I17" s="908">
        <f>'46perfpbsaad'!K17</f>
        <v>12576</v>
      </c>
      <c r="J17" s="907"/>
      <c r="K17" s="908">
        <f>'46perfpbsaad'!N17</f>
        <v>14681</v>
      </c>
      <c r="L17" s="907"/>
      <c r="M17" s="908">
        <f>'46perfpbsaad'!Q17</f>
        <v>14999</v>
      </c>
      <c r="N17" s="907"/>
      <c r="O17" s="908">
        <f>'46perfpbsaad'!T17</f>
        <v>22171</v>
      </c>
      <c r="P17" s="907"/>
      <c r="Q17" s="908">
        <f>'46perfpbsaad'!W17</f>
        <v>44819</v>
      </c>
      <c r="R17" s="907"/>
      <c r="S17" s="908">
        <f>'46perfpbsaad'!Z17</f>
        <v>80104</v>
      </c>
      <c r="T17" s="909"/>
      <c r="V17" s="910">
        <f>E17/E$19</f>
        <v>0.47770069375619423</v>
      </c>
      <c r="W17" s="910">
        <f>G17/G$19</f>
        <v>0.41160679876144535</v>
      </c>
      <c r="X17" s="910">
        <f>I17/I$19</f>
        <v>0.36488133232751119</v>
      </c>
      <c r="Y17" s="910">
        <f>K17/K$19</f>
        <v>0.38457105435494432</v>
      </c>
      <c r="Z17" s="910">
        <f>M17/M$19</f>
        <v>0.39104703305871313</v>
      </c>
      <c r="AA17" s="910">
        <f>O17/O$19</f>
        <v>0.39531773767919548</v>
      </c>
      <c r="AB17" s="910">
        <f>Q17/Q$19</f>
        <v>0.38706473676937958</v>
      </c>
      <c r="AC17" s="910">
        <f>S17/S$19</f>
        <v>0.36950725600361645</v>
      </c>
    </row>
    <row r="18" spans="2:29" s="697" customFormat="1" ht="21" customHeight="1" x14ac:dyDescent="0.2">
      <c r="B18" s="1554"/>
      <c r="D18" s="907" t="s">
        <v>50</v>
      </c>
      <c r="E18" s="908">
        <f>'46perfpbsaad'!E18</f>
        <v>401</v>
      </c>
      <c r="F18" s="907"/>
      <c r="G18" s="908">
        <f>'46perfpbsaad'!H18</f>
        <v>21878</v>
      </c>
      <c r="H18" s="907"/>
      <c r="I18" s="908">
        <f>'46perfpbsaad'!K18</f>
        <v>12156</v>
      </c>
      <c r="J18" s="907"/>
      <c r="K18" s="908">
        <f>'46perfpbsaad'!N18</f>
        <v>12749</v>
      </c>
      <c r="L18" s="907"/>
      <c r="M18" s="908">
        <f>'46perfpbsaad'!Q18</f>
        <v>13924</v>
      </c>
      <c r="N18" s="907"/>
      <c r="O18" s="908">
        <f>'46perfpbsaad'!T18</f>
        <v>21347</v>
      </c>
      <c r="P18" s="907"/>
      <c r="Q18" s="908">
        <f>'46perfpbsaad'!W18</f>
        <v>42435</v>
      </c>
      <c r="R18" s="907"/>
      <c r="S18" s="908">
        <f>'46perfpbsaad'!Z18</f>
        <v>79192</v>
      </c>
      <c r="T18" s="909"/>
      <c r="V18" s="910">
        <f>E18/E$19</f>
        <v>0.19871159563924679</v>
      </c>
      <c r="W18" s="910">
        <f>G18/G$19</f>
        <v>0.29074140520139802</v>
      </c>
      <c r="X18" s="910">
        <f>I18/I$19</f>
        <v>0.35269540996924503</v>
      </c>
      <c r="Y18" s="910">
        <f>K18/K$19</f>
        <v>0.33396201702685002</v>
      </c>
      <c r="Z18" s="910">
        <f>M18/M$19</f>
        <v>0.3630201272291167</v>
      </c>
      <c r="AA18" s="910">
        <f>O18/O$19</f>
        <v>0.38062549033592469</v>
      </c>
      <c r="AB18" s="910">
        <f>Q18/Q$19</f>
        <v>0.36647609506701673</v>
      </c>
      <c r="AC18" s="910">
        <f>S18/S$19</f>
        <v>0.36530034227302499</v>
      </c>
    </row>
    <row r="19" spans="2:29" s="697" customFormat="1" ht="21" customHeight="1" x14ac:dyDescent="0.2">
      <c r="B19" s="1554"/>
      <c r="D19" s="911" t="s">
        <v>68</v>
      </c>
      <c r="E19" s="908">
        <f>'46perfpbsaad'!E19</f>
        <v>2018</v>
      </c>
      <c r="F19" s="907"/>
      <c r="G19" s="908">
        <f>SUM(G16:G18)</f>
        <v>75249</v>
      </c>
      <c r="H19" s="908">
        <f t="shared" ref="H19:T19" si="1">SUM(H16:H18)</f>
        <v>0</v>
      </c>
      <c r="I19" s="908">
        <f t="shared" si="1"/>
        <v>34466</v>
      </c>
      <c r="J19" s="908">
        <f t="shared" si="1"/>
        <v>0</v>
      </c>
      <c r="K19" s="908">
        <f t="shared" si="1"/>
        <v>38175</v>
      </c>
      <c r="L19" s="908">
        <f t="shared" si="1"/>
        <v>0</v>
      </c>
      <c r="M19" s="908">
        <f t="shared" si="1"/>
        <v>38356</v>
      </c>
      <c r="N19" s="908">
        <f t="shared" si="1"/>
        <v>0</v>
      </c>
      <c r="O19" s="908">
        <f t="shared" si="1"/>
        <v>56084</v>
      </c>
      <c r="P19" s="908">
        <f t="shared" si="1"/>
        <v>0</v>
      </c>
      <c r="Q19" s="908">
        <f t="shared" si="1"/>
        <v>115792</v>
      </c>
      <c r="R19" s="908">
        <f t="shared" si="1"/>
        <v>0</v>
      </c>
      <c r="S19" s="908">
        <f t="shared" si="1"/>
        <v>216786</v>
      </c>
      <c r="T19" s="908">
        <f t="shared" si="1"/>
        <v>0</v>
      </c>
      <c r="V19" s="910"/>
    </row>
    <row r="20" spans="2:29" s="697" customFormat="1" ht="3" customHeight="1" x14ac:dyDescent="0.2">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
      <c r="B21" s="1554" t="s">
        <v>0</v>
      </c>
      <c r="C21" s="1554"/>
      <c r="D21" s="1554"/>
      <c r="E21" s="727">
        <f>'46perfpbsaad'!E21</f>
        <v>3626</v>
      </c>
      <c r="F21" s="909"/>
      <c r="G21" s="727">
        <f>G15+G19</f>
        <v>107589</v>
      </c>
      <c r="H21" s="727">
        <f t="shared" ref="H21:T21" si="2">H15+H19</f>
        <v>0</v>
      </c>
      <c r="I21" s="727">
        <f t="shared" si="2"/>
        <v>55654</v>
      </c>
      <c r="J21" s="727">
        <f t="shared" si="2"/>
        <v>0</v>
      </c>
      <c r="K21" s="727">
        <f t="shared" si="2"/>
        <v>67163</v>
      </c>
      <c r="L21" s="727">
        <f t="shared" si="2"/>
        <v>0</v>
      </c>
      <c r="M21" s="727">
        <f t="shared" si="2"/>
        <v>71714</v>
      </c>
      <c r="N21" s="727">
        <f t="shared" si="2"/>
        <v>0</v>
      </c>
      <c r="O21" s="727">
        <f t="shared" si="2"/>
        <v>110279</v>
      </c>
      <c r="P21" s="727">
        <f t="shared" si="2"/>
        <v>0</v>
      </c>
      <c r="Q21" s="727">
        <f t="shared" si="2"/>
        <v>299585</v>
      </c>
      <c r="R21" s="727">
        <f t="shared" si="2"/>
        <v>0</v>
      </c>
      <c r="S21" s="727">
        <f t="shared" si="2"/>
        <v>837950</v>
      </c>
      <c r="T21" s="727">
        <f t="shared" si="2"/>
        <v>0</v>
      </c>
    </row>
    <row r="22" spans="2:29" s="697" customFormat="1" ht="5.25" customHeight="1" x14ac:dyDescent="0.2">
      <c r="B22" s="912"/>
      <c r="C22" s="912"/>
      <c r="D22" s="912"/>
      <c r="E22" s="912"/>
      <c r="F22" s="912"/>
      <c r="G22" s="912"/>
      <c r="H22" s="912"/>
      <c r="I22" s="912"/>
      <c r="J22" s="912"/>
      <c r="K22" s="912"/>
      <c r="L22" s="913"/>
    </row>
    <row r="23" spans="2:29" s="697" customFormat="1" ht="5.25" customHeight="1" x14ac:dyDescent="0.2">
      <c r="B23" s="912"/>
      <c r="C23" s="912"/>
      <c r="D23" s="912"/>
      <c r="E23" s="912"/>
      <c r="F23" s="912"/>
      <c r="G23" s="912"/>
      <c r="H23" s="912"/>
      <c r="I23" s="912"/>
      <c r="J23" s="912"/>
      <c r="K23" s="912"/>
      <c r="L23" s="913"/>
    </row>
    <row r="24" spans="2:29" s="697" customFormat="1" ht="12.75" customHeight="1" x14ac:dyDescent="0.2">
      <c r="B24" s="914"/>
      <c r="C24" s="914"/>
      <c r="D24" s="914"/>
      <c r="E24" s="914"/>
      <c r="F24" s="914"/>
      <c r="G24" s="914"/>
      <c r="H24" s="914"/>
      <c r="I24" s="914"/>
      <c r="J24" s="914"/>
      <c r="K24" s="914"/>
      <c r="L24" s="914"/>
    </row>
    <row r="25" spans="2:29" s="697" customFormat="1" ht="24.75" customHeight="1" x14ac:dyDescent="0.2">
      <c r="B25" s="915"/>
      <c r="C25" s="915"/>
      <c r="D25" s="915"/>
      <c r="E25" s="915"/>
      <c r="F25" s="915"/>
      <c r="G25" s="915"/>
      <c r="H25" s="915"/>
      <c r="I25" s="915"/>
      <c r="J25" s="915"/>
      <c r="K25" s="915"/>
      <c r="L25" s="915"/>
    </row>
    <row r="26" spans="2:29" s="697" customFormat="1" x14ac:dyDescent="0.2">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
      <c r="B29" s="919"/>
      <c r="C29" s="919"/>
      <c r="D29" s="919"/>
      <c r="E29" s="919"/>
      <c r="F29" s="919"/>
      <c r="G29" s="919"/>
      <c r="H29" s="919"/>
      <c r="I29" s="919"/>
      <c r="J29" s="919"/>
      <c r="K29" s="919"/>
      <c r="L29" s="919"/>
    </row>
    <row r="30" spans="2:29" s="918" customFormat="1" x14ac:dyDescent="0.2">
      <c r="B30" s="919"/>
      <c r="C30" s="919"/>
      <c r="D30" s="919"/>
      <c r="E30" s="919"/>
      <c r="F30" s="919"/>
      <c r="G30" s="919"/>
      <c r="H30" s="919"/>
      <c r="I30" s="919"/>
      <c r="J30" s="919"/>
      <c r="K30" s="919"/>
      <c r="L30" s="919"/>
    </row>
    <row r="31" spans="2:29" s="918" customFormat="1" x14ac:dyDescent="0.2">
      <c r="B31" s="919"/>
      <c r="C31" s="919"/>
      <c r="D31" s="919"/>
      <c r="E31" s="919"/>
      <c r="F31" s="919"/>
      <c r="G31" s="919"/>
      <c r="H31" s="919"/>
      <c r="I31" s="919"/>
      <c r="J31" s="919"/>
      <c r="K31" s="919"/>
      <c r="L31" s="919"/>
    </row>
    <row r="32" spans="2:29" s="918" customFormat="1" x14ac:dyDescent="0.2">
      <c r="B32" s="919"/>
      <c r="C32" s="919"/>
      <c r="D32" s="919"/>
      <c r="E32" s="919"/>
      <c r="F32" s="919"/>
      <c r="G32" s="919"/>
      <c r="H32" s="919"/>
      <c r="I32" s="919"/>
      <c r="J32" s="919"/>
      <c r="K32" s="919"/>
      <c r="L32" s="919"/>
    </row>
    <row r="33" spans="2:29" s="631" customFormat="1" x14ac:dyDescent="0.2">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
      <c r="C35" s="1642"/>
      <c r="D35" s="1642"/>
      <c r="E35" s="1642"/>
      <c r="F35" s="1642"/>
      <c r="G35" s="1642"/>
      <c r="H35" s="1642"/>
      <c r="I35" s="1642"/>
      <c r="J35" s="652"/>
      <c r="K35" s="652"/>
      <c r="L35" s="652"/>
    </row>
    <row r="36" spans="2:29" s="631" customFormat="1" x14ac:dyDescent="0.2">
      <c r="J36" s="652"/>
      <c r="K36" s="652"/>
      <c r="L36" s="652"/>
    </row>
    <row r="37" spans="2:29" s="631" customFormat="1" x14ac:dyDescent="0.2">
      <c r="B37" s="652"/>
      <c r="C37" s="652"/>
      <c r="D37" s="652"/>
      <c r="E37" s="652"/>
      <c r="F37" s="652"/>
      <c r="G37" s="652"/>
      <c r="H37" s="652"/>
      <c r="I37" s="652"/>
      <c r="J37" s="652"/>
      <c r="K37" s="652"/>
      <c r="L37" s="652"/>
    </row>
    <row r="38" spans="2:29" s="631" customFormat="1" ht="5.25" customHeight="1" x14ac:dyDescent="0.2">
      <c r="B38" s="652"/>
      <c r="C38" s="652"/>
      <c r="D38" s="652"/>
      <c r="E38" s="652"/>
      <c r="F38" s="652"/>
      <c r="G38" s="652"/>
      <c r="H38" s="652"/>
      <c r="I38" s="652"/>
      <c r="J38" s="652"/>
      <c r="K38" s="652"/>
      <c r="L38" s="652"/>
    </row>
    <row r="39" spans="2:29" s="631" customFormat="1" ht="5.25" customHeight="1" x14ac:dyDescent="0.2">
      <c r="B39" s="652"/>
      <c r="C39" s="652"/>
      <c r="D39" s="652"/>
      <c r="E39" s="652"/>
      <c r="F39" s="652"/>
      <c r="G39" s="652"/>
      <c r="H39" s="652"/>
      <c r="I39" s="652"/>
      <c r="J39" s="652"/>
      <c r="K39" s="652"/>
      <c r="L39" s="652"/>
    </row>
    <row r="40" spans="2:29" s="631" customFormat="1" ht="16.5" customHeight="1" x14ac:dyDescent="0.2">
      <c r="B40" s="652"/>
      <c r="C40" s="652"/>
      <c r="D40" s="652"/>
      <c r="E40" s="652"/>
      <c r="F40" s="652"/>
      <c r="G40" s="652"/>
      <c r="H40" s="652"/>
      <c r="I40" s="652"/>
      <c r="J40" s="652"/>
      <c r="K40" s="652"/>
      <c r="L40" s="652"/>
    </row>
    <row r="41" spans="2:29" s="631" customFormat="1" x14ac:dyDescent="0.2">
      <c r="B41" s="652"/>
      <c r="C41" s="652"/>
      <c r="D41" s="652"/>
      <c r="E41" s="652"/>
      <c r="F41" s="652"/>
      <c r="G41" s="652"/>
      <c r="H41" s="652"/>
      <c r="I41" s="652"/>
      <c r="J41" s="652"/>
      <c r="K41" s="652"/>
      <c r="L41" s="652"/>
    </row>
    <row r="42" spans="2:29" s="631" customFormat="1" x14ac:dyDescent="0.2"/>
    <row r="43" spans="2:29" s="650" customFormat="1" x14ac:dyDescent="0.2"/>
    <row r="44" spans="2:29" s="657" customFormat="1" ht="12.75" customHeight="1" x14ac:dyDescent="0.2">
      <c r="B44" s="1543"/>
      <c r="C44" s="1544"/>
      <c r="D44" s="1544"/>
      <c r="E44" s="1544"/>
      <c r="F44" s="1544"/>
      <c r="G44" s="1544"/>
      <c r="H44" s="1544"/>
      <c r="I44" s="1544"/>
      <c r="J44" s="1544"/>
      <c r="K44" s="1544"/>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5" x14ac:dyDescent="0.25"/>
  <cols>
    <col min="1" max="1" width="1" style="748" customWidth="1"/>
    <col min="2" max="2" width="30.28515625" style="748" customWidth="1"/>
    <col min="3" max="3" width="10.140625" style="748" customWidth="1"/>
    <col min="4" max="4" width="8.140625" style="748" customWidth="1"/>
    <col min="5" max="5" width="10.140625" style="748" customWidth="1"/>
    <col min="6" max="6" width="0.85546875" style="748" customWidth="1"/>
    <col min="7" max="7" width="11.7109375" style="748" customWidth="1"/>
    <col min="8" max="8" width="7.5703125" style="748" customWidth="1"/>
    <col min="9" max="9" width="8.85546875" style="748" customWidth="1"/>
    <col min="10" max="10" width="0.7109375" style="748" customWidth="1"/>
    <col min="11" max="11" width="10.140625" style="748" customWidth="1"/>
    <col min="12" max="12" width="8" style="748" customWidth="1"/>
    <col min="13" max="13" width="9.85546875" style="748" customWidth="1"/>
    <col min="14" max="14" width="0.5703125" style="748" customWidth="1"/>
    <col min="15" max="15" width="9" style="748" customWidth="1"/>
    <col min="16" max="16" width="7.42578125" style="748" customWidth="1"/>
    <col min="17" max="17" width="8.85546875" style="748" customWidth="1"/>
    <col min="18" max="18" width="8" style="748" customWidth="1"/>
    <col min="19" max="19" width="8.85546875" style="748" customWidth="1"/>
    <col min="20" max="20" width="7.5703125" style="748" customWidth="1"/>
    <col min="21" max="21" width="8.28515625" style="748" customWidth="1"/>
    <col min="22" max="22" width="8.85546875" style="748" customWidth="1"/>
    <col min="23" max="16384" width="11.42578125" style="748"/>
  </cols>
  <sheetData>
    <row r="1" spans="1:21" ht="9.75" customHeight="1" x14ac:dyDescent="0.25"/>
    <row r="2" spans="1:21" s="343" customFormat="1" ht="49.5" customHeight="1" x14ac:dyDescent="0.25">
      <c r="B2" s="1445"/>
      <c r="C2" s="1445"/>
      <c r="D2" s="1445"/>
      <c r="E2" s="344"/>
      <c r="F2" s="344"/>
      <c r="G2" s="1643"/>
      <c r="H2" s="1643"/>
      <c r="I2" s="1643"/>
      <c r="J2" s="1643"/>
      <c r="K2" s="1643"/>
      <c r="L2" s="1643"/>
      <c r="M2" s="1643"/>
      <c r="N2" s="1643"/>
      <c r="O2" s="1643"/>
      <c r="P2" s="1643"/>
      <c r="S2" s="344"/>
    </row>
    <row r="3" spans="1:21" s="343" customFormat="1" ht="3" customHeight="1" x14ac:dyDescent="0.25">
      <c r="B3" s="344"/>
      <c r="C3" s="344"/>
      <c r="D3" s="344"/>
      <c r="E3" s="344"/>
      <c r="F3" s="344"/>
      <c r="K3" s="344"/>
      <c r="O3" s="344"/>
      <c r="S3" s="344"/>
    </row>
    <row r="4" spans="1:21" s="345" customFormat="1" ht="15" customHeight="1" x14ac:dyDescent="0.2">
      <c r="B4" s="1472" t="s">
        <v>438</v>
      </c>
      <c r="C4" s="1472"/>
      <c r="D4" s="1472"/>
      <c r="E4" s="1472"/>
      <c r="F4" s="1472"/>
      <c r="G4" s="1472"/>
      <c r="H4" s="1472"/>
      <c r="I4" s="1472"/>
      <c r="J4" s="1472"/>
      <c r="K4" s="1472"/>
      <c r="L4" s="1472"/>
      <c r="M4" s="1472"/>
      <c r="N4" s="1472"/>
      <c r="O4" s="1472"/>
      <c r="P4" s="1472"/>
      <c r="Q4" s="1472"/>
      <c r="R4" s="924"/>
      <c r="S4" s="924"/>
      <c r="T4" s="924"/>
    </row>
    <row r="5" spans="1:21" s="345" customFormat="1" ht="15" customHeight="1" x14ac:dyDescent="0.2">
      <c r="B5" s="1473" t="str">
        <f>porsaad!$B$6</f>
        <v>Situación a 31 de mayo de 2025</v>
      </c>
      <c r="C5" s="1473"/>
      <c r="D5" s="1473"/>
      <c r="E5" s="1473"/>
      <c r="F5" s="1473"/>
      <c r="G5" s="1473"/>
      <c r="H5" s="1473"/>
      <c r="I5" s="1473"/>
      <c r="J5" s="1473"/>
      <c r="K5" s="1473"/>
      <c r="L5" s="1473"/>
      <c r="M5" s="1473"/>
      <c r="N5" s="1473"/>
      <c r="O5" s="1473"/>
      <c r="P5" s="1473"/>
      <c r="Q5" s="750"/>
      <c r="R5" s="925"/>
      <c r="S5" s="925"/>
      <c r="T5" s="925"/>
      <c r="U5" s="875"/>
    </row>
    <row r="6" spans="1:21" s="345" customFormat="1" ht="4.5" customHeight="1" x14ac:dyDescent="0.2"/>
    <row r="7" spans="1:21" s="322" customFormat="1" ht="15" customHeight="1" x14ac:dyDescent="0.2">
      <c r="A7" s="316"/>
      <c r="B7" s="1644" t="s">
        <v>12</v>
      </c>
      <c r="C7" s="1647" t="s">
        <v>0</v>
      </c>
      <c r="D7" s="1648"/>
      <c r="E7" s="1649"/>
      <c r="F7" s="920"/>
      <c r="G7" s="1526" t="s">
        <v>31</v>
      </c>
      <c r="H7" s="1526"/>
      <c r="I7" s="1526"/>
      <c r="J7" s="921"/>
      <c r="K7" s="1526" t="s">
        <v>49</v>
      </c>
      <c r="L7" s="1526"/>
      <c r="M7" s="1526"/>
      <c r="N7" s="921"/>
      <c r="O7" s="1526" t="s">
        <v>50</v>
      </c>
      <c r="P7" s="1526"/>
      <c r="Q7" s="1526"/>
    </row>
    <row r="8" spans="1:21" s="322" customFormat="1" ht="15" customHeight="1" x14ac:dyDescent="0.2">
      <c r="A8" s="316"/>
      <c r="B8" s="1645"/>
      <c r="C8" s="1650"/>
      <c r="D8" s="1651"/>
      <c r="E8" s="1652"/>
      <c r="F8" s="920"/>
      <c r="G8" s="1520"/>
      <c r="H8" s="1520"/>
      <c r="I8" s="1520"/>
      <c r="J8" s="922"/>
      <c r="K8" s="1520"/>
      <c r="L8" s="1520"/>
      <c r="M8" s="1520"/>
      <c r="N8" s="922"/>
      <c r="O8" s="1520"/>
      <c r="P8" s="1520"/>
      <c r="Q8" s="1520"/>
    </row>
    <row r="9" spans="1:21" s="322" customFormat="1" ht="33.75" customHeight="1" x14ac:dyDescent="0.2">
      <c r="A9" s="316"/>
      <c r="B9" s="1645"/>
      <c r="C9" s="1645" t="s">
        <v>69</v>
      </c>
      <c r="D9" s="1653"/>
      <c r="E9" s="959" t="s">
        <v>285</v>
      </c>
      <c r="F9" s="920"/>
      <c r="G9" s="1655" t="s">
        <v>69</v>
      </c>
      <c r="H9" s="1438"/>
      <c r="I9" s="959" t="s">
        <v>285</v>
      </c>
      <c r="J9" s="922"/>
      <c r="K9" s="1656" t="s">
        <v>69</v>
      </c>
      <c r="L9" s="1657"/>
      <c r="M9" s="941" t="s">
        <v>285</v>
      </c>
      <c r="N9" s="922"/>
      <c r="O9" s="1655" t="s">
        <v>69</v>
      </c>
      <c r="P9" s="1438"/>
      <c r="Q9" s="941" t="s">
        <v>285</v>
      </c>
    </row>
    <row r="10" spans="1:21" s="322" customFormat="1" ht="29.25" customHeight="1" x14ac:dyDescent="0.2">
      <c r="A10" s="316"/>
      <c r="B10" s="1646"/>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
      <c r="A12" s="330"/>
      <c r="B12" s="926" t="s">
        <v>8</v>
      </c>
      <c r="C12" s="927">
        <f>G12+K12+O12</f>
        <v>452267</v>
      </c>
      <c r="D12" s="928">
        <f t="shared" ref="D12:D29" si="0">C12/C$30*100</f>
        <v>20.724811879854226</v>
      </c>
      <c r="E12" s="929">
        <f>I12+M12+Q12</f>
        <v>301429</v>
      </c>
      <c r="F12" s="930"/>
      <c r="G12" s="927">
        <v>101913</v>
      </c>
      <c r="H12" s="928">
        <v>22.53381299099868</v>
      </c>
      <c r="I12" s="929">
        <v>72822</v>
      </c>
      <c r="J12" s="930"/>
      <c r="K12" s="927">
        <v>197803</v>
      </c>
      <c r="L12" s="928">
        <v>43.735890524844841</v>
      </c>
      <c r="M12" s="929">
        <v>132695</v>
      </c>
      <c r="N12" s="930"/>
      <c r="O12" s="927">
        <v>152551</v>
      </c>
      <c r="P12" s="928">
        <v>33.730296484156483</v>
      </c>
      <c r="Q12" s="929">
        <v>95912</v>
      </c>
    </row>
    <row r="13" spans="1:21" s="331" customFormat="1" ht="18" customHeight="1" x14ac:dyDescent="0.2">
      <c r="A13" s="330"/>
      <c r="B13" s="931" t="s">
        <v>7</v>
      </c>
      <c r="C13" s="932">
        <f t="shared" ref="C13:C29" si="1">G13+K13+O13</f>
        <v>61508</v>
      </c>
      <c r="D13" s="933">
        <f t="shared" si="0"/>
        <v>2.8185601184832714</v>
      </c>
      <c r="E13" s="934">
        <f t="shared" ref="E13:E29" si="2">I13+M13+Q13</f>
        <v>46529</v>
      </c>
      <c r="F13" s="930"/>
      <c r="G13" s="932">
        <v>17753</v>
      </c>
      <c r="H13" s="933">
        <v>28.862912141510051</v>
      </c>
      <c r="I13" s="934">
        <v>13614</v>
      </c>
      <c r="J13" s="930"/>
      <c r="K13" s="932">
        <v>21592</v>
      </c>
      <c r="L13" s="933">
        <v>35.104376666449895</v>
      </c>
      <c r="M13" s="934">
        <v>16633</v>
      </c>
      <c r="N13" s="930"/>
      <c r="O13" s="932">
        <v>22163</v>
      </c>
      <c r="P13" s="933">
        <v>36.032711192040061</v>
      </c>
      <c r="Q13" s="934">
        <v>16282</v>
      </c>
    </row>
    <row r="14" spans="1:21" s="331" customFormat="1" ht="18" customHeight="1" x14ac:dyDescent="0.2">
      <c r="A14" s="330"/>
      <c r="B14" s="931" t="s">
        <v>37</v>
      </c>
      <c r="C14" s="932">
        <f t="shared" si="1"/>
        <v>49345</v>
      </c>
      <c r="D14" s="933">
        <f t="shared" si="0"/>
        <v>2.261199340680188</v>
      </c>
      <c r="E14" s="934">
        <f t="shared" si="2"/>
        <v>34939</v>
      </c>
      <c r="F14" s="930"/>
      <c r="G14" s="932">
        <v>11430</v>
      </c>
      <c r="H14" s="933">
        <v>23.163441078123416</v>
      </c>
      <c r="I14" s="934">
        <v>8152</v>
      </c>
      <c r="J14" s="930"/>
      <c r="K14" s="932">
        <v>16507</v>
      </c>
      <c r="L14" s="933">
        <v>33.452224136184014</v>
      </c>
      <c r="M14" s="934">
        <v>11449</v>
      </c>
      <c r="N14" s="930"/>
      <c r="O14" s="932">
        <v>21408</v>
      </c>
      <c r="P14" s="933">
        <v>43.384334785692573</v>
      </c>
      <c r="Q14" s="934">
        <v>15338</v>
      </c>
    </row>
    <row r="15" spans="1:21" s="331" customFormat="1" ht="18" customHeight="1" x14ac:dyDescent="0.2">
      <c r="A15" s="330"/>
      <c r="B15" s="931" t="s">
        <v>38</v>
      </c>
      <c r="C15" s="932">
        <f t="shared" si="1"/>
        <v>51250</v>
      </c>
      <c r="D15" s="933">
        <f t="shared" si="0"/>
        <v>2.3484946035030831</v>
      </c>
      <c r="E15" s="934">
        <f t="shared" si="2"/>
        <v>31159</v>
      </c>
      <c r="F15" s="930"/>
      <c r="G15" s="932">
        <v>10698</v>
      </c>
      <c r="H15" s="933">
        <v>20.874146341463415</v>
      </c>
      <c r="I15" s="934">
        <v>7585</v>
      </c>
      <c r="J15" s="930"/>
      <c r="K15" s="932">
        <v>16897</v>
      </c>
      <c r="L15" s="933">
        <v>32.969756097560975</v>
      </c>
      <c r="M15" s="934">
        <v>10273</v>
      </c>
      <c r="N15" s="930"/>
      <c r="O15" s="932">
        <v>23655</v>
      </c>
      <c r="P15" s="933">
        <v>46.15609756097561</v>
      </c>
      <c r="Q15" s="934">
        <v>13301</v>
      </c>
    </row>
    <row r="16" spans="1:21" s="331" customFormat="1" ht="18" customHeight="1" x14ac:dyDescent="0.2">
      <c r="A16" s="330"/>
      <c r="B16" s="931" t="s">
        <v>6</v>
      </c>
      <c r="C16" s="932">
        <f t="shared" si="1"/>
        <v>53929</v>
      </c>
      <c r="D16" s="933">
        <f t="shared" si="0"/>
        <v>2.4712578628744932</v>
      </c>
      <c r="E16" s="934">
        <f t="shared" si="2"/>
        <v>46750</v>
      </c>
      <c r="F16" s="930"/>
      <c r="G16" s="932">
        <v>19259</v>
      </c>
      <c r="H16" s="933">
        <v>35.711769177993283</v>
      </c>
      <c r="I16" s="934">
        <v>16656</v>
      </c>
      <c r="J16" s="930"/>
      <c r="K16" s="932">
        <v>19139</v>
      </c>
      <c r="L16" s="933">
        <v>35.489254390031341</v>
      </c>
      <c r="M16" s="934">
        <v>16605</v>
      </c>
      <c r="N16" s="930"/>
      <c r="O16" s="932">
        <v>15531</v>
      </c>
      <c r="P16" s="933">
        <v>28.798976431975376</v>
      </c>
      <c r="Q16" s="934">
        <v>13489</v>
      </c>
    </row>
    <row r="17" spans="1:18" s="331" customFormat="1" ht="18" customHeight="1" x14ac:dyDescent="0.2">
      <c r="A17" s="330"/>
      <c r="B17" s="931" t="s">
        <v>5</v>
      </c>
      <c r="C17" s="932">
        <f t="shared" si="1"/>
        <v>28802</v>
      </c>
      <c r="D17" s="933">
        <f t="shared" si="0"/>
        <v>1.3198310550262595</v>
      </c>
      <c r="E17" s="934">
        <f t="shared" si="2"/>
        <v>18068</v>
      </c>
      <c r="F17" s="930"/>
      <c r="G17" s="932">
        <v>8547</v>
      </c>
      <c r="H17" s="933">
        <v>29.675022567877228</v>
      </c>
      <c r="I17" s="934">
        <v>5181</v>
      </c>
      <c r="J17" s="930"/>
      <c r="K17" s="932">
        <v>12960</v>
      </c>
      <c r="L17" s="933">
        <v>44.996875216998824</v>
      </c>
      <c r="M17" s="934">
        <v>7824</v>
      </c>
      <c r="N17" s="930"/>
      <c r="O17" s="932">
        <v>7295</v>
      </c>
      <c r="P17" s="933">
        <v>25.328102215123948</v>
      </c>
      <c r="Q17" s="934">
        <v>5063</v>
      </c>
    </row>
    <row r="18" spans="1:18" s="331" customFormat="1" ht="18" customHeight="1" x14ac:dyDescent="0.2">
      <c r="A18" s="330"/>
      <c r="B18" s="931" t="s">
        <v>4</v>
      </c>
      <c r="C18" s="932">
        <f t="shared" si="1"/>
        <v>179157</v>
      </c>
      <c r="D18" s="933">
        <f t="shared" si="0"/>
        <v>8.2097414181424764</v>
      </c>
      <c r="E18" s="934">
        <f t="shared" si="2"/>
        <v>126965</v>
      </c>
      <c r="F18" s="930"/>
      <c r="G18" s="932">
        <v>48267</v>
      </c>
      <c r="H18" s="933">
        <v>26.941174500577709</v>
      </c>
      <c r="I18" s="934">
        <v>35098</v>
      </c>
      <c r="J18" s="930"/>
      <c r="K18" s="932">
        <v>59021</v>
      </c>
      <c r="L18" s="933">
        <v>32.943730917575088</v>
      </c>
      <c r="M18" s="934">
        <v>41787</v>
      </c>
      <c r="N18" s="930"/>
      <c r="O18" s="932">
        <v>71869</v>
      </c>
      <c r="P18" s="933">
        <v>40.115094581847202</v>
      </c>
      <c r="Q18" s="934">
        <v>50080</v>
      </c>
    </row>
    <row r="19" spans="1:18" s="331" customFormat="1" ht="18" customHeight="1" x14ac:dyDescent="0.2">
      <c r="A19" s="330"/>
      <c r="B19" s="931" t="s">
        <v>40</v>
      </c>
      <c r="C19" s="932">
        <f t="shared" si="1"/>
        <v>109372</v>
      </c>
      <c r="D19" s="933">
        <f t="shared" si="0"/>
        <v>5.0118936931578384</v>
      </c>
      <c r="E19" s="934">
        <f t="shared" si="2"/>
        <v>78096</v>
      </c>
      <c r="F19" s="930"/>
      <c r="G19" s="932">
        <v>33268</v>
      </c>
      <c r="H19" s="933">
        <v>30.417291445708226</v>
      </c>
      <c r="I19" s="934">
        <v>23541</v>
      </c>
      <c r="J19" s="930"/>
      <c r="K19" s="932">
        <v>35938</v>
      </c>
      <c r="L19" s="933">
        <v>32.858501261748899</v>
      </c>
      <c r="M19" s="934">
        <v>25628</v>
      </c>
      <c r="N19" s="930"/>
      <c r="O19" s="932">
        <v>40166</v>
      </c>
      <c r="P19" s="933">
        <v>36.724207292542879</v>
      </c>
      <c r="Q19" s="934">
        <v>28927</v>
      </c>
    </row>
    <row r="20" spans="1:18" s="331" customFormat="1" ht="18" customHeight="1" x14ac:dyDescent="0.2">
      <c r="A20" s="330"/>
      <c r="B20" s="931" t="s">
        <v>41</v>
      </c>
      <c r="C20" s="932">
        <f t="shared" si="1"/>
        <v>291859</v>
      </c>
      <c r="D20" s="933">
        <f t="shared" si="0"/>
        <v>13.374229980171831</v>
      </c>
      <c r="E20" s="934">
        <f t="shared" si="2"/>
        <v>236273</v>
      </c>
      <c r="F20" s="930"/>
      <c r="G20" s="932">
        <v>56959</v>
      </c>
      <c r="H20" s="933">
        <v>19.515930637739455</v>
      </c>
      <c r="I20" s="934">
        <v>46013</v>
      </c>
      <c r="J20" s="930"/>
      <c r="K20" s="932">
        <v>116611</v>
      </c>
      <c r="L20" s="933">
        <v>39.954567102607768</v>
      </c>
      <c r="M20" s="934">
        <v>92762</v>
      </c>
      <c r="N20" s="930"/>
      <c r="O20" s="932">
        <v>118289</v>
      </c>
      <c r="P20" s="933">
        <v>40.52950225965278</v>
      </c>
      <c r="Q20" s="934">
        <v>97498</v>
      </c>
    </row>
    <row r="21" spans="1:18" s="331" customFormat="1" ht="18" customHeight="1" x14ac:dyDescent="0.2">
      <c r="A21" s="330"/>
      <c r="B21" s="931" t="s">
        <v>3</v>
      </c>
      <c r="C21" s="932">
        <f t="shared" si="1"/>
        <v>257264</v>
      </c>
      <c r="D21" s="933">
        <f t="shared" si="0"/>
        <v>11.788938842451067</v>
      </c>
      <c r="E21" s="934">
        <f t="shared" si="2"/>
        <v>168563</v>
      </c>
      <c r="F21" s="930"/>
      <c r="G21" s="932">
        <v>67864</v>
      </c>
      <c r="H21" s="933">
        <v>26.379128055227312</v>
      </c>
      <c r="I21" s="934">
        <v>45624</v>
      </c>
      <c r="J21" s="930"/>
      <c r="K21" s="932">
        <v>96425</v>
      </c>
      <c r="L21" s="933">
        <v>37.480953417501091</v>
      </c>
      <c r="M21" s="934">
        <v>63208</v>
      </c>
      <c r="N21" s="930"/>
      <c r="O21" s="932">
        <v>92975</v>
      </c>
      <c r="P21" s="933">
        <v>36.139918527271597</v>
      </c>
      <c r="Q21" s="934">
        <v>59731</v>
      </c>
    </row>
    <row r="22" spans="1:18" s="331" customFormat="1" ht="18" customHeight="1" x14ac:dyDescent="0.2">
      <c r="A22" s="330"/>
      <c r="B22" s="931" t="s">
        <v>2</v>
      </c>
      <c r="C22" s="932">
        <f t="shared" si="1"/>
        <v>44051</v>
      </c>
      <c r="D22" s="933">
        <f t="shared" si="0"/>
        <v>2.0186055761739383</v>
      </c>
      <c r="E22" s="934">
        <f t="shared" si="2"/>
        <v>36837</v>
      </c>
      <c r="F22" s="930"/>
      <c r="G22" s="932">
        <v>13829</v>
      </c>
      <c r="H22" s="933">
        <v>31.393157930580461</v>
      </c>
      <c r="I22" s="934">
        <v>12277</v>
      </c>
      <c r="J22" s="930"/>
      <c r="K22" s="932">
        <v>14937</v>
      </c>
      <c r="L22" s="933">
        <v>33.908424326349007</v>
      </c>
      <c r="M22" s="934">
        <v>12457</v>
      </c>
      <c r="N22" s="930"/>
      <c r="O22" s="932">
        <v>15285</v>
      </c>
      <c r="P22" s="933">
        <v>34.698417743070529</v>
      </c>
      <c r="Q22" s="934">
        <v>12103</v>
      </c>
    </row>
    <row r="23" spans="1:18" s="331" customFormat="1" ht="18" customHeight="1" x14ac:dyDescent="0.2">
      <c r="A23" s="330"/>
      <c r="B23" s="931" t="s">
        <v>35</v>
      </c>
      <c r="C23" s="932">
        <f t="shared" si="1"/>
        <v>119231</v>
      </c>
      <c r="D23" s="933">
        <f t="shared" si="0"/>
        <v>5.4636753184444125</v>
      </c>
      <c r="E23" s="934">
        <f t="shared" si="2"/>
        <v>81675</v>
      </c>
      <c r="F23" s="930"/>
      <c r="G23" s="932">
        <v>37512</v>
      </c>
      <c r="H23" s="933">
        <v>31.461616525903498</v>
      </c>
      <c r="I23" s="934">
        <v>26586</v>
      </c>
      <c r="J23" s="930"/>
      <c r="K23" s="932">
        <v>40740</v>
      </c>
      <c r="L23" s="933">
        <v>34.168966124581694</v>
      </c>
      <c r="M23" s="934">
        <v>28072</v>
      </c>
      <c r="N23" s="930"/>
      <c r="O23" s="932">
        <v>40979</v>
      </c>
      <c r="P23" s="933">
        <v>34.369417349514805</v>
      </c>
      <c r="Q23" s="934">
        <v>27017</v>
      </c>
    </row>
    <row r="24" spans="1:18" s="331" customFormat="1" ht="18" customHeight="1" x14ac:dyDescent="0.2">
      <c r="A24" s="330"/>
      <c r="B24" s="931" t="s">
        <v>42</v>
      </c>
      <c r="C24" s="932">
        <f t="shared" si="1"/>
        <v>275105</v>
      </c>
      <c r="D24" s="933">
        <f t="shared" si="0"/>
        <v>12.606489910179819</v>
      </c>
      <c r="E24" s="934">
        <f t="shared" si="2"/>
        <v>196986</v>
      </c>
      <c r="F24" s="930"/>
      <c r="G24" s="932">
        <v>89489</v>
      </c>
      <c r="H24" s="933">
        <v>32.529034368695584</v>
      </c>
      <c r="I24" s="934">
        <v>64472</v>
      </c>
      <c r="J24" s="930"/>
      <c r="K24" s="932">
        <v>105925</v>
      </c>
      <c r="L24" s="933">
        <v>38.50348048926773</v>
      </c>
      <c r="M24" s="934">
        <v>74306</v>
      </c>
      <c r="N24" s="930"/>
      <c r="O24" s="932">
        <v>79691</v>
      </c>
      <c r="P24" s="933">
        <v>28.967485142036676</v>
      </c>
      <c r="Q24" s="934">
        <v>58208</v>
      </c>
    </row>
    <row r="25" spans="1:18" s="331" customFormat="1" ht="18" customHeight="1" x14ac:dyDescent="0.2">
      <c r="A25" s="330">
        <v>47094</v>
      </c>
      <c r="B25" s="931" t="s">
        <v>43</v>
      </c>
      <c r="C25" s="932">
        <f t="shared" si="1"/>
        <v>61494</v>
      </c>
      <c r="D25" s="933">
        <f t="shared" si="0"/>
        <v>2.8179185784940217</v>
      </c>
      <c r="E25" s="934">
        <f t="shared" si="2"/>
        <v>46549</v>
      </c>
      <c r="F25" s="930"/>
      <c r="G25" s="932">
        <v>17344</v>
      </c>
      <c r="H25" s="933">
        <v>28.204377662861418</v>
      </c>
      <c r="I25" s="934">
        <v>13935</v>
      </c>
      <c r="J25" s="930"/>
      <c r="K25" s="932">
        <v>23214</v>
      </c>
      <c r="L25" s="933">
        <v>37.750024392623672</v>
      </c>
      <c r="M25" s="934">
        <v>17714</v>
      </c>
      <c r="N25" s="930"/>
      <c r="O25" s="932">
        <v>20936</v>
      </c>
      <c r="P25" s="933">
        <v>34.04559794451491</v>
      </c>
      <c r="Q25" s="934">
        <v>14900</v>
      </c>
    </row>
    <row r="26" spans="1:18" s="331" customFormat="1" ht="18" customHeight="1" x14ac:dyDescent="0.2">
      <c r="B26" s="931" t="s">
        <v>44</v>
      </c>
      <c r="C26" s="932">
        <f t="shared" si="1"/>
        <v>24597</v>
      </c>
      <c r="D26" s="933">
        <f t="shared" si="0"/>
        <v>1.1271399368266408</v>
      </c>
      <c r="E26" s="934">
        <f t="shared" si="2"/>
        <v>17258</v>
      </c>
      <c r="F26" s="930"/>
      <c r="G26" s="932">
        <v>4222</v>
      </c>
      <c r="H26" s="933">
        <v>17.164694881489613</v>
      </c>
      <c r="I26" s="934">
        <v>3289</v>
      </c>
      <c r="J26" s="930"/>
      <c r="K26" s="932">
        <v>8856</v>
      </c>
      <c r="L26" s="933">
        <v>36.004390779363341</v>
      </c>
      <c r="M26" s="934">
        <v>6572</v>
      </c>
      <c r="N26" s="930"/>
      <c r="O26" s="932">
        <v>11519</v>
      </c>
      <c r="P26" s="933">
        <v>46.83091433914705</v>
      </c>
      <c r="Q26" s="934">
        <v>7397</v>
      </c>
    </row>
    <row r="27" spans="1:18" s="331" customFormat="1" ht="18" customHeight="1" x14ac:dyDescent="0.2">
      <c r="B27" s="931" t="s">
        <v>45</v>
      </c>
      <c r="C27" s="932">
        <f t="shared" si="1"/>
        <v>103769</v>
      </c>
      <c r="D27" s="933">
        <f t="shared" si="0"/>
        <v>4.7551402246031502</v>
      </c>
      <c r="E27" s="934">
        <f t="shared" si="2"/>
        <v>72428</v>
      </c>
      <c r="F27" s="930"/>
      <c r="G27" s="932">
        <v>24477</v>
      </c>
      <c r="H27" s="933">
        <v>23.587969432104</v>
      </c>
      <c r="I27" s="934">
        <v>17227</v>
      </c>
      <c r="J27" s="930"/>
      <c r="K27" s="932">
        <v>35175</v>
      </c>
      <c r="L27" s="933">
        <v>33.897406739970506</v>
      </c>
      <c r="M27" s="934">
        <v>23996</v>
      </c>
      <c r="N27" s="930"/>
      <c r="O27" s="932">
        <v>44117</v>
      </c>
      <c r="P27" s="933">
        <v>42.51462382792549</v>
      </c>
      <c r="Q27" s="934">
        <v>31205</v>
      </c>
    </row>
    <row r="28" spans="1:18" s="331" customFormat="1" ht="18" customHeight="1" x14ac:dyDescent="0.2">
      <c r="B28" s="931" t="s">
        <v>46</v>
      </c>
      <c r="C28" s="932">
        <f t="shared" si="1"/>
        <v>14269</v>
      </c>
      <c r="D28" s="933">
        <f t="shared" si="0"/>
        <v>0.65386672190020478</v>
      </c>
      <c r="E28" s="934">
        <f t="shared" si="2"/>
        <v>9323</v>
      </c>
      <c r="F28" s="930"/>
      <c r="G28" s="932">
        <v>3526</v>
      </c>
      <c r="H28" s="933">
        <v>24.710911766767119</v>
      </c>
      <c r="I28" s="934">
        <v>2242</v>
      </c>
      <c r="J28" s="930"/>
      <c r="K28" s="932">
        <v>6508</v>
      </c>
      <c r="L28" s="933">
        <v>45.609362954656952</v>
      </c>
      <c r="M28" s="934">
        <v>4137</v>
      </c>
      <c r="N28" s="930"/>
      <c r="O28" s="932">
        <v>4235</v>
      </c>
      <c r="P28" s="933">
        <v>29.679725278575937</v>
      </c>
      <c r="Q28" s="934">
        <v>2944</v>
      </c>
    </row>
    <row r="29" spans="1:18" s="331" customFormat="1" ht="18" customHeight="1" x14ac:dyDescent="0.2">
      <c r="B29" s="952" t="s">
        <v>1</v>
      </c>
      <c r="C29" s="946">
        <f t="shared" si="1"/>
        <v>4980</v>
      </c>
      <c r="D29" s="933">
        <f t="shared" si="0"/>
        <v>0.22820493903308012</v>
      </c>
      <c r="E29" s="948">
        <f t="shared" si="2"/>
        <v>3733</v>
      </c>
      <c r="F29" s="930"/>
      <c r="G29" s="932">
        <v>1510</v>
      </c>
      <c r="H29" s="949">
        <v>30.321285140562249</v>
      </c>
      <c r="I29" s="934">
        <v>1162</v>
      </c>
      <c r="J29" s="930"/>
      <c r="K29" s="946">
        <v>1847</v>
      </c>
      <c r="L29" s="949">
        <v>37.088353413654616</v>
      </c>
      <c r="M29" s="948">
        <v>1401</v>
      </c>
      <c r="N29" s="930"/>
      <c r="O29" s="946">
        <v>1623</v>
      </c>
      <c r="P29" s="949">
        <v>32.590361445783131</v>
      </c>
      <c r="Q29" s="934">
        <v>1170</v>
      </c>
    </row>
    <row r="30" spans="1:18" s="319" customFormat="1" ht="18" customHeight="1" x14ac:dyDescent="0.2">
      <c r="B30" s="1274" t="s">
        <v>0</v>
      </c>
      <c r="C30" s="1275">
        <f>SUM(C12:C29)</f>
        <v>2182249</v>
      </c>
      <c r="D30" s="1276">
        <f>C30/C$30*100</f>
        <v>100</v>
      </c>
      <c r="E30" s="1277">
        <f>SUM(E12:E29)</f>
        <v>1553560</v>
      </c>
      <c r="F30" s="1278"/>
      <c r="G30" s="1279">
        <f>SUM(G12:G29)</f>
        <v>567867</v>
      </c>
      <c r="H30" s="1280">
        <f t="shared" ref="H30" si="3">G30/$C30*100</f>
        <v>26.022099219658251</v>
      </c>
      <c r="I30" s="1279">
        <f>SUM(I12:I29)</f>
        <v>415476</v>
      </c>
      <c r="J30" s="1278"/>
      <c r="K30" s="1279">
        <f>SUM(K12:K29)</f>
        <v>830095</v>
      </c>
      <c r="L30" s="1281">
        <f t="shared" ref="L30" si="4">K30/$C30*100</f>
        <v>38.038509812583257</v>
      </c>
      <c r="M30" s="1277">
        <f>SUM(M12:M29)</f>
        <v>587519</v>
      </c>
      <c r="N30" s="1278"/>
      <c r="O30" s="1282">
        <f>SUM(O12:O29)</f>
        <v>784287</v>
      </c>
      <c r="P30" s="1283">
        <f t="shared" ref="P30" si="5">O30/$C30*100</f>
        <v>35.939390967758492</v>
      </c>
      <c r="Q30" s="1279">
        <f>SUM(Q12:Q29)</f>
        <v>550565</v>
      </c>
      <c r="R30" s="1115"/>
    </row>
    <row r="31" spans="1:18" s="328" customFormat="1" ht="6.75" customHeight="1" x14ac:dyDescent="0.2">
      <c r="B31" s="1658"/>
      <c r="C31" s="1658"/>
      <c r="D31" s="1658"/>
      <c r="E31" s="947"/>
      <c r="F31" s="779"/>
      <c r="G31" s="950"/>
      <c r="I31" s="951"/>
      <c r="M31" s="950"/>
    </row>
    <row r="32" spans="1:18" ht="24.75" customHeight="1" x14ac:dyDescent="0.25">
      <c r="B32" s="1654" t="s">
        <v>78</v>
      </c>
      <c r="C32" s="1654"/>
      <c r="D32" s="1654"/>
      <c r="E32" s="1654"/>
      <c r="F32" s="1654"/>
      <c r="G32" s="1654"/>
      <c r="H32" s="1654"/>
      <c r="I32" s="1654"/>
      <c r="J32" s="1654"/>
      <c r="K32" s="1654"/>
      <c r="L32" s="1654"/>
      <c r="M32" s="1654"/>
      <c r="N32" s="1654"/>
      <c r="O32" s="1654"/>
      <c r="P32" s="1654"/>
      <c r="Q32" s="1654"/>
    </row>
    <row r="33" spans="2:11" x14ac:dyDescent="0.25">
      <c r="G33" s="935"/>
      <c r="K33" s="935"/>
    </row>
    <row r="34" spans="2:11" x14ac:dyDescent="0.25">
      <c r="B34" s="935"/>
      <c r="K34" s="935"/>
    </row>
  </sheetData>
  <mergeCells count="15">
    <mergeCell ref="B32:Q32"/>
    <mergeCell ref="G9:H9"/>
    <mergeCell ref="K9:L9"/>
    <mergeCell ref="O9:P9"/>
    <mergeCell ref="B31:D31"/>
    <mergeCell ref="B2:D2"/>
    <mergeCell ref="G2:P2"/>
    <mergeCell ref="B5:P5"/>
    <mergeCell ref="B7:B10"/>
    <mergeCell ref="C7:E8"/>
    <mergeCell ref="C9:D9"/>
    <mergeCell ref="B4:Q4"/>
    <mergeCell ref="G7:I8"/>
    <mergeCell ref="K7:M8"/>
    <mergeCell ref="O7:Q8"/>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64</v>
      </c>
    </row>
    <row r="2" spans="1:22" s="343" customFormat="1" ht="49.5" customHeight="1" x14ac:dyDescent="0.2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25">
      <c r="B3" s="344"/>
      <c r="C3" s="344"/>
      <c r="D3" s="344"/>
      <c r="E3" s="344"/>
      <c r="F3" s="344"/>
      <c r="L3" s="344"/>
      <c r="Q3" s="344"/>
      <c r="T3" s="344"/>
    </row>
    <row r="4" spans="1:22" s="345" customFormat="1" ht="15" customHeight="1" x14ac:dyDescent="0.2">
      <c r="B4" s="1472" t="s">
        <v>437</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
    <row r="7" spans="1:22" s="322" customFormat="1" ht="15" customHeight="1" x14ac:dyDescent="0.2">
      <c r="A7" s="316"/>
      <c r="B7" s="1644" t="s">
        <v>12</v>
      </c>
      <c r="C7" s="920"/>
      <c r="D7" s="1663" t="s">
        <v>72</v>
      </c>
      <c r="E7" s="1649"/>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5"/>
      <c r="C8" s="920"/>
      <c r="D8" s="1664"/>
      <c r="E8" s="1652"/>
      <c r="F8" s="920"/>
      <c r="G8" s="1668" t="s">
        <v>69</v>
      </c>
      <c r="H8" s="1669"/>
      <c r="I8" s="1659" t="s">
        <v>286</v>
      </c>
      <c r="J8" s="1660"/>
      <c r="K8" s="957"/>
      <c r="L8" s="1670" t="s">
        <v>69</v>
      </c>
      <c r="M8" s="1671"/>
      <c r="N8" s="1659" t="s">
        <v>286</v>
      </c>
      <c r="O8" s="1660"/>
      <c r="P8" s="957"/>
      <c r="Q8" s="1670" t="s">
        <v>69</v>
      </c>
      <c r="R8" s="1671"/>
      <c r="S8" s="1659" t="s">
        <v>286</v>
      </c>
      <c r="T8" s="1660"/>
    </row>
    <row r="9" spans="1:22" s="322" customFormat="1" ht="29.25" customHeight="1" x14ac:dyDescent="0.2">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587</v>
      </c>
      <c r="E11" s="928">
        <f>D11/D$29*100</f>
        <v>0.76848554671135316</v>
      </c>
      <c r="F11" s="930"/>
      <c r="G11" s="927">
        <v>3</v>
      </c>
      <c r="H11" s="928">
        <v>0.51107325383304936</v>
      </c>
      <c r="I11" s="927">
        <v>2</v>
      </c>
      <c r="J11" s="928">
        <v>66.666666666666657</v>
      </c>
      <c r="K11" s="930"/>
      <c r="L11" s="927">
        <v>21</v>
      </c>
      <c r="M11" s="928">
        <v>3.5775127768313459</v>
      </c>
      <c r="N11" s="927">
        <v>18</v>
      </c>
      <c r="O11" s="928">
        <v>85.714285714285708</v>
      </c>
      <c r="P11" s="930"/>
      <c r="Q11" s="927">
        <v>563</v>
      </c>
      <c r="R11" s="928">
        <v>95.911413969335598</v>
      </c>
      <c r="S11" s="927">
        <v>386</v>
      </c>
      <c r="T11" s="928">
        <f>S11/Q11*100</f>
        <v>68.561278863232673</v>
      </c>
    </row>
    <row r="12" spans="1:22" s="331" customFormat="1" ht="18" customHeight="1" x14ac:dyDescent="0.2">
      <c r="A12" s="330"/>
      <c r="B12" s="931" t="s">
        <v>7</v>
      </c>
      <c r="C12" s="930"/>
      <c r="D12" s="932">
        <f t="shared" ref="D12:D28" si="0">G12+L12+Q12</f>
        <v>4735</v>
      </c>
      <c r="E12" s="933">
        <f t="shared" ref="E12:E29" si="1">D12/D$29*100</f>
        <v>6.1989421868454126</v>
      </c>
      <c r="F12" s="930"/>
      <c r="G12" s="932">
        <v>2270</v>
      </c>
      <c r="H12" s="933">
        <v>47.940865892291448</v>
      </c>
      <c r="I12" s="932">
        <v>2</v>
      </c>
      <c r="J12" s="933">
        <v>8.8105726872246701E-2</v>
      </c>
      <c r="K12" s="930"/>
      <c r="L12" s="932">
        <v>1376</v>
      </c>
      <c r="M12" s="933">
        <v>29.060190073917635</v>
      </c>
      <c r="N12" s="932">
        <v>23</v>
      </c>
      <c r="O12" s="933">
        <v>1.6715116279069766</v>
      </c>
      <c r="P12" s="930"/>
      <c r="Q12" s="932">
        <v>1089</v>
      </c>
      <c r="R12" s="933">
        <v>22.99894403379092</v>
      </c>
      <c r="S12" s="932">
        <v>244</v>
      </c>
      <c r="T12" s="933">
        <f t="shared" ref="T12:T29" si="2">S12/Q12*100</f>
        <v>22.405876951331496</v>
      </c>
    </row>
    <row r="13" spans="1:22" s="331" customFormat="1" ht="18" customHeight="1" x14ac:dyDescent="0.2">
      <c r="A13" s="330"/>
      <c r="B13" s="931" t="s">
        <v>37</v>
      </c>
      <c r="C13" s="930"/>
      <c r="D13" s="932">
        <f t="shared" si="0"/>
        <v>7685</v>
      </c>
      <c r="E13" s="933">
        <f t="shared" si="1"/>
        <v>10.061007540846251</v>
      </c>
      <c r="F13" s="930"/>
      <c r="G13" s="932">
        <v>2374</v>
      </c>
      <c r="H13" s="933">
        <v>30.891346779440472</v>
      </c>
      <c r="I13" s="932">
        <v>7</v>
      </c>
      <c r="J13" s="933">
        <v>0.29486099410278011</v>
      </c>
      <c r="K13" s="930"/>
      <c r="L13" s="932">
        <v>2740</v>
      </c>
      <c r="M13" s="933">
        <v>35.65387117761874</v>
      </c>
      <c r="N13" s="932">
        <v>8</v>
      </c>
      <c r="O13" s="933">
        <v>0.29197080291970801</v>
      </c>
      <c r="P13" s="930"/>
      <c r="Q13" s="932">
        <v>2571</v>
      </c>
      <c r="R13" s="933">
        <v>33.454782042940792</v>
      </c>
      <c r="S13" s="932">
        <v>1753</v>
      </c>
      <c r="T13" s="933">
        <f t="shared" si="2"/>
        <v>68.183586153247759</v>
      </c>
    </row>
    <row r="14" spans="1:22" s="331" customFormat="1" ht="18" customHeight="1" x14ac:dyDescent="0.2">
      <c r="A14" s="330"/>
      <c r="B14" s="931" t="s">
        <v>38</v>
      </c>
      <c r="C14" s="930"/>
      <c r="D14" s="932">
        <f t="shared" si="0"/>
        <v>3570</v>
      </c>
      <c r="E14" s="933">
        <f t="shared" si="1"/>
        <v>4.6737536656891496</v>
      </c>
      <c r="F14" s="930"/>
      <c r="G14" s="932">
        <v>347</v>
      </c>
      <c r="H14" s="933">
        <v>9.7198879551820738</v>
      </c>
      <c r="I14" s="932">
        <v>26</v>
      </c>
      <c r="J14" s="933">
        <v>7.4927953890489913</v>
      </c>
      <c r="K14" s="930"/>
      <c r="L14" s="932">
        <v>835</v>
      </c>
      <c r="M14" s="933">
        <v>23.389355742296917</v>
      </c>
      <c r="N14" s="932">
        <v>57</v>
      </c>
      <c r="O14" s="933">
        <v>6.8263473053892216</v>
      </c>
      <c r="P14" s="930"/>
      <c r="Q14" s="932">
        <v>2388</v>
      </c>
      <c r="R14" s="933">
        <v>66.890756302520998</v>
      </c>
      <c r="S14" s="932">
        <v>236</v>
      </c>
      <c r="T14" s="933">
        <f t="shared" si="2"/>
        <v>9.8827470686767178</v>
      </c>
    </row>
    <row r="15" spans="1:22" s="331" customFormat="1" ht="18" customHeight="1" x14ac:dyDescent="0.2">
      <c r="A15" s="330"/>
      <c r="B15" s="931" t="s">
        <v>6</v>
      </c>
      <c r="C15" s="930"/>
      <c r="D15" s="932">
        <f t="shared" si="0"/>
        <v>1703</v>
      </c>
      <c r="E15" s="933">
        <f t="shared" si="1"/>
        <v>2.2295245077503143</v>
      </c>
      <c r="F15" s="930"/>
      <c r="G15" s="932">
        <v>624</v>
      </c>
      <c r="H15" s="933">
        <v>36.641221374045799</v>
      </c>
      <c r="I15" s="932">
        <v>96</v>
      </c>
      <c r="J15" s="933">
        <v>15.384615384615385</v>
      </c>
      <c r="K15" s="930"/>
      <c r="L15" s="932">
        <v>550</v>
      </c>
      <c r="M15" s="933">
        <v>32.295948326482673</v>
      </c>
      <c r="N15" s="932">
        <v>112</v>
      </c>
      <c r="O15" s="933">
        <v>20.363636363636363</v>
      </c>
      <c r="P15" s="930"/>
      <c r="Q15" s="932">
        <v>529</v>
      </c>
      <c r="R15" s="933">
        <v>31.062830299471521</v>
      </c>
      <c r="S15" s="932">
        <v>161</v>
      </c>
      <c r="T15" s="933">
        <f t="shared" si="2"/>
        <v>30.434782608695656</v>
      </c>
    </row>
    <row r="16" spans="1:22" s="331" customFormat="1" ht="18" customHeight="1" x14ac:dyDescent="0.2">
      <c r="A16" s="330"/>
      <c r="B16" s="931" t="s">
        <v>5</v>
      </c>
      <c r="C16" s="930"/>
      <c r="D16" s="932">
        <f t="shared" si="0"/>
        <v>6615</v>
      </c>
      <c r="E16" s="933">
        <f t="shared" si="1"/>
        <v>8.6601906158357771</v>
      </c>
      <c r="F16" s="930"/>
      <c r="G16" s="932">
        <v>2453</v>
      </c>
      <c r="H16" s="933">
        <v>37.082388510959937</v>
      </c>
      <c r="I16" s="932">
        <v>0</v>
      </c>
      <c r="J16" s="933">
        <v>0</v>
      </c>
      <c r="K16" s="930"/>
      <c r="L16" s="932">
        <v>3420</v>
      </c>
      <c r="M16" s="933">
        <v>51.700680272108848</v>
      </c>
      <c r="N16" s="932">
        <v>0</v>
      </c>
      <c r="O16" s="933">
        <v>0</v>
      </c>
      <c r="P16" s="930"/>
      <c r="Q16" s="932">
        <v>742</v>
      </c>
      <c r="R16" s="933">
        <v>11.216931216931217</v>
      </c>
      <c r="S16" s="932">
        <v>101</v>
      </c>
      <c r="T16" s="933">
        <f t="shared" si="2"/>
        <v>13.611859838274935</v>
      </c>
    </row>
    <row r="17" spans="1:20" s="331" customFormat="1" ht="18" customHeight="1" x14ac:dyDescent="0.2">
      <c r="A17" s="330"/>
      <c r="B17" s="931" t="s">
        <v>4</v>
      </c>
      <c r="C17" s="930"/>
      <c r="D17" s="932">
        <f t="shared" si="0"/>
        <v>14349</v>
      </c>
      <c r="E17" s="933">
        <f t="shared" si="1"/>
        <v>18.785347716799329</v>
      </c>
      <c r="F17" s="930"/>
      <c r="G17" s="932">
        <v>5915</v>
      </c>
      <c r="H17" s="933">
        <v>41.222384835180151</v>
      </c>
      <c r="I17" s="932">
        <v>8</v>
      </c>
      <c r="J17" s="933">
        <v>0.1352493660185968</v>
      </c>
      <c r="K17" s="930"/>
      <c r="L17" s="932">
        <v>4763</v>
      </c>
      <c r="M17" s="933">
        <v>33.193950797965016</v>
      </c>
      <c r="N17" s="932">
        <v>32</v>
      </c>
      <c r="O17" s="933">
        <v>0.67184547554062557</v>
      </c>
      <c r="P17" s="930"/>
      <c r="Q17" s="932">
        <v>3671</v>
      </c>
      <c r="R17" s="933">
        <v>25.583664366854837</v>
      </c>
      <c r="S17" s="932">
        <v>44</v>
      </c>
      <c r="T17" s="933">
        <f t="shared" si="2"/>
        <v>1.198583492236448</v>
      </c>
    </row>
    <row r="18" spans="1:20" s="331" customFormat="1" ht="18" customHeight="1" x14ac:dyDescent="0.2">
      <c r="A18" s="330"/>
      <c r="B18" s="931" t="s">
        <v>40</v>
      </c>
      <c r="C18" s="930"/>
      <c r="D18" s="932">
        <f t="shared" si="0"/>
        <v>12501</v>
      </c>
      <c r="E18" s="933">
        <f t="shared" si="1"/>
        <v>16.365992878089653</v>
      </c>
      <c r="F18" s="930"/>
      <c r="G18" s="932">
        <v>3931</v>
      </c>
      <c r="H18" s="933">
        <v>31.445484361251104</v>
      </c>
      <c r="I18" s="932">
        <v>255</v>
      </c>
      <c r="J18" s="933">
        <v>6.4868990078860334</v>
      </c>
      <c r="K18" s="930"/>
      <c r="L18" s="932">
        <v>3331</v>
      </c>
      <c r="M18" s="933">
        <v>26.645868330533556</v>
      </c>
      <c r="N18" s="932">
        <v>440</v>
      </c>
      <c r="O18" s="933">
        <v>13.209246472530772</v>
      </c>
      <c r="P18" s="930"/>
      <c r="Q18" s="932">
        <v>5239</v>
      </c>
      <c r="R18" s="933">
        <v>41.908647308215343</v>
      </c>
      <c r="S18" s="932">
        <v>1366</v>
      </c>
      <c r="T18" s="933">
        <f t="shared" si="2"/>
        <v>26.073678182859322</v>
      </c>
    </row>
    <row r="19" spans="1:20" s="331" customFormat="1" ht="18" customHeight="1" x14ac:dyDescent="0.2">
      <c r="A19" s="330"/>
      <c r="B19" s="931" t="s">
        <v>41</v>
      </c>
      <c r="C19" s="930"/>
      <c r="D19" s="932">
        <f t="shared" si="0"/>
        <v>15</v>
      </c>
      <c r="E19" s="933">
        <f t="shared" si="1"/>
        <v>1.9637620444072058E-2</v>
      </c>
      <c r="F19" s="930"/>
      <c r="G19" s="932">
        <v>9</v>
      </c>
      <c r="H19" s="933">
        <v>60</v>
      </c>
      <c r="I19" s="932">
        <v>8</v>
      </c>
      <c r="J19" s="933">
        <v>88.888888888888886</v>
      </c>
      <c r="K19" s="930"/>
      <c r="L19" s="932">
        <v>5</v>
      </c>
      <c r="M19" s="933">
        <v>33.333333333333329</v>
      </c>
      <c r="N19" s="932">
        <v>5</v>
      </c>
      <c r="O19" s="933">
        <v>100</v>
      </c>
      <c r="P19" s="930"/>
      <c r="Q19" s="932">
        <v>1</v>
      </c>
      <c r="R19" s="933">
        <v>6.666666666666667</v>
      </c>
      <c r="S19" s="932">
        <v>1</v>
      </c>
      <c r="T19" s="933">
        <f t="shared" si="2"/>
        <v>100</v>
      </c>
    </row>
    <row r="20" spans="1:20" s="331" customFormat="1" ht="18" customHeight="1" x14ac:dyDescent="0.2">
      <c r="A20" s="330"/>
      <c r="B20" s="931" t="s">
        <v>3</v>
      </c>
      <c r="C20" s="930"/>
      <c r="D20" s="932">
        <f t="shared" si="0"/>
        <v>1693</v>
      </c>
      <c r="E20" s="933">
        <f t="shared" si="1"/>
        <v>2.2164327607875993</v>
      </c>
      <c r="F20" s="930"/>
      <c r="G20" s="932">
        <v>20</v>
      </c>
      <c r="H20" s="933">
        <v>1.1813349084465445</v>
      </c>
      <c r="I20" s="932">
        <v>0</v>
      </c>
      <c r="J20" s="933">
        <v>0</v>
      </c>
      <c r="K20" s="930"/>
      <c r="L20" s="932">
        <v>328</v>
      </c>
      <c r="M20" s="933">
        <v>19.373892498523333</v>
      </c>
      <c r="N20" s="932">
        <v>69</v>
      </c>
      <c r="O20" s="933">
        <v>21.036585365853657</v>
      </c>
      <c r="P20" s="930"/>
      <c r="Q20" s="932">
        <v>1345</v>
      </c>
      <c r="R20" s="933">
        <v>79.444772593030123</v>
      </c>
      <c r="S20" s="932">
        <v>370</v>
      </c>
      <c r="T20" s="933">
        <f t="shared" si="2"/>
        <v>27.509293680297397</v>
      </c>
    </row>
    <row r="21" spans="1:20" s="331" customFormat="1" ht="18" customHeight="1" x14ac:dyDescent="0.2">
      <c r="A21" s="330"/>
      <c r="B21" s="931" t="s">
        <v>2</v>
      </c>
      <c r="C21" s="930"/>
      <c r="D21" s="932">
        <f t="shared" si="0"/>
        <v>1770</v>
      </c>
      <c r="E21" s="933">
        <f t="shared" si="1"/>
        <v>2.3172392124005028</v>
      </c>
      <c r="F21" s="930"/>
      <c r="G21" s="932">
        <v>410</v>
      </c>
      <c r="H21" s="933">
        <v>23.163841807909606</v>
      </c>
      <c r="I21" s="932">
        <v>59</v>
      </c>
      <c r="J21" s="933">
        <v>14.390243902439023</v>
      </c>
      <c r="K21" s="930"/>
      <c r="L21" s="932">
        <v>413</v>
      </c>
      <c r="M21" s="933">
        <v>23.333333333333332</v>
      </c>
      <c r="N21" s="932">
        <v>80</v>
      </c>
      <c r="O21" s="933">
        <v>19.37046004842615</v>
      </c>
      <c r="P21" s="930"/>
      <c r="Q21" s="932">
        <v>947</v>
      </c>
      <c r="R21" s="933">
        <v>53.502824858757059</v>
      </c>
      <c r="S21" s="932">
        <v>768</v>
      </c>
      <c r="T21" s="933">
        <f t="shared" si="2"/>
        <v>81.098204857444571</v>
      </c>
    </row>
    <row r="22" spans="1:20" s="331" customFormat="1" ht="18" customHeight="1" x14ac:dyDescent="0.2">
      <c r="A22" s="330"/>
      <c r="B22" s="931" t="s">
        <v>35</v>
      </c>
      <c r="C22" s="930"/>
      <c r="D22" s="932">
        <f t="shared" si="0"/>
        <v>6160</v>
      </c>
      <c r="E22" s="933">
        <f t="shared" si="1"/>
        <v>8.064516129032258</v>
      </c>
      <c r="F22" s="930"/>
      <c r="G22" s="932">
        <v>1488</v>
      </c>
      <c r="H22" s="933">
        <v>24.155844155844157</v>
      </c>
      <c r="I22" s="932">
        <v>6</v>
      </c>
      <c r="J22" s="933">
        <v>0.40322580645161288</v>
      </c>
      <c r="K22" s="930"/>
      <c r="L22" s="932">
        <v>2261</v>
      </c>
      <c r="M22" s="933">
        <v>36.704545454545453</v>
      </c>
      <c r="N22" s="932">
        <v>61</v>
      </c>
      <c r="O22" s="933">
        <v>2.6979212737726672</v>
      </c>
      <c r="P22" s="930"/>
      <c r="Q22" s="932">
        <v>2411</v>
      </c>
      <c r="R22" s="933">
        <v>39.13961038961039</v>
      </c>
      <c r="S22" s="932">
        <v>164</v>
      </c>
      <c r="T22" s="933">
        <f t="shared" si="2"/>
        <v>6.8021567814184989</v>
      </c>
    </row>
    <row r="23" spans="1:20" s="331" customFormat="1" ht="18" customHeight="1" x14ac:dyDescent="0.2">
      <c r="A23" s="330"/>
      <c r="B23" s="931" t="s">
        <v>42</v>
      </c>
      <c r="C23" s="930"/>
      <c r="D23" s="932">
        <f t="shared" si="0"/>
        <v>6182</v>
      </c>
      <c r="E23" s="933">
        <f t="shared" si="1"/>
        <v>8.0933179723502313</v>
      </c>
      <c r="F23" s="930"/>
      <c r="G23" s="932">
        <v>2425</v>
      </c>
      <c r="H23" s="933">
        <v>39.226787447428016</v>
      </c>
      <c r="I23" s="932">
        <v>21</v>
      </c>
      <c r="J23" s="933">
        <v>0.865979381443299</v>
      </c>
      <c r="K23" s="930"/>
      <c r="L23" s="932">
        <v>2736</v>
      </c>
      <c r="M23" s="933">
        <v>44.257521837593011</v>
      </c>
      <c r="N23" s="932">
        <v>43</v>
      </c>
      <c r="O23" s="933">
        <v>1.5716374269005846</v>
      </c>
      <c r="P23" s="930"/>
      <c r="Q23" s="932">
        <v>1021</v>
      </c>
      <c r="R23" s="933">
        <v>16.51569071497897</v>
      </c>
      <c r="S23" s="932">
        <v>84</v>
      </c>
      <c r="T23" s="933">
        <f t="shared" si="2"/>
        <v>8.227228207639568</v>
      </c>
    </row>
    <row r="24" spans="1:20" s="331" customFormat="1" ht="18" customHeight="1" x14ac:dyDescent="0.2">
      <c r="A24" s="330">
        <v>47094</v>
      </c>
      <c r="B24" s="931" t="s">
        <v>43</v>
      </c>
      <c r="C24" s="930"/>
      <c r="D24" s="932">
        <f t="shared" si="0"/>
        <v>3414</v>
      </c>
      <c r="E24" s="933">
        <f t="shared" si="1"/>
        <v>4.4695224130708002</v>
      </c>
      <c r="F24" s="930"/>
      <c r="G24" s="932">
        <v>1219</v>
      </c>
      <c r="H24" s="933">
        <v>35.705916813122435</v>
      </c>
      <c r="I24" s="932">
        <v>41</v>
      </c>
      <c r="J24" s="933">
        <v>3.3634126333059884</v>
      </c>
      <c r="K24" s="930"/>
      <c r="L24" s="932">
        <v>1736</v>
      </c>
      <c r="M24" s="933">
        <v>50.849443468072643</v>
      </c>
      <c r="N24" s="932">
        <v>179</v>
      </c>
      <c r="O24" s="933">
        <v>10.311059907834101</v>
      </c>
      <c r="P24" s="930"/>
      <c r="Q24" s="932">
        <v>459</v>
      </c>
      <c r="R24" s="933">
        <v>13.444639718804922</v>
      </c>
      <c r="S24" s="932">
        <v>79</v>
      </c>
      <c r="T24" s="933">
        <f t="shared" si="2"/>
        <v>17.21132897603486</v>
      </c>
    </row>
    <row r="25" spans="1:20" s="331" customFormat="1" ht="18" customHeight="1" x14ac:dyDescent="0.2">
      <c r="B25" s="931" t="s">
        <v>44</v>
      </c>
      <c r="C25" s="930"/>
      <c r="D25" s="932">
        <f t="shared" si="0"/>
        <v>2381</v>
      </c>
      <c r="E25" s="933">
        <f t="shared" si="1"/>
        <v>3.1171449518223713</v>
      </c>
      <c r="F25" s="930"/>
      <c r="G25" s="932">
        <v>338</v>
      </c>
      <c r="H25" s="933">
        <v>14.195716085678287</v>
      </c>
      <c r="I25" s="932">
        <v>0</v>
      </c>
      <c r="J25" s="933">
        <v>0</v>
      </c>
      <c r="K25" s="930"/>
      <c r="L25" s="932">
        <v>671</v>
      </c>
      <c r="M25" s="933">
        <v>28.181436371272572</v>
      </c>
      <c r="N25" s="932">
        <v>16</v>
      </c>
      <c r="O25" s="933">
        <v>2.3845007451564828</v>
      </c>
      <c r="P25" s="930"/>
      <c r="Q25" s="932">
        <v>1372</v>
      </c>
      <c r="R25" s="933">
        <v>57.62284754304914</v>
      </c>
      <c r="S25" s="932">
        <v>320</v>
      </c>
      <c r="T25" s="933">
        <f t="shared" si="2"/>
        <v>23.323615160349853</v>
      </c>
    </row>
    <row r="26" spans="1:20" s="331" customFormat="1" ht="18" customHeight="1" x14ac:dyDescent="0.2">
      <c r="B26" s="931" t="s">
        <v>45</v>
      </c>
      <c r="C26" s="930"/>
      <c r="D26" s="932">
        <f t="shared" si="0"/>
        <v>1175</v>
      </c>
      <c r="E26" s="933">
        <f t="shared" si="1"/>
        <v>1.5382802681189778</v>
      </c>
      <c r="F26" s="930"/>
      <c r="G26" s="932">
        <v>281</v>
      </c>
      <c r="H26" s="933">
        <v>23.914893617021278</v>
      </c>
      <c r="I26" s="932">
        <v>22</v>
      </c>
      <c r="J26" s="933">
        <v>7.8291814946619214</v>
      </c>
      <c r="K26" s="930"/>
      <c r="L26" s="932">
        <v>485</v>
      </c>
      <c r="M26" s="933">
        <v>41.276595744680847</v>
      </c>
      <c r="N26" s="932">
        <v>31</v>
      </c>
      <c r="O26" s="933">
        <v>6.3917525773195871</v>
      </c>
      <c r="P26" s="930"/>
      <c r="Q26" s="932">
        <v>409</v>
      </c>
      <c r="R26" s="933">
        <v>34.808510638297875</v>
      </c>
      <c r="S26" s="932">
        <v>28</v>
      </c>
      <c r="T26" s="933">
        <f t="shared" si="2"/>
        <v>6.8459657701711487</v>
      </c>
    </row>
    <row r="27" spans="1:20" s="331" customFormat="1" ht="18" customHeight="1" x14ac:dyDescent="0.2">
      <c r="B27" s="931" t="s">
        <v>46</v>
      </c>
      <c r="C27" s="930"/>
      <c r="D27" s="932">
        <f t="shared" si="0"/>
        <v>1139</v>
      </c>
      <c r="E27" s="933">
        <f t="shared" si="1"/>
        <v>1.4911499790532048</v>
      </c>
      <c r="F27" s="930"/>
      <c r="G27" s="932">
        <v>379</v>
      </c>
      <c r="H27" s="933">
        <v>33.274802458296755</v>
      </c>
      <c r="I27" s="932">
        <v>6</v>
      </c>
      <c r="J27" s="933">
        <v>1.5831134564643801</v>
      </c>
      <c r="K27" s="930"/>
      <c r="L27" s="932">
        <v>568</v>
      </c>
      <c r="M27" s="933">
        <v>49.868305531167692</v>
      </c>
      <c r="N27" s="932">
        <v>13</v>
      </c>
      <c r="O27" s="933">
        <v>2.2887323943661975</v>
      </c>
      <c r="P27" s="930"/>
      <c r="Q27" s="932">
        <v>192</v>
      </c>
      <c r="R27" s="933">
        <v>16.856892010535557</v>
      </c>
      <c r="S27" s="932">
        <v>10</v>
      </c>
      <c r="T27" s="933">
        <f t="shared" si="2"/>
        <v>5.2083333333333339</v>
      </c>
    </row>
    <row r="28" spans="1:20" s="331" customFormat="1" ht="18" customHeight="1" x14ac:dyDescent="0.2">
      <c r="B28" s="953" t="s">
        <v>1</v>
      </c>
      <c r="C28" s="930"/>
      <c r="D28" s="954">
        <f t="shared" si="0"/>
        <v>710</v>
      </c>
      <c r="E28" s="955">
        <f t="shared" si="1"/>
        <v>0.92951403435274393</v>
      </c>
      <c r="F28" s="930"/>
      <c r="G28" s="954">
        <v>186</v>
      </c>
      <c r="H28" s="955">
        <v>26.197183098591548</v>
      </c>
      <c r="I28" s="954">
        <v>15</v>
      </c>
      <c r="J28" s="955">
        <v>8.064516129032258</v>
      </c>
      <c r="K28" s="930"/>
      <c r="L28" s="954">
        <v>243</v>
      </c>
      <c r="M28" s="955">
        <v>34.225352112676056</v>
      </c>
      <c r="N28" s="954">
        <v>28</v>
      </c>
      <c r="O28" s="955">
        <v>11.522633744855968</v>
      </c>
      <c r="P28" s="930"/>
      <c r="Q28" s="954">
        <v>281</v>
      </c>
      <c r="R28" s="955">
        <v>39.577464788732392</v>
      </c>
      <c r="S28" s="954">
        <v>49</v>
      </c>
      <c r="T28" s="955">
        <f t="shared" si="2"/>
        <v>17.437722419928825</v>
      </c>
    </row>
    <row r="29" spans="1:20" s="319" customFormat="1" ht="18" customHeight="1" x14ac:dyDescent="0.2">
      <c r="B29" s="1284" t="s">
        <v>0</v>
      </c>
      <c r="C29" s="1277"/>
      <c r="D29" s="1285">
        <f>SUM(D11:D28)</f>
        <v>76384</v>
      </c>
      <c r="E29" s="1286">
        <f t="shared" si="1"/>
        <v>100</v>
      </c>
      <c r="F29" s="1277"/>
      <c r="G29" s="1285">
        <f>SUM(G11:G28)</f>
        <v>24672</v>
      </c>
      <c r="H29" s="1286">
        <f t="shared" ref="H29" si="3">G29/$D29*100</f>
        <v>32.299958106409719</v>
      </c>
      <c r="I29" s="1285">
        <f>SUM(I11:I28)</f>
        <v>574</v>
      </c>
      <c r="J29" s="1286">
        <f t="shared" ref="J29" si="4">I29/G29*100</f>
        <v>2.3265239948119327</v>
      </c>
      <c r="K29" s="1277"/>
      <c r="L29" s="1285">
        <f>SUM(L11:L28)</f>
        <v>26482</v>
      </c>
      <c r="M29" s="1286">
        <f t="shared" ref="M29" si="5">L29/$D29*100</f>
        <v>34.66956430666108</v>
      </c>
      <c r="N29" s="1285">
        <f>SUM(N11:N28)</f>
        <v>1215</v>
      </c>
      <c r="O29" s="1286">
        <f t="shared" ref="O29" si="6">N29/L29*100</f>
        <v>4.5880220527150515</v>
      </c>
      <c r="P29" s="1277"/>
      <c r="Q29" s="1285">
        <f>SUM(Q11:Q28)</f>
        <v>25230</v>
      </c>
      <c r="R29" s="1286">
        <f t="shared" ref="R29" si="7">Q29/$D29*100</f>
        <v>33.030477586929202</v>
      </c>
      <c r="S29" s="1285">
        <f>SUM(S11:S28)</f>
        <v>6164</v>
      </c>
      <c r="T29" s="1286">
        <f t="shared" si="2"/>
        <v>24.431232659532302</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55</v>
      </c>
    </row>
    <row r="2" spans="1:22" s="343" customFormat="1" ht="49.5" customHeight="1" x14ac:dyDescent="0.2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25">
      <c r="B3" s="344"/>
      <c r="C3" s="344"/>
      <c r="D3" s="344"/>
      <c r="E3" s="344"/>
      <c r="F3" s="344"/>
      <c r="L3" s="344"/>
      <c r="Q3" s="344"/>
      <c r="T3" s="344"/>
    </row>
    <row r="4" spans="1:22" s="345" customFormat="1" ht="15" customHeight="1" x14ac:dyDescent="0.2">
      <c r="B4" s="1472" t="s">
        <v>436</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
    <row r="7" spans="1:22" s="322" customFormat="1" ht="15" customHeight="1" x14ac:dyDescent="0.2">
      <c r="A7" s="316"/>
      <c r="B7" s="1644" t="s">
        <v>12</v>
      </c>
      <c r="C7" s="920"/>
      <c r="D7" s="1663" t="s">
        <v>73</v>
      </c>
      <c r="E7" s="1649"/>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5"/>
      <c r="C8" s="920"/>
      <c r="D8" s="1664"/>
      <c r="E8" s="1652"/>
      <c r="F8" s="920"/>
      <c r="G8" s="1668" t="s">
        <v>69</v>
      </c>
      <c r="H8" s="1669"/>
      <c r="I8" s="1659" t="s">
        <v>129</v>
      </c>
      <c r="J8" s="1660"/>
      <c r="K8" s="957"/>
      <c r="L8" s="1670" t="s">
        <v>69</v>
      </c>
      <c r="M8" s="1671"/>
      <c r="N8" s="1659" t="s">
        <v>129</v>
      </c>
      <c r="O8" s="1660"/>
      <c r="P8" s="957"/>
      <c r="Q8" s="1670" t="s">
        <v>69</v>
      </c>
      <c r="R8" s="1671"/>
      <c r="S8" s="1659" t="s">
        <v>129</v>
      </c>
      <c r="T8" s="1660"/>
    </row>
    <row r="9" spans="1:22" s="322" customFormat="1" ht="29.25" customHeight="1" x14ac:dyDescent="0.2">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147843</v>
      </c>
      <c r="E11" s="928">
        <f>D11/D$29*100</f>
        <v>26.909656810549592</v>
      </c>
      <c r="F11" s="930"/>
      <c r="G11" s="927">
        <v>25484</v>
      </c>
      <c r="H11" s="928">
        <v>17.23720433162206</v>
      </c>
      <c r="I11" s="927">
        <v>139</v>
      </c>
      <c r="J11" s="928">
        <v>0.54544027625176583</v>
      </c>
      <c r="K11" s="930"/>
      <c r="L11" s="927">
        <v>60996</v>
      </c>
      <c r="M11" s="928">
        <v>41.257279681824635</v>
      </c>
      <c r="N11" s="927">
        <v>444</v>
      </c>
      <c r="O11" s="928">
        <v>0.72791658469407827</v>
      </c>
      <c r="P11" s="930"/>
      <c r="Q11" s="927">
        <v>61363</v>
      </c>
      <c r="R11" s="928">
        <v>41.505515986553306</v>
      </c>
      <c r="S11" s="927">
        <v>4750</v>
      </c>
      <c r="T11" s="928">
        <f>S11/Q11*100</f>
        <v>7.7408210159216466</v>
      </c>
    </row>
    <row r="12" spans="1:22" s="331" customFormat="1" ht="18" customHeight="1" x14ac:dyDescent="0.2">
      <c r="A12" s="330"/>
      <c r="B12" s="931" t="s">
        <v>7</v>
      </c>
      <c r="C12" s="930"/>
      <c r="D12" s="932">
        <f t="shared" ref="D12:D28" si="0">G12+L12+Q12</f>
        <v>10603</v>
      </c>
      <c r="E12" s="933">
        <f t="shared" ref="E12:E29" si="1">D12/D$29*100</f>
        <v>1.9299059892065051</v>
      </c>
      <c r="F12" s="930"/>
      <c r="G12" s="932">
        <v>1861</v>
      </c>
      <c r="H12" s="933">
        <v>17.551636329340752</v>
      </c>
      <c r="I12" s="932">
        <v>7</v>
      </c>
      <c r="J12" s="933">
        <v>0.37614185921547555</v>
      </c>
      <c r="K12" s="930"/>
      <c r="L12" s="932">
        <v>3600</v>
      </c>
      <c r="M12" s="933">
        <v>33.952654908988023</v>
      </c>
      <c r="N12" s="932">
        <v>27</v>
      </c>
      <c r="O12" s="933">
        <v>0.75</v>
      </c>
      <c r="P12" s="930"/>
      <c r="Q12" s="932">
        <v>5142</v>
      </c>
      <c r="R12" s="933">
        <v>48.495708761671224</v>
      </c>
      <c r="S12" s="932">
        <v>93</v>
      </c>
      <c r="T12" s="933">
        <f t="shared" ref="T12:T29" si="2">S12/Q12*100</f>
        <v>1.8086347724620768</v>
      </c>
    </row>
    <row r="13" spans="1:22" s="331" customFormat="1" ht="18" customHeight="1" x14ac:dyDescent="0.2">
      <c r="A13" s="330"/>
      <c r="B13" s="931" t="s">
        <v>37</v>
      </c>
      <c r="C13" s="930"/>
      <c r="D13" s="932">
        <f t="shared" si="0"/>
        <v>8533</v>
      </c>
      <c r="E13" s="933">
        <f t="shared" si="1"/>
        <v>1.5531347548711789</v>
      </c>
      <c r="F13" s="930"/>
      <c r="G13" s="932">
        <v>920</v>
      </c>
      <c r="H13" s="933">
        <v>10.781671159029651</v>
      </c>
      <c r="I13" s="932">
        <v>32</v>
      </c>
      <c r="J13" s="933">
        <v>3.4782608695652173</v>
      </c>
      <c r="K13" s="930"/>
      <c r="L13" s="932">
        <v>2383</v>
      </c>
      <c r="M13" s="933">
        <v>27.926872143443106</v>
      </c>
      <c r="N13" s="932">
        <v>114</v>
      </c>
      <c r="O13" s="933">
        <v>4.7838858581619803</v>
      </c>
      <c r="P13" s="930"/>
      <c r="Q13" s="932">
        <v>5230</v>
      </c>
      <c r="R13" s="933">
        <v>61.291456697527245</v>
      </c>
      <c r="S13" s="932">
        <v>143</v>
      </c>
      <c r="T13" s="933">
        <f t="shared" si="2"/>
        <v>2.7342256214149137</v>
      </c>
    </row>
    <row r="14" spans="1:22" s="331" customFormat="1" ht="18" customHeight="1" x14ac:dyDescent="0.2">
      <c r="A14" s="330"/>
      <c r="B14" s="931" t="s">
        <v>38</v>
      </c>
      <c r="C14" s="930"/>
      <c r="D14" s="932">
        <f t="shared" si="0"/>
        <v>16698</v>
      </c>
      <c r="E14" s="933">
        <f t="shared" si="1"/>
        <v>3.0392879569716329</v>
      </c>
      <c r="F14" s="930"/>
      <c r="G14" s="932">
        <v>2523</v>
      </c>
      <c r="H14" s="933">
        <v>15.109593963348905</v>
      </c>
      <c r="I14" s="932">
        <v>326</v>
      </c>
      <c r="J14" s="933">
        <v>12.921125644074513</v>
      </c>
      <c r="K14" s="930"/>
      <c r="L14" s="932">
        <v>5348</v>
      </c>
      <c r="M14" s="933">
        <v>32.027787759013052</v>
      </c>
      <c r="N14" s="932">
        <v>538</v>
      </c>
      <c r="O14" s="933">
        <v>10.05983545250561</v>
      </c>
      <c r="P14" s="930"/>
      <c r="Q14" s="932">
        <v>8827</v>
      </c>
      <c r="R14" s="933">
        <v>52.862618277638042</v>
      </c>
      <c r="S14" s="932">
        <v>806</v>
      </c>
      <c r="T14" s="933">
        <f t="shared" si="2"/>
        <v>9.1310751104565533</v>
      </c>
    </row>
    <row r="15" spans="1:22" s="331" customFormat="1" ht="18" customHeight="1" x14ac:dyDescent="0.2">
      <c r="A15" s="330"/>
      <c r="B15" s="931" t="s">
        <v>6</v>
      </c>
      <c r="C15" s="930"/>
      <c r="D15" s="932">
        <f t="shared" si="0"/>
        <v>2483</v>
      </c>
      <c r="E15" s="933">
        <f t="shared" si="1"/>
        <v>0.4519434661133408</v>
      </c>
      <c r="F15" s="930"/>
      <c r="G15" s="932">
        <v>803</v>
      </c>
      <c r="H15" s="933">
        <v>32.339911397503016</v>
      </c>
      <c r="I15" s="932">
        <v>78</v>
      </c>
      <c r="J15" s="933">
        <v>9.7135740971357407</v>
      </c>
      <c r="K15" s="930"/>
      <c r="L15" s="932">
        <v>891</v>
      </c>
      <c r="M15" s="933">
        <v>35.884011276681434</v>
      </c>
      <c r="N15" s="932">
        <v>107</v>
      </c>
      <c r="O15" s="933">
        <v>12.008978675645341</v>
      </c>
      <c r="P15" s="930"/>
      <c r="Q15" s="932">
        <v>789</v>
      </c>
      <c r="R15" s="933">
        <v>31.776077325815542</v>
      </c>
      <c r="S15" s="932">
        <v>136</v>
      </c>
      <c r="T15" s="933">
        <f t="shared" si="2"/>
        <v>17.237008871989861</v>
      </c>
    </row>
    <row r="16" spans="1:22" s="331" customFormat="1" ht="18" customHeight="1" x14ac:dyDescent="0.2">
      <c r="A16" s="330"/>
      <c r="B16" s="931" t="s">
        <v>5</v>
      </c>
      <c r="C16" s="930"/>
      <c r="D16" s="932">
        <f t="shared" si="0"/>
        <v>4116</v>
      </c>
      <c r="E16" s="933">
        <f t="shared" si="1"/>
        <v>0.74917410653343164</v>
      </c>
      <c r="F16" s="930"/>
      <c r="G16" s="932">
        <v>651</v>
      </c>
      <c r="H16" s="933">
        <v>15.816326530612246</v>
      </c>
      <c r="I16" s="932">
        <v>56</v>
      </c>
      <c r="J16" s="933">
        <v>8.6021505376344098</v>
      </c>
      <c r="K16" s="930"/>
      <c r="L16" s="932">
        <v>1609</v>
      </c>
      <c r="M16" s="933">
        <v>39.091350826044703</v>
      </c>
      <c r="N16" s="932">
        <v>189</v>
      </c>
      <c r="O16" s="933">
        <v>11.746426351771287</v>
      </c>
      <c r="P16" s="930"/>
      <c r="Q16" s="932">
        <v>1856</v>
      </c>
      <c r="R16" s="933">
        <v>45.092322643343053</v>
      </c>
      <c r="S16" s="932">
        <v>301</v>
      </c>
      <c r="T16" s="933">
        <f t="shared" si="2"/>
        <v>16.217672413793103</v>
      </c>
    </row>
    <row r="17" spans="1:20" s="331" customFormat="1" ht="18" customHeight="1" x14ac:dyDescent="0.2">
      <c r="A17" s="330"/>
      <c r="B17" s="931" t="s">
        <v>4</v>
      </c>
      <c r="C17" s="930"/>
      <c r="D17" s="932">
        <f t="shared" si="0"/>
        <v>32924</v>
      </c>
      <c r="E17" s="933">
        <f t="shared" si="1"/>
        <v>5.992664791911249</v>
      </c>
      <c r="F17" s="930"/>
      <c r="G17" s="932">
        <v>4507</v>
      </c>
      <c r="H17" s="933">
        <v>13.689102174705381</v>
      </c>
      <c r="I17" s="932">
        <v>63</v>
      </c>
      <c r="J17" s="933">
        <v>1.3978256046150432</v>
      </c>
      <c r="K17" s="930"/>
      <c r="L17" s="932">
        <v>9961</v>
      </c>
      <c r="M17" s="933">
        <v>30.254525574049325</v>
      </c>
      <c r="N17" s="932">
        <v>329</v>
      </c>
      <c r="O17" s="933">
        <v>3.302881236823612</v>
      </c>
      <c r="P17" s="930"/>
      <c r="Q17" s="932">
        <v>18456</v>
      </c>
      <c r="R17" s="933">
        <v>56.056372251245293</v>
      </c>
      <c r="S17" s="932">
        <v>1468</v>
      </c>
      <c r="T17" s="933">
        <f t="shared" si="2"/>
        <v>7.9540528825314265</v>
      </c>
    </row>
    <row r="18" spans="1:20" s="331" customFormat="1" ht="18" customHeight="1" x14ac:dyDescent="0.2">
      <c r="A18" s="330"/>
      <c r="B18" s="931" t="s">
        <v>40</v>
      </c>
      <c r="C18" s="930"/>
      <c r="D18" s="932">
        <f t="shared" si="0"/>
        <v>32136</v>
      </c>
      <c r="E18" s="933">
        <f t="shared" si="1"/>
        <v>5.8492369017391539</v>
      </c>
      <c r="F18" s="930"/>
      <c r="G18" s="932">
        <v>5417</v>
      </c>
      <c r="H18" s="933">
        <v>16.85648493900921</v>
      </c>
      <c r="I18" s="932">
        <v>527</v>
      </c>
      <c r="J18" s="933">
        <v>9.728632084179436</v>
      </c>
      <c r="K18" s="930"/>
      <c r="L18" s="932">
        <v>9781</v>
      </c>
      <c r="M18" s="933">
        <v>30.43627084889221</v>
      </c>
      <c r="N18" s="932">
        <v>2882</v>
      </c>
      <c r="O18" s="933">
        <v>29.46528984766384</v>
      </c>
      <c r="P18" s="930"/>
      <c r="Q18" s="932">
        <v>16938</v>
      </c>
      <c r="R18" s="933">
        <v>52.70724421209858</v>
      </c>
      <c r="S18" s="932">
        <v>8040</v>
      </c>
      <c r="T18" s="933">
        <f t="shared" si="2"/>
        <v>47.467233439603255</v>
      </c>
    </row>
    <row r="19" spans="1:20" s="331" customFormat="1" ht="18" customHeight="1" x14ac:dyDescent="0.2">
      <c r="A19" s="330"/>
      <c r="B19" s="931" t="s">
        <v>41</v>
      </c>
      <c r="C19" s="930"/>
      <c r="D19" s="932">
        <f t="shared" si="0"/>
        <v>38050</v>
      </c>
      <c r="E19" s="933">
        <f t="shared" si="1"/>
        <v>6.9256741383860714</v>
      </c>
      <c r="F19" s="930"/>
      <c r="G19" s="932">
        <v>4258</v>
      </c>
      <c r="H19" s="933">
        <v>11.190538764783179</v>
      </c>
      <c r="I19" s="932">
        <v>20</v>
      </c>
      <c r="J19" s="933">
        <v>0.46970408642555189</v>
      </c>
      <c r="K19" s="930"/>
      <c r="L19" s="932">
        <v>13075</v>
      </c>
      <c r="M19" s="933">
        <v>34.362680683311432</v>
      </c>
      <c r="N19" s="932">
        <v>37</v>
      </c>
      <c r="O19" s="933">
        <v>0.28298279158699813</v>
      </c>
      <c r="P19" s="930"/>
      <c r="Q19" s="932">
        <v>20717</v>
      </c>
      <c r="R19" s="933">
        <v>54.446780551905384</v>
      </c>
      <c r="S19" s="932">
        <v>24</v>
      </c>
      <c r="T19" s="933">
        <f t="shared" si="2"/>
        <v>0.11584688902833422</v>
      </c>
    </row>
    <row r="20" spans="1:20" s="331" customFormat="1" ht="18" customHeight="1" x14ac:dyDescent="0.2">
      <c r="A20" s="330"/>
      <c r="B20" s="931" t="s">
        <v>3</v>
      </c>
      <c r="C20" s="930"/>
      <c r="D20" s="932">
        <f t="shared" si="0"/>
        <v>81012</v>
      </c>
      <c r="E20" s="933">
        <f t="shared" si="1"/>
        <v>14.745406394190077</v>
      </c>
      <c r="F20" s="930"/>
      <c r="G20" s="932">
        <v>18918</v>
      </c>
      <c r="H20" s="933">
        <v>23.352095985779883</v>
      </c>
      <c r="I20" s="932">
        <v>523</v>
      </c>
      <c r="J20" s="933">
        <v>2.7645628501955808</v>
      </c>
      <c r="K20" s="930"/>
      <c r="L20" s="932">
        <v>29792</v>
      </c>
      <c r="M20" s="933">
        <v>36.774798795240208</v>
      </c>
      <c r="N20" s="932">
        <v>1228</v>
      </c>
      <c r="O20" s="933">
        <v>4.121911922663803</v>
      </c>
      <c r="P20" s="930"/>
      <c r="Q20" s="932">
        <v>32302</v>
      </c>
      <c r="R20" s="933">
        <v>39.873105218979902</v>
      </c>
      <c r="S20" s="932">
        <v>2285</v>
      </c>
      <c r="T20" s="933">
        <f t="shared" si="2"/>
        <v>7.0738653953315573</v>
      </c>
    </row>
    <row r="21" spans="1:20" s="331" customFormat="1" ht="18" customHeight="1" x14ac:dyDescent="0.2">
      <c r="A21" s="330"/>
      <c r="B21" s="931" t="s">
        <v>2</v>
      </c>
      <c r="C21" s="930"/>
      <c r="D21" s="932">
        <f t="shared" si="0"/>
        <v>6612</v>
      </c>
      <c r="E21" s="933">
        <f t="shared" si="1"/>
        <v>1.2034837688044338</v>
      </c>
      <c r="F21" s="930"/>
      <c r="G21" s="932">
        <v>995</v>
      </c>
      <c r="H21" s="933">
        <v>15.048396854204476</v>
      </c>
      <c r="I21" s="932">
        <v>91</v>
      </c>
      <c r="J21" s="933">
        <v>9.1457286432160814</v>
      </c>
      <c r="K21" s="930"/>
      <c r="L21" s="932">
        <v>2114</v>
      </c>
      <c r="M21" s="933">
        <v>31.972171808832428</v>
      </c>
      <c r="N21" s="932">
        <v>236</v>
      </c>
      <c r="O21" s="933">
        <v>11.163670766319774</v>
      </c>
      <c r="P21" s="930"/>
      <c r="Q21" s="932">
        <v>3503</v>
      </c>
      <c r="R21" s="933">
        <v>52.979431336963103</v>
      </c>
      <c r="S21" s="932">
        <v>642</v>
      </c>
      <c r="T21" s="933">
        <f t="shared" si="2"/>
        <v>18.327148158721094</v>
      </c>
    </row>
    <row r="22" spans="1:20" s="331" customFormat="1" ht="18" customHeight="1" x14ac:dyDescent="0.2">
      <c r="A22" s="330"/>
      <c r="B22" s="931" t="s">
        <v>35</v>
      </c>
      <c r="C22" s="930"/>
      <c r="D22" s="932">
        <f t="shared" si="0"/>
        <v>30184</v>
      </c>
      <c r="E22" s="933">
        <f t="shared" si="1"/>
        <v>5.4939434479118319</v>
      </c>
      <c r="F22" s="930"/>
      <c r="G22" s="932">
        <v>8693</v>
      </c>
      <c r="H22" s="933">
        <v>28.800026504108139</v>
      </c>
      <c r="I22" s="932">
        <v>6</v>
      </c>
      <c r="J22" s="933">
        <v>6.9021051420683308E-2</v>
      </c>
      <c r="K22" s="930"/>
      <c r="L22" s="932">
        <v>9939</v>
      </c>
      <c r="M22" s="933">
        <v>32.928041346408691</v>
      </c>
      <c r="N22" s="932">
        <v>34</v>
      </c>
      <c r="O22" s="933">
        <v>0.34208672904718784</v>
      </c>
      <c r="P22" s="930"/>
      <c r="Q22" s="932">
        <v>11552</v>
      </c>
      <c r="R22" s="933">
        <v>38.27193214948317</v>
      </c>
      <c r="S22" s="932">
        <v>99</v>
      </c>
      <c r="T22" s="933">
        <f t="shared" si="2"/>
        <v>0.85699445983379496</v>
      </c>
    </row>
    <row r="23" spans="1:20" s="331" customFormat="1" ht="18" customHeight="1" x14ac:dyDescent="0.2">
      <c r="A23" s="330"/>
      <c r="B23" s="931" t="s">
        <v>42</v>
      </c>
      <c r="C23" s="930"/>
      <c r="D23" s="932">
        <f t="shared" si="0"/>
        <v>86986</v>
      </c>
      <c r="E23" s="933">
        <f t="shared" si="1"/>
        <v>15.832764536180049</v>
      </c>
      <c r="F23" s="930"/>
      <c r="G23" s="932">
        <v>18917</v>
      </c>
      <c r="H23" s="933">
        <v>21.747177706757409</v>
      </c>
      <c r="I23" s="932">
        <v>2313</v>
      </c>
      <c r="J23" s="933">
        <v>12.227097319871016</v>
      </c>
      <c r="K23" s="930"/>
      <c r="L23" s="932">
        <v>32573</v>
      </c>
      <c r="M23" s="933">
        <v>37.446255719311154</v>
      </c>
      <c r="N23" s="932">
        <v>7142</v>
      </c>
      <c r="O23" s="933">
        <v>21.926135142602767</v>
      </c>
      <c r="P23" s="930"/>
      <c r="Q23" s="932">
        <v>35496</v>
      </c>
      <c r="R23" s="933">
        <v>40.806566573931434</v>
      </c>
      <c r="S23" s="932">
        <v>15381</v>
      </c>
      <c r="T23" s="933">
        <f t="shared" si="2"/>
        <v>43.3316430020284</v>
      </c>
    </row>
    <row r="24" spans="1:20" s="331" customFormat="1" ht="18" customHeight="1" x14ac:dyDescent="0.2">
      <c r="A24" s="330">
        <v>47094</v>
      </c>
      <c r="B24" s="931" t="s">
        <v>43</v>
      </c>
      <c r="C24" s="930"/>
      <c r="D24" s="932">
        <f t="shared" si="0"/>
        <v>14768</v>
      </c>
      <c r="E24" s="933">
        <f t="shared" si="1"/>
        <v>2.6879988351034299</v>
      </c>
      <c r="F24" s="930"/>
      <c r="G24" s="932">
        <v>2558</v>
      </c>
      <c r="H24" s="933">
        <v>17.321235102925243</v>
      </c>
      <c r="I24" s="932">
        <v>328</v>
      </c>
      <c r="J24" s="933">
        <v>12.822517591868648</v>
      </c>
      <c r="K24" s="930"/>
      <c r="L24" s="932">
        <v>4899</v>
      </c>
      <c r="M24" s="933">
        <v>33.17307692307692</v>
      </c>
      <c r="N24" s="932">
        <v>936</v>
      </c>
      <c r="O24" s="933">
        <v>19.105939987752603</v>
      </c>
      <c r="P24" s="930"/>
      <c r="Q24" s="932">
        <v>7311</v>
      </c>
      <c r="R24" s="933">
        <v>49.50568797399783</v>
      </c>
      <c r="S24" s="932">
        <v>1649</v>
      </c>
      <c r="T24" s="933">
        <f t="shared" si="2"/>
        <v>22.55505402817672</v>
      </c>
    </row>
    <row r="25" spans="1:20" s="331" customFormat="1" ht="18" customHeight="1" x14ac:dyDescent="0.2">
      <c r="B25" s="931" t="s">
        <v>44</v>
      </c>
      <c r="C25" s="930"/>
      <c r="D25" s="932">
        <f t="shared" si="0"/>
        <v>4001</v>
      </c>
      <c r="E25" s="933">
        <f t="shared" si="1"/>
        <v>0.72824237129258018</v>
      </c>
      <c r="F25" s="930"/>
      <c r="G25" s="932">
        <v>364</v>
      </c>
      <c r="H25" s="933">
        <v>9.0977255686078475</v>
      </c>
      <c r="I25" s="932">
        <v>3</v>
      </c>
      <c r="J25" s="933">
        <v>0.82417582417582425</v>
      </c>
      <c r="K25" s="930"/>
      <c r="L25" s="932">
        <v>1229</v>
      </c>
      <c r="M25" s="933">
        <v>30.717320669832542</v>
      </c>
      <c r="N25" s="932">
        <v>4</v>
      </c>
      <c r="O25" s="933">
        <v>0.32546786004882017</v>
      </c>
      <c r="P25" s="930"/>
      <c r="Q25" s="932">
        <v>2408</v>
      </c>
      <c r="R25" s="933">
        <v>60.184953761559612</v>
      </c>
      <c r="S25" s="932">
        <v>15</v>
      </c>
      <c r="T25" s="933">
        <f t="shared" si="2"/>
        <v>0.62292358803986714</v>
      </c>
    </row>
    <row r="26" spans="1:20" s="331" customFormat="1" ht="18" customHeight="1" x14ac:dyDescent="0.2">
      <c r="B26" s="931" t="s">
        <v>45</v>
      </c>
      <c r="C26" s="930"/>
      <c r="D26" s="932">
        <f t="shared" si="0"/>
        <v>27927</v>
      </c>
      <c r="E26" s="933">
        <f t="shared" si="1"/>
        <v>5.0831353919239906</v>
      </c>
      <c r="F26" s="930"/>
      <c r="G26" s="932">
        <v>4772</v>
      </c>
      <c r="H26" s="933">
        <v>17.087406452536971</v>
      </c>
      <c r="I26" s="932">
        <v>689</v>
      </c>
      <c r="J26" s="933">
        <v>14.438390611902765</v>
      </c>
      <c r="K26" s="930"/>
      <c r="L26" s="932">
        <v>8788</v>
      </c>
      <c r="M26" s="933">
        <v>31.467755218963728</v>
      </c>
      <c r="N26" s="932">
        <v>1848</v>
      </c>
      <c r="O26" s="933">
        <v>21.028675466545288</v>
      </c>
      <c r="P26" s="930"/>
      <c r="Q26" s="932">
        <v>14367</v>
      </c>
      <c r="R26" s="933">
        <v>51.444838328499301</v>
      </c>
      <c r="S26" s="932">
        <v>4647</v>
      </c>
      <c r="T26" s="933">
        <f t="shared" si="2"/>
        <v>32.344957193568597</v>
      </c>
    </row>
    <row r="27" spans="1:20" s="331" customFormat="1" ht="18" customHeight="1" x14ac:dyDescent="0.2">
      <c r="B27" s="931" t="s">
        <v>46</v>
      </c>
      <c r="C27" s="930"/>
      <c r="D27" s="932">
        <f t="shared" si="0"/>
        <v>3719</v>
      </c>
      <c r="E27" s="933">
        <f t="shared" si="1"/>
        <v>0.67691411618023134</v>
      </c>
      <c r="F27" s="930"/>
      <c r="G27" s="932">
        <v>458</v>
      </c>
      <c r="H27" s="933">
        <v>12.315138478085506</v>
      </c>
      <c r="I27" s="932">
        <v>132</v>
      </c>
      <c r="J27" s="933">
        <v>28.820960698689959</v>
      </c>
      <c r="K27" s="930"/>
      <c r="L27" s="932">
        <v>1281</v>
      </c>
      <c r="M27" s="933">
        <v>34.444743210540466</v>
      </c>
      <c r="N27" s="932">
        <v>449</v>
      </c>
      <c r="O27" s="933">
        <v>35.050741608118656</v>
      </c>
      <c r="P27" s="930"/>
      <c r="Q27" s="932">
        <v>1980</v>
      </c>
      <c r="R27" s="933">
        <v>53.240118311374033</v>
      </c>
      <c r="S27" s="932">
        <v>989</v>
      </c>
      <c r="T27" s="933">
        <f t="shared" si="2"/>
        <v>49.949494949494948</v>
      </c>
    </row>
    <row r="28" spans="1:20" s="331" customFormat="1" ht="18" customHeight="1" x14ac:dyDescent="0.2">
      <c r="B28" s="953" t="s">
        <v>1</v>
      </c>
      <c r="C28" s="930"/>
      <c r="D28" s="954">
        <f t="shared" si="0"/>
        <v>810</v>
      </c>
      <c r="E28" s="955">
        <f t="shared" si="1"/>
        <v>0.14743222213121468</v>
      </c>
      <c r="F28" s="930"/>
      <c r="G28" s="954">
        <v>197</v>
      </c>
      <c r="H28" s="955">
        <v>24.320987654320987</v>
      </c>
      <c r="I28" s="954">
        <v>12</v>
      </c>
      <c r="J28" s="955">
        <v>6.091370558375635</v>
      </c>
      <c r="K28" s="930"/>
      <c r="L28" s="954">
        <v>281</v>
      </c>
      <c r="M28" s="955">
        <v>34.691358024691361</v>
      </c>
      <c r="N28" s="954">
        <v>30</v>
      </c>
      <c r="O28" s="955">
        <v>10.676156583629894</v>
      </c>
      <c r="P28" s="930"/>
      <c r="Q28" s="954">
        <v>332</v>
      </c>
      <c r="R28" s="955">
        <v>40.987654320987652</v>
      </c>
      <c r="S28" s="954">
        <v>65</v>
      </c>
      <c r="T28" s="955">
        <f t="shared" si="2"/>
        <v>19.578313253012048</v>
      </c>
    </row>
    <row r="29" spans="1:20" s="319" customFormat="1" ht="18" customHeight="1" x14ac:dyDescent="0.2">
      <c r="B29" s="1284" t="s">
        <v>0</v>
      </c>
      <c r="C29" s="1277"/>
      <c r="D29" s="1285">
        <f>SUM(D11:D28)</f>
        <v>549405</v>
      </c>
      <c r="E29" s="1286">
        <f t="shared" si="1"/>
        <v>100</v>
      </c>
      <c r="F29" s="1277"/>
      <c r="G29" s="1285">
        <f>SUM(G11:G28)</f>
        <v>102296</v>
      </c>
      <c r="H29" s="1286">
        <f t="shared" ref="H29" si="3">G29/$D29*100</f>
        <v>18.619415549549057</v>
      </c>
      <c r="I29" s="1285">
        <f>SUM(I11:I28)</f>
        <v>5345</v>
      </c>
      <c r="J29" s="1286">
        <f t="shared" ref="J29" si="4">I29/G29*100</f>
        <v>5.2250332368812078</v>
      </c>
      <c r="K29" s="1277"/>
      <c r="L29" s="1285">
        <f>SUM(L11:L28)</f>
        <v>198540</v>
      </c>
      <c r="M29" s="1286">
        <f t="shared" ref="M29" si="5">L29/$D29*100</f>
        <v>36.137275780162177</v>
      </c>
      <c r="N29" s="1285">
        <f>SUM(N11:N28)</f>
        <v>16574</v>
      </c>
      <c r="O29" s="1286">
        <f t="shared" ref="O29" si="6">N29/L29*100</f>
        <v>8.3479399617205594</v>
      </c>
      <c r="P29" s="1277"/>
      <c r="Q29" s="1285">
        <f>SUM(Q11:Q28)</f>
        <v>248569</v>
      </c>
      <c r="R29" s="1286">
        <f t="shared" ref="R29" si="7">Q29/$D29*100</f>
        <v>45.243308670288769</v>
      </c>
      <c r="S29" s="1285">
        <f>SUM(S11:S28)</f>
        <v>41533</v>
      </c>
      <c r="T29" s="1286">
        <f t="shared" si="2"/>
        <v>16.708841408220653</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80</v>
      </c>
    </row>
    <row r="2" spans="1:22" s="343" customFormat="1" ht="49.5" customHeight="1" x14ac:dyDescent="0.2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25">
      <c r="B3" s="344"/>
      <c r="C3" s="344"/>
      <c r="D3" s="344"/>
      <c r="E3" s="344"/>
      <c r="F3" s="344"/>
      <c r="L3" s="344"/>
      <c r="Q3" s="344"/>
      <c r="T3" s="344"/>
    </row>
    <row r="4" spans="1:22" s="345" customFormat="1" ht="15" customHeight="1" x14ac:dyDescent="0.2">
      <c r="B4" s="1472" t="s">
        <v>435</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
    <row r="7" spans="1:22" s="322" customFormat="1" ht="15" customHeight="1" x14ac:dyDescent="0.2">
      <c r="A7" s="316"/>
      <c r="B7" s="1644" t="s">
        <v>12</v>
      </c>
      <c r="C7" s="920"/>
      <c r="D7" s="1663" t="s">
        <v>74</v>
      </c>
      <c r="E7" s="1649"/>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5"/>
      <c r="C8" s="920"/>
      <c r="D8" s="1664"/>
      <c r="E8" s="1652"/>
      <c r="F8" s="920"/>
      <c r="G8" s="1668" t="s">
        <v>69</v>
      </c>
      <c r="H8" s="1669"/>
      <c r="I8" s="1659" t="s">
        <v>129</v>
      </c>
      <c r="J8" s="1660"/>
      <c r="K8" s="957"/>
      <c r="L8" s="1670" t="s">
        <v>69</v>
      </c>
      <c r="M8" s="1671"/>
      <c r="N8" s="1659" t="s">
        <v>129</v>
      </c>
      <c r="O8" s="1660"/>
      <c r="P8" s="957"/>
      <c r="Q8" s="1670" t="s">
        <v>69</v>
      </c>
      <c r="R8" s="1671"/>
      <c r="S8" s="1659" t="s">
        <v>129</v>
      </c>
      <c r="T8" s="1660"/>
    </row>
    <row r="9" spans="1:22" s="322" customFormat="1" ht="29.25" customHeight="1" x14ac:dyDescent="0.2">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168306</v>
      </c>
      <c r="E11" s="928">
        <f>D11/D$29*100</f>
        <v>46.573136310808565</v>
      </c>
      <c r="F11" s="930"/>
      <c r="G11" s="927">
        <v>29198</v>
      </c>
      <c r="H11" s="928">
        <v>17.348163464166458</v>
      </c>
      <c r="I11" s="927">
        <v>7322</v>
      </c>
      <c r="J11" s="928">
        <v>25.077060072607715</v>
      </c>
      <c r="K11" s="930"/>
      <c r="L11" s="927">
        <v>70801</v>
      </c>
      <c r="M11" s="928">
        <v>42.066830653690303</v>
      </c>
      <c r="N11" s="927">
        <v>17282</v>
      </c>
      <c r="O11" s="928">
        <v>24.409259756218134</v>
      </c>
      <c r="P11" s="930"/>
      <c r="Q11" s="927">
        <v>68307</v>
      </c>
      <c r="R11" s="928">
        <v>40.585005882143236</v>
      </c>
      <c r="S11" s="927">
        <v>16840</v>
      </c>
      <c r="T11" s="928">
        <f>IFERROR(S11/Q11*100,"-")</f>
        <v>24.653403018724287</v>
      </c>
    </row>
    <row r="12" spans="1:22" s="331" customFormat="1" ht="18" customHeight="1" x14ac:dyDescent="0.2">
      <c r="A12" s="330"/>
      <c r="B12" s="931" t="s">
        <v>7</v>
      </c>
      <c r="C12" s="930"/>
      <c r="D12" s="932">
        <f t="shared" ref="D12:D28" si="0">G12+L12+Q12</f>
        <v>5648</v>
      </c>
      <c r="E12" s="933">
        <f t="shared" ref="E12:E29" si="1">D12/D$29*100</f>
        <v>1.5628977807294262</v>
      </c>
      <c r="F12" s="930"/>
      <c r="G12" s="932">
        <v>693</v>
      </c>
      <c r="H12" s="933">
        <v>12.269830028328611</v>
      </c>
      <c r="I12" s="932">
        <v>329</v>
      </c>
      <c r="J12" s="933">
        <v>47.474747474747474</v>
      </c>
      <c r="K12" s="930"/>
      <c r="L12" s="932">
        <v>1684</v>
      </c>
      <c r="M12" s="933">
        <v>29.81586402266289</v>
      </c>
      <c r="N12" s="932">
        <v>698</v>
      </c>
      <c r="O12" s="933">
        <v>41.448931116389545</v>
      </c>
      <c r="P12" s="930"/>
      <c r="Q12" s="932">
        <v>3271</v>
      </c>
      <c r="R12" s="933">
        <v>57.914305949008494</v>
      </c>
      <c r="S12" s="932">
        <v>1419</v>
      </c>
      <c r="T12" s="933">
        <f t="shared" ref="T12:T28" si="2">IFERROR(S12/Q12*100,"-")</f>
        <v>43.381228981962707</v>
      </c>
    </row>
    <row r="13" spans="1:22" s="331" customFormat="1" ht="18" customHeight="1" x14ac:dyDescent="0.2">
      <c r="A13" s="330"/>
      <c r="B13" s="931" t="s">
        <v>37</v>
      </c>
      <c r="C13" s="930"/>
      <c r="D13" s="932">
        <f t="shared" si="0"/>
        <v>8146</v>
      </c>
      <c r="E13" s="933">
        <f t="shared" si="1"/>
        <v>2.2541369195860312</v>
      </c>
      <c r="F13" s="930"/>
      <c r="G13" s="932">
        <v>987</v>
      </c>
      <c r="H13" s="933">
        <v>12.11637613552664</v>
      </c>
      <c r="I13" s="932">
        <v>648</v>
      </c>
      <c r="J13" s="933">
        <v>65.653495440729486</v>
      </c>
      <c r="K13" s="930"/>
      <c r="L13" s="932">
        <v>2064</v>
      </c>
      <c r="M13" s="933">
        <v>25.337589000736561</v>
      </c>
      <c r="N13" s="932">
        <v>986</v>
      </c>
      <c r="O13" s="933">
        <v>47.771317829457367</v>
      </c>
      <c r="P13" s="930"/>
      <c r="Q13" s="932">
        <v>5095</v>
      </c>
      <c r="R13" s="933">
        <v>62.5460348637368</v>
      </c>
      <c r="S13" s="932">
        <v>2121</v>
      </c>
      <c r="T13" s="933">
        <f t="shared" si="2"/>
        <v>41.629048086359177</v>
      </c>
    </row>
    <row r="14" spans="1:22" s="331" customFormat="1" ht="18" customHeight="1" x14ac:dyDescent="0.2">
      <c r="A14" s="330"/>
      <c r="B14" s="931" t="s">
        <v>38</v>
      </c>
      <c r="C14" s="930"/>
      <c r="D14" s="932">
        <f t="shared" si="0"/>
        <v>2259</v>
      </c>
      <c r="E14" s="933">
        <f t="shared" si="1"/>
        <v>0.62510376888593722</v>
      </c>
      <c r="F14" s="930"/>
      <c r="G14" s="932">
        <v>557</v>
      </c>
      <c r="H14" s="933">
        <v>24.656927844178842</v>
      </c>
      <c r="I14" s="932">
        <v>40</v>
      </c>
      <c r="J14" s="933">
        <v>7.1813285457809695</v>
      </c>
      <c r="K14" s="930"/>
      <c r="L14" s="932">
        <v>864</v>
      </c>
      <c r="M14" s="933">
        <v>38.247011952191237</v>
      </c>
      <c r="N14" s="932">
        <v>49</v>
      </c>
      <c r="O14" s="933">
        <v>5.6712962962962967</v>
      </c>
      <c r="P14" s="930"/>
      <c r="Q14" s="932">
        <v>838</v>
      </c>
      <c r="R14" s="933">
        <v>37.096060203629925</v>
      </c>
      <c r="S14" s="932">
        <v>78</v>
      </c>
      <c r="T14" s="933">
        <f t="shared" si="2"/>
        <v>9.3078758949880669</v>
      </c>
    </row>
    <row r="15" spans="1:22" s="331" customFormat="1" ht="18" customHeight="1" x14ac:dyDescent="0.2">
      <c r="A15" s="330"/>
      <c r="B15" s="931" t="s">
        <v>6</v>
      </c>
      <c r="C15" s="930"/>
      <c r="D15" s="932">
        <f t="shared" si="0"/>
        <v>1646</v>
      </c>
      <c r="E15" s="933">
        <f t="shared" si="1"/>
        <v>0.45547623000719467</v>
      </c>
      <c r="F15" s="930"/>
      <c r="G15" s="932">
        <v>554</v>
      </c>
      <c r="H15" s="933">
        <v>33.657351154313488</v>
      </c>
      <c r="I15" s="932">
        <v>58</v>
      </c>
      <c r="J15" s="933">
        <v>10.469314079422382</v>
      </c>
      <c r="K15" s="930"/>
      <c r="L15" s="932">
        <v>517</v>
      </c>
      <c r="M15" s="933">
        <v>31.409477521263668</v>
      </c>
      <c r="N15" s="932">
        <v>61</v>
      </c>
      <c r="O15" s="933">
        <v>11.798839458413926</v>
      </c>
      <c r="P15" s="930"/>
      <c r="Q15" s="932">
        <v>575</v>
      </c>
      <c r="R15" s="933">
        <v>34.933171324422844</v>
      </c>
      <c r="S15" s="932">
        <v>79</v>
      </c>
      <c r="T15" s="933">
        <f t="shared" si="2"/>
        <v>13.739130434782609</v>
      </c>
    </row>
    <row r="16" spans="1:22" s="331" customFormat="1" ht="18" customHeight="1" x14ac:dyDescent="0.2">
      <c r="A16" s="330"/>
      <c r="B16" s="931" t="s">
        <v>5</v>
      </c>
      <c r="C16" s="930"/>
      <c r="D16" s="932">
        <f t="shared" si="0"/>
        <v>1397</v>
      </c>
      <c r="E16" s="933">
        <f t="shared" si="1"/>
        <v>0.38657368974486689</v>
      </c>
      <c r="F16" s="930"/>
      <c r="G16" s="932">
        <v>403</v>
      </c>
      <c r="H16" s="933">
        <v>28.847530422333573</v>
      </c>
      <c r="I16" s="932">
        <v>123</v>
      </c>
      <c r="J16" s="933">
        <v>30.52109181141439</v>
      </c>
      <c r="K16" s="930"/>
      <c r="L16" s="932">
        <v>572</v>
      </c>
      <c r="M16" s="933">
        <v>40.944881889763778</v>
      </c>
      <c r="N16" s="932">
        <v>181</v>
      </c>
      <c r="O16" s="933">
        <v>31.643356643356647</v>
      </c>
      <c r="P16" s="930"/>
      <c r="Q16" s="932">
        <v>422</v>
      </c>
      <c r="R16" s="933">
        <v>30.207587687902649</v>
      </c>
      <c r="S16" s="932">
        <v>146</v>
      </c>
      <c r="T16" s="933">
        <f t="shared" si="2"/>
        <v>34.597156398104268</v>
      </c>
    </row>
    <row r="17" spans="1:20" s="331" customFormat="1" ht="18" customHeight="1" x14ac:dyDescent="0.2">
      <c r="A17" s="330"/>
      <c r="B17" s="931" t="s">
        <v>4</v>
      </c>
      <c r="C17" s="930"/>
      <c r="D17" s="932">
        <f t="shared" si="0"/>
        <v>24344</v>
      </c>
      <c r="E17" s="933">
        <f t="shared" si="1"/>
        <v>6.7363993580164925</v>
      </c>
      <c r="F17" s="930"/>
      <c r="G17" s="932">
        <v>3598</v>
      </c>
      <c r="H17" s="933">
        <v>14.779822543542556</v>
      </c>
      <c r="I17" s="932">
        <v>1875</v>
      </c>
      <c r="J17" s="933">
        <v>52.112284602556983</v>
      </c>
      <c r="K17" s="930"/>
      <c r="L17" s="932">
        <v>7527</v>
      </c>
      <c r="M17" s="933">
        <v>30.919323036477159</v>
      </c>
      <c r="N17" s="932">
        <v>2945</v>
      </c>
      <c r="O17" s="933">
        <v>39.125813737212702</v>
      </c>
      <c r="P17" s="930"/>
      <c r="Q17" s="932">
        <v>13219</v>
      </c>
      <c r="R17" s="933">
        <v>54.300854419980283</v>
      </c>
      <c r="S17" s="932">
        <v>4977</v>
      </c>
      <c r="T17" s="933">
        <f t="shared" si="2"/>
        <v>37.650351766396852</v>
      </c>
    </row>
    <row r="18" spans="1:20" s="331" customFormat="1" ht="18" customHeight="1" x14ac:dyDescent="0.2">
      <c r="A18" s="330"/>
      <c r="B18" s="931" t="s">
        <v>40</v>
      </c>
      <c r="C18" s="930"/>
      <c r="D18" s="932">
        <f t="shared" si="0"/>
        <v>15352</v>
      </c>
      <c r="E18" s="933">
        <f t="shared" si="1"/>
        <v>4.2481598317560456</v>
      </c>
      <c r="F18" s="930"/>
      <c r="G18" s="932">
        <v>2895</v>
      </c>
      <c r="H18" s="933">
        <v>18.857477853048461</v>
      </c>
      <c r="I18" s="932">
        <v>548</v>
      </c>
      <c r="J18" s="933">
        <v>18.929188255613127</v>
      </c>
      <c r="K18" s="930"/>
      <c r="L18" s="932">
        <v>4557</v>
      </c>
      <c r="M18" s="933">
        <v>29.683428869202711</v>
      </c>
      <c r="N18" s="932">
        <v>1213</v>
      </c>
      <c r="O18" s="933">
        <v>26.618389291200351</v>
      </c>
      <c r="P18" s="930"/>
      <c r="Q18" s="932">
        <v>7900</v>
      </c>
      <c r="R18" s="933">
        <v>51.459093277748821</v>
      </c>
      <c r="S18" s="932">
        <v>2763</v>
      </c>
      <c r="T18" s="933">
        <f t="shared" si="2"/>
        <v>34.974683544303801</v>
      </c>
    </row>
    <row r="19" spans="1:20" s="331" customFormat="1" ht="18" customHeight="1" x14ac:dyDescent="0.2">
      <c r="A19" s="330"/>
      <c r="B19" s="931" t="s">
        <v>41</v>
      </c>
      <c r="C19" s="930"/>
      <c r="D19" s="932">
        <f t="shared" si="0"/>
        <v>33028</v>
      </c>
      <c r="E19" s="933">
        <f t="shared" si="1"/>
        <v>9.1394100392938196</v>
      </c>
      <c r="F19" s="930"/>
      <c r="G19" s="932">
        <v>5838</v>
      </c>
      <c r="H19" s="933">
        <v>17.675911347947196</v>
      </c>
      <c r="I19" s="932">
        <v>921</v>
      </c>
      <c r="J19" s="933">
        <v>15.775950668036998</v>
      </c>
      <c r="K19" s="930"/>
      <c r="L19" s="932">
        <v>13325</v>
      </c>
      <c r="M19" s="933">
        <v>40.344556134189176</v>
      </c>
      <c r="N19" s="932">
        <v>3431</v>
      </c>
      <c r="O19" s="933">
        <v>25.748592870544091</v>
      </c>
      <c r="P19" s="930"/>
      <c r="Q19" s="932">
        <v>13865</v>
      </c>
      <c r="R19" s="933">
        <v>41.979532517863632</v>
      </c>
      <c r="S19" s="932">
        <v>7446</v>
      </c>
      <c r="T19" s="933">
        <f t="shared" si="2"/>
        <v>53.703570140641901</v>
      </c>
    </row>
    <row r="20" spans="1:20" s="331" customFormat="1" ht="18" customHeight="1" x14ac:dyDescent="0.2">
      <c r="A20" s="330"/>
      <c r="B20" s="931" t="s">
        <v>3</v>
      </c>
      <c r="C20" s="930"/>
      <c r="D20" s="932">
        <f t="shared" si="0"/>
        <v>6222</v>
      </c>
      <c r="E20" s="933">
        <f t="shared" si="1"/>
        <v>1.7217333554706955</v>
      </c>
      <c r="F20" s="930"/>
      <c r="G20" s="932">
        <v>1028</v>
      </c>
      <c r="H20" s="933">
        <v>16.522018643522983</v>
      </c>
      <c r="I20" s="932">
        <v>279</v>
      </c>
      <c r="J20" s="933">
        <v>27.140077821011673</v>
      </c>
      <c r="K20" s="930"/>
      <c r="L20" s="932">
        <v>2142</v>
      </c>
      <c r="M20" s="933">
        <v>34.42622950819672</v>
      </c>
      <c r="N20" s="932">
        <v>562</v>
      </c>
      <c r="O20" s="933">
        <v>26.237161531279181</v>
      </c>
      <c r="P20" s="930"/>
      <c r="Q20" s="932">
        <v>3052</v>
      </c>
      <c r="R20" s="933">
        <v>49.051751848280297</v>
      </c>
      <c r="S20" s="932">
        <v>807</v>
      </c>
      <c r="T20" s="933">
        <f t="shared" si="2"/>
        <v>26.441677588466579</v>
      </c>
    </row>
    <row r="21" spans="1:20" s="331" customFormat="1" ht="18" customHeight="1" x14ac:dyDescent="0.2">
      <c r="A21" s="330"/>
      <c r="B21" s="931" t="s">
        <v>2</v>
      </c>
      <c r="C21" s="930"/>
      <c r="D21" s="932">
        <f t="shared" si="0"/>
        <v>886</v>
      </c>
      <c r="E21" s="933">
        <f t="shared" si="1"/>
        <v>0.24517128784105374</v>
      </c>
      <c r="F21" s="930"/>
      <c r="G21" s="932">
        <v>200</v>
      </c>
      <c r="H21" s="933">
        <v>22.573363431151243</v>
      </c>
      <c r="I21" s="932">
        <v>125</v>
      </c>
      <c r="J21" s="933">
        <v>62.5</v>
      </c>
      <c r="K21" s="930"/>
      <c r="L21" s="932">
        <v>279</v>
      </c>
      <c r="M21" s="933">
        <v>31.489841986455978</v>
      </c>
      <c r="N21" s="932">
        <v>153</v>
      </c>
      <c r="O21" s="933">
        <v>54.838709677419352</v>
      </c>
      <c r="P21" s="930"/>
      <c r="Q21" s="932">
        <v>407</v>
      </c>
      <c r="R21" s="933">
        <v>45.936794582392778</v>
      </c>
      <c r="S21" s="932">
        <v>228</v>
      </c>
      <c r="T21" s="933">
        <f t="shared" si="2"/>
        <v>56.019656019656018</v>
      </c>
    </row>
    <row r="22" spans="1:20" s="331" customFormat="1" ht="18" customHeight="1" x14ac:dyDescent="0.2">
      <c r="A22" s="330"/>
      <c r="B22" s="931" t="s">
        <v>35</v>
      </c>
      <c r="C22" s="930"/>
      <c r="D22" s="932">
        <f t="shared" si="0"/>
        <v>23569</v>
      </c>
      <c r="E22" s="933">
        <f t="shared" si="1"/>
        <v>6.5219436604128616</v>
      </c>
      <c r="F22" s="930"/>
      <c r="G22" s="932">
        <v>8535</v>
      </c>
      <c r="H22" s="933">
        <v>36.21282192710764</v>
      </c>
      <c r="I22" s="932">
        <v>3488</v>
      </c>
      <c r="J22" s="933">
        <v>40.867018160515521</v>
      </c>
      <c r="K22" s="930"/>
      <c r="L22" s="932">
        <v>8200</v>
      </c>
      <c r="M22" s="933">
        <v>34.791463362891932</v>
      </c>
      <c r="N22" s="932">
        <v>3938</v>
      </c>
      <c r="O22" s="933">
        <v>48.024390243902438</v>
      </c>
      <c r="P22" s="930"/>
      <c r="Q22" s="932">
        <v>6834</v>
      </c>
      <c r="R22" s="933">
        <v>28.995714710000424</v>
      </c>
      <c r="S22" s="932">
        <v>3202</v>
      </c>
      <c r="T22" s="933">
        <f t="shared" si="2"/>
        <v>46.853965466783727</v>
      </c>
    </row>
    <row r="23" spans="1:20" s="331" customFormat="1" ht="18" customHeight="1" x14ac:dyDescent="0.2">
      <c r="A23" s="330"/>
      <c r="B23" s="931" t="s">
        <v>42</v>
      </c>
      <c r="C23" s="930"/>
      <c r="D23" s="932">
        <f t="shared" si="0"/>
        <v>54381</v>
      </c>
      <c r="E23" s="933">
        <f t="shared" si="1"/>
        <v>15.048148763074879</v>
      </c>
      <c r="F23" s="930"/>
      <c r="G23" s="932">
        <v>15376</v>
      </c>
      <c r="H23" s="933">
        <v>28.274581195638181</v>
      </c>
      <c r="I23" s="932">
        <v>2610</v>
      </c>
      <c r="J23" s="933">
        <v>16.974505723204995</v>
      </c>
      <c r="K23" s="930"/>
      <c r="L23" s="932">
        <v>21815</v>
      </c>
      <c r="M23" s="933">
        <v>40.115113734576411</v>
      </c>
      <c r="N23" s="932">
        <v>3479</v>
      </c>
      <c r="O23" s="933">
        <v>15.947742379096951</v>
      </c>
      <c r="P23" s="930"/>
      <c r="Q23" s="932">
        <v>17190</v>
      </c>
      <c r="R23" s="933">
        <v>31.610305069785404</v>
      </c>
      <c r="S23" s="932">
        <v>3255</v>
      </c>
      <c r="T23" s="933">
        <f t="shared" si="2"/>
        <v>18.93542757417103</v>
      </c>
    </row>
    <row r="24" spans="1:20" s="331" customFormat="1" ht="18" customHeight="1" x14ac:dyDescent="0.2">
      <c r="A24" s="330">
        <v>47094</v>
      </c>
      <c r="B24" s="931" t="s">
        <v>43</v>
      </c>
      <c r="C24" s="930"/>
      <c r="D24" s="932">
        <f t="shared" si="0"/>
        <v>3966</v>
      </c>
      <c r="E24" s="933">
        <f t="shared" si="1"/>
        <v>1.0974597376722564</v>
      </c>
      <c r="F24" s="930"/>
      <c r="G24" s="932">
        <v>561</v>
      </c>
      <c r="H24" s="933">
        <v>14.145234493192133</v>
      </c>
      <c r="I24" s="932">
        <v>220</v>
      </c>
      <c r="J24" s="933">
        <v>39.215686274509807</v>
      </c>
      <c r="K24" s="930"/>
      <c r="L24" s="932">
        <v>1250</v>
      </c>
      <c r="M24" s="933">
        <v>31.517902168431672</v>
      </c>
      <c r="N24" s="932">
        <v>394</v>
      </c>
      <c r="O24" s="933">
        <v>31.52</v>
      </c>
      <c r="P24" s="930"/>
      <c r="Q24" s="932">
        <v>2155</v>
      </c>
      <c r="R24" s="933">
        <v>54.336863338376197</v>
      </c>
      <c r="S24" s="932">
        <v>609</v>
      </c>
      <c r="T24" s="933">
        <f t="shared" si="2"/>
        <v>28.259860788863111</v>
      </c>
    </row>
    <row r="25" spans="1:20" s="331" customFormat="1" ht="18" customHeight="1" x14ac:dyDescent="0.2">
      <c r="B25" s="931" t="s">
        <v>44</v>
      </c>
      <c r="C25" s="930"/>
      <c r="D25" s="932">
        <f t="shared" si="0"/>
        <v>1234</v>
      </c>
      <c r="E25" s="933">
        <f t="shared" si="1"/>
        <v>0.34146881399081302</v>
      </c>
      <c r="F25" s="930"/>
      <c r="G25" s="932">
        <v>183</v>
      </c>
      <c r="H25" s="933">
        <v>14.829821717990274</v>
      </c>
      <c r="I25" s="932">
        <v>1</v>
      </c>
      <c r="J25" s="933">
        <v>0.54644808743169404</v>
      </c>
      <c r="K25" s="930"/>
      <c r="L25" s="932">
        <v>352</v>
      </c>
      <c r="M25" s="933">
        <v>28.525121555915721</v>
      </c>
      <c r="N25" s="932">
        <v>5</v>
      </c>
      <c r="O25" s="933">
        <v>1.4204545454545454</v>
      </c>
      <c r="P25" s="930"/>
      <c r="Q25" s="932">
        <v>699</v>
      </c>
      <c r="R25" s="933">
        <v>56.645056726093998</v>
      </c>
      <c r="S25" s="932">
        <v>6</v>
      </c>
      <c r="T25" s="933">
        <f t="shared" si="2"/>
        <v>0.85836909871244638</v>
      </c>
    </row>
    <row r="26" spans="1:20" s="331" customFormat="1" ht="18" customHeight="1" x14ac:dyDescent="0.2">
      <c r="B26" s="931" t="s">
        <v>45</v>
      </c>
      <c r="C26" s="930"/>
      <c r="D26" s="932">
        <f t="shared" si="0"/>
        <v>6076</v>
      </c>
      <c r="E26" s="933">
        <f t="shared" si="1"/>
        <v>1.6813326692124633</v>
      </c>
      <c r="F26" s="930"/>
      <c r="G26" s="932">
        <v>1396</v>
      </c>
      <c r="H26" s="933">
        <v>22.975641869651085</v>
      </c>
      <c r="I26" s="932">
        <v>123</v>
      </c>
      <c r="J26" s="933">
        <v>8.8108882521489971</v>
      </c>
      <c r="K26" s="930"/>
      <c r="L26" s="932">
        <v>1882</v>
      </c>
      <c r="M26" s="933">
        <v>30.974325213956551</v>
      </c>
      <c r="N26" s="932">
        <v>285</v>
      </c>
      <c r="O26" s="933">
        <v>15.143464399574921</v>
      </c>
      <c r="P26" s="930"/>
      <c r="Q26" s="932">
        <v>2798</v>
      </c>
      <c r="R26" s="933">
        <v>46.050032916392361</v>
      </c>
      <c r="S26" s="932">
        <v>748</v>
      </c>
      <c r="T26" s="933">
        <f t="shared" si="2"/>
        <v>26.733380986418869</v>
      </c>
    </row>
    <row r="27" spans="1:20" s="331" customFormat="1" ht="18" customHeight="1" x14ac:dyDescent="0.2">
      <c r="B27" s="931" t="s">
        <v>46</v>
      </c>
      <c r="C27" s="930"/>
      <c r="D27" s="932">
        <f t="shared" si="0"/>
        <v>3646</v>
      </c>
      <c r="E27" s="933">
        <f t="shared" si="1"/>
        <v>1.0089102883391443</v>
      </c>
      <c r="F27" s="930"/>
      <c r="G27" s="932">
        <v>619</v>
      </c>
      <c r="H27" s="933">
        <v>16.977509599561163</v>
      </c>
      <c r="I27" s="932">
        <v>116</v>
      </c>
      <c r="J27" s="933">
        <v>18.73990306946688</v>
      </c>
      <c r="K27" s="930"/>
      <c r="L27" s="932">
        <v>1400</v>
      </c>
      <c r="M27" s="933">
        <v>38.398244651673068</v>
      </c>
      <c r="N27" s="932">
        <v>289</v>
      </c>
      <c r="O27" s="933">
        <v>20.642857142857142</v>
      </c>
      <c r="P27" s="930"/>
      <c r="Q27" s="932">
        <v>1627</v>
      </c>
      <c r="R27" s="933">
        <v>44.624245748765773</v>
      </c>
      <c r="S27" s="932">
        <v>637</v>
      </c>
      <c r="T27" s="933">
        <f t="shared" si="2"/>
        <v>39.151813153042411</v>
      </c>
    </row>
    <row r="28" spans="1:20" s="331" customFormat="1" ht="18" customHeight="1" x14ac:dyDescent="0.2">
      <c r="B28" s="953" t="s">
        <v>1</v>
      </c>
      <c r="C28" s="930"/>
      <c r="D28" s="954">
        <f t="shared" si="0"/>
        <v>1274</v>
      </c>
      <c r="E28" s="955">
        <f t="shared" si="1"/>
        <v>0.35253749515745203</v>
      </c>
      <c r="F28" s="930"/>
      <c r="G28" s="954">
        <v>358</v>
      </c>
      <c r="H28" s="955">
        <v>28.100470957613815</v>
      </c>
      <c r="I28" s="954">
        <v>148</v>
      </c>
      <c r="J28" s="955">
        <v>41.340782122905026</v>
      </c>
      <c r="K28" s="930"/>
      <c r="L28" s="954">
        <v>438</v>
      </c>
      <c r="M28" s="955">
        <v>34.379905808477233</v>
      </c>
      <c r="N28" s="954">
        <v>179</v>
      </c>
      <c r="O28" s="955">
        <v>40.8675799086758</v>
      </c>
      <c r="P28" s="930"/>
      <c r="Q28" s="954">
        <v>478</v>
      </c>
      <c r="R28" s="955">
        <v>37.519623233908952</v>
      </c>
      <c r="S28" s="954">
        <v>225</v>
      </c>
      <c r="T28" s="955">
        <f t="shared" si="2"/>
        <v>47.071129707112966</v>
      </c>
    </row>
    <row r="29" spans="1:20" s="319" customFormat="1" ht="18" customHeight="1" x14ac:dyDescent="0.2">
      <c r="B29" s="1284" t="s">
        <v>0</v>
      </c>
      <c r="C29" s="1277"/>
      <c r="D29" s="1285">
        <f>SUM(D11:D28)</f>
        <v>361380</v>
      </c>
      <c r="E29" s="1286">
        <f t="shared" si="1"/>
        <v>100</v>
      </c>
      <c r="F29" s="1277"/>
      <c r="G29" s="1285">
        <f>SUM(G11:G28)</f>
        <v>72979</v>
      </c>
      <c r="H29" s="1286">
        <f t="shared" ref="H29" si="3">G29/$D29*100</f>
        <v>20.19453207150368</v>
      </c>
      <c r="I29" s="1285">
        <f>SUM(I11:I28)</f>
        <v>18974</v>
      </c>
      <c r="J29" s="1286">
        <f>I29/G29*100</f>
        <v>25.999260061113471</v>
      </c>
      <c r="K29" s="1277"/>
      <c r="L29" s="1285">
        <f>SUM(L11:L28)</f>
        <v>139669</v>
      </c>
      <c r="M29" s="1286">
        <f t="shared" ref="M29" si="4">L29/$D29*100</f>
        <v>38.648790746582549</v>
      </c>
      <c r="N29" s="1285">
        <f>SUM(N11:N28)</f>
        <v>36130</v>
      </c>
      <c r="O29" s="1286">
        <f>N29/L29*100</f>
        <v>25.868302916180397</v>
      </c>
      <c r="P29" s="1277"/>
      <c r="Q29" s="1285">
        <f>SUM(Q11:Q28)</f>
        <v>148732</v>
      </c>
      <c r="R29" s="1286">
        <f t="shared" ref="R29" si="5">Q29/$D29*100</f>
        <v>41.156677181913778</v>
      </c>
      <c r="S29" s="1285">
        <f>SUM(S11:S28)</f>
        <v>45586</v>
      </c>
      <c r="T29" s="1286">
        <f>S29/Q29*100</f>
        <v>30.649759298604202</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63</v>
      </c>
    </row>
    <row r="2" spans="1:22" s="343" customFormat="1" ht="49.5" customHeight="1" x14ac:dyDescent="0.2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25">
      <c r="B3" s="344"/>
      <c r="C3" s="344"/>
      <c r="D3" s="344"/>
      <c r="E3" s="344"/>
      <c r="F3" s="344"/>
      <c r="L3" s="344"/>
      <c r="Q3" s="344"/>
      <c r="T3" s="344"/>
    </row>
    <row r="4" spans="1:22" s="345" customFormat="1" ht="15" customHeight="1" x14ac:dyDescent="0.2">
      <c r="B4" s="1472" t="s">
        <v>434</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
    <row r="7" spans="1:22" s="322" customFormat="1" ht="15" customHeight="1" x14ac:dyDescent="0.2">
      <c r="A7" s="316"/>
      <c r="B7" s="1644" t="s">
        <v>12</v>
      </c>
      <c r="C7" s="920"/>
      <c r="D7" s="1663" t="s">
        <v>75</v>
      </c>
      <c r="E7" s="1649"/>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5"/>
      <c r="C8" s="920"/>
      <c r="D8" s="1664"/>
      <c r="E8" s="1652"/>
      <c r="F8" s="920"/>
      <c r="G8" s="1668" t="s">
        <v>69</v>
      </c>
      <c r="H8" s="1669"/>
      <c r="I8" s="1659" t="s">
        <v>129</v>
      </c>
      <c r="J8" s="1660"/>
      <c r="K8" s="957"/>
      <c r="L8" s="1670" t="s">
        <v>69</v>
      </c>
      <c r="M8" s="1671"/>
      <c r="N8" s="1659" t="s">
        <v>129</v>
      </c>
      <c r="O8" s="1660"/>
      <c r="P8" s="957"/>
      <c r="Q8" s="1670" t="s">
        <v>69</v>
      </c>
      <c r="R8" s="1671"/>
      <c r="S8" s="1659" t="s">
        <v>129</v>
      </c>
      <c r="T8" s="1660"/>
    </row>
    <row r="9" spans="1:22" s="322" customFormat="1" ht="29.25" customHeight="1" x14ac:dyDescent="0.2">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15223</v>
      </c>
      <c r="E11" s="928">
        <f>D11/D$29*100</f>
        <v>14.001765971928403</v>
      </c>
      <c r="F11" s="930"/>
      <c r="G11" s="927">
        <v>6050</v>
      </c>
      <c r="H11" s="928">
        <v>39.74249490901925</v>
      </c>
      <c r="I11" s="927">
        <v>2073</v>
      </c>
      <c r="J11" s="928">
        <v>34.264462809917354</v>
      </c>
      <c r="K11" s="930"/>
      <c r="L11" s="927">
        <v>8388</v>
      </c>
      <c r="M11" s="928">
        <v>55.100834263942723</v>
      </c>
      <c r="N11" s="927">
        <v>3374</v>
      </c>
      <c r="O11" s="928">
        <v>40.224129709108247</v>
      </c>
      <c r="P11" s="930"/>
      <c r="Q11" s="927">
        <v>785</v>
      </c>
      <c r="R11" s="928">
        <v>5.1566708270380346</v>
      </c>
      <c r="S11" s="927">
        <v>520</v>
      </c>
      <c r="T11" s="928">
        <f>IFERROR(S11/Q11*100,"-")</f>
        <v>66.242038216560502</v>
      </c>
    </row>
    <row r="12" spans="1:22" s="331" customFormat="1" ht="18" customHeight="1" x14ac:dyDescent="0.2">
      <c r="A12" s="330"/>
      <c r="B12" s="931" t="s">
        <v>7</v>
      </c>
      <c r="C12" s="930"/>
      <c r="D12" s="932">
        <f t="shared" ref="D12:D28" si="0">G12+L12+Q12</f>
        <v>1771</v>
      </c>
      <c r="E12" s="933">
        <f t="shared" ref="E12:E29" si="1">D12/D$29*100</f>
        <v>1.6289251485439928</v>
      </c>
      <c r="F12" s="930"/>
      <c r="G12" s="932">
        <v>504</v>
      </c>
      <c r="H12" s="933">
        <v>28.458498023715418</v>
      </c>
      <c r="I12" s="932">
        <v>208</v>
      </c>
      <c r="J12" s="933">
        <v>41.269841269841265</v>
      </c>
      <c r="K12" s="930"/>
      <c r="L12" s="932">
        <v>646</v>
      </c>
      <c r="M12" s="933">
        <v>36.476566911349522</v>
      </c>
      <c r="N12" s="932">
        <v>260</v>
      </c>
      <c r="O12" s="933">
        <v>40.247678018575847</v>
      </c>
      <c r="P12" s="930"/>
      <c r="Q12" s="932">
        <v>621</v>
      </c>
      <c r="R12" s="933">
        <v>35.064935064935064</v>
      </c>
      <c r="S12" s="932">
        <v>133</v>
      </c>
      <c r="T12" s="933">
        <f t="shared" ref="T12:T28" si="2">IFERROR(S12/Q12*100,"-")</f>
        <v>21.417069243156199</v>
      </c>
    </row>
    <row r="13" spans="1:22" s="331" customFormat="1" ht="18" customHeight="1" x14ac:dyDescent="0.2">
      <c r="A13" s="330"/>
      <c r="B13" s="931" t="s">
        <v>37</v>
      </c>
      <c r="C13" s="930"/>
      <c r="D13" s="932">
        <f t="shared" si="0"/>
        <v>2209</v>
      </c>
      <c r="E13" s="933">
        <f t="shared" si="1"/>
        <v>2.0317874947112817</v>
      </c>
      <c r="F13" s="930"/>
      <c r="G13" s="932">
        <v>561</v>
      </c>
      <c r="H13" s="933">
        <v>25.396106835672249</v>
      </c>
      <c r="I13" s="932">
        <v>10</v>
      </c>
      <c r="J13" s="933">
        <v>1.7825311942959003</v>
      </c>
      <c r="K13" s="930"/>
      <c r="L13" s="932">
        <v>854</v>
      </c>
      <c r="M13" s="933">
        <v>38.660027161611588</v>
      </c>
      <c r="N13" s="932">
        <v>14</v>
      </c>
      <c r="O13" s="933">
        <v>1.639344262295082</v>
      </c>
      <c r="P13" s="930"/>
      <c r="Q13" s="932">
        <v>794</v>
      </c>
      <c r="R13" s="933">
        <v>35.943866002716163</v>
      </c>
      <c r="S13" s="932">
        <v>19</v>
      </c>
      <c r="T13" s="933">
        <f t="shared" si="2"/>
        <v>2.3929471032745591</v>
      </c>
    </row>
    <row r="14" spans="1:22" s="331" customFormat="1" ht="18" customHeight="1" x14ac:dyDescent="0.2">
      <c r="A14" s="330"/>
      <c r="B14" s="931" t="s">
        <v>38</v>
      </c>
      <c r="C14" s="930"/>
      <c r="D14" s="932">
        <f t="shared" si="0"/>
        <v>1747</v>
      </c>
      <c r="E14" s="933">
        <f t="shared" si="1"/>
        <v>1.6068504994389361</v>
      </c>
      <c r="F14" s="930"/>
      <c r="G14" s="932">
        <v>597</v>
      </c>
      <c r="H14" s="933">
        <v>34.172867773325699</v>
      </c>
      <c r="I14" s="932">
        <v>277</v>
      </c>
      <c r="J14" s="933">
        <v>46.39865996649916</v>
      </c>
      <c r="K14" s="930"/>
      <c r="L14" s="932">
        <v>938</v>
      </c>
      <c r="M14" s="933">
        <v>53.692043503148255</v>
      </c>
      <c r="N14" s="932">
        <v>206</v>
      </c>
      <c r="O14" s="933">
        <v>21.961620469083158</v>
      </c>
      <c r="P14" s="930"/>
      <c r="Q14" s="932">
        <v>212</v>
      </c>
      <c r="R14" s="933">
        <v>12.135088723526044</v>
      </c>
      <c r="S14" s="932">
        <v>65</v>
      </c>
      <c r="T14" s="933">
        <f t="shared" si="2"/>
        <v>30.660377358490564</v>
      </c>
    </row>
    <row r="15" spans="1:22" s="331" customFormat="1" ht="18" customHeight="1" x14ac:dyDescent="0.2">
      <c r="A15" s="330"/>
      <c r="B15" s="931" t="s">
        <v>6</v>
      </c>
      <c r="C15" s="930"/>
      <c r="D15" s="932">
        <f t="shared" si="0"/>
        <v>5416</v>
      </c>
      <c r="E15" s="933">
        <f t="shared" si="1"/>
        <v>4.9815124813745149</v>
      </c>
      <c r="F15" s="930"/>
      <c r="G15" s="932">
        <v>1574</v>
      </c>
      <c r="H15" s="933">
        <v>29.062038404726735</v>
      </c>
      <c r="I15" s="932">
        <v>758</v>
      </c>
      <c r="J15" s="933">
        <v>48.157560355781449</v>
      </c>
      <c r="K15" s="930"/>
      <c r="L15" s="932">
        <v>1882</v>
      </c>
      <c r="M15" s="933">
        <v>34.748892171344167</v>
      </c>
      <c r="N15" s="932">
        <v>1057</v>
      </c>
      <c r="O15" s="933">
        <v>56.163655685441014</v>
      </c>
      <c r="P15" s="930"/>
      <c r="Q15" s="932">
        <v>1960</v>
      </c>
      <c r="R15" s="933">
        <v>36.189069423929098</v>
      </c>
      <c r="S15" s="932">
        <v>1364</v>
      </c>
      <c r="T15" s="933">
        <f t="shared" si="2"/>
        <v>69.591836734693885</v>
      </c>
    </row>
    <row r="16" spans="1:22" s="331" customFormat="1" ht="18" customHeight="1" x14ac:dyDescent="0.2">
      <c r="A16" s="330"/>
      <c r="B16" s="931" t="s">
        <v>5</v>
      </c>
      <c r="C16" s="930"/>
      <c r="D16" s="932">
        <f t="shared" si="0"/>
        <v>2230</v>
      </c>
      <c r="E16" s="933">
        <f t="shared" si="1"/>
        <v>2.0511028126782067</v>
      </c>
      <c r="F16" s="930"/>
      <c r="G16" s="932">
        <v>747</v>
      </c>
      <c r="H16" s="933">
        <v>33.497757847533634</v>
      </c>
      <c r="I16" s="932">
        <v>2</v>
      </c>
      <c r="J16" s="933">
        <v>0.2677376171352075</v>
      </c>
      <c r="K16" s="930"/>
      <c r="L16" s="932">
        <v>872</v>
      </c>
      <c r="M16" s="933">
        <v>39.103139013452918</v>
      </c>
      <c r="N16" s="932">
        <v>3</v>
      </c>
      <c r="O16" s="933">
        <v>0.34403669724770647</v>
      </c>
      <c r="P16" s="930"/>
      <c r="Q16" s="932">
        <v>611</v>
      </c>
      <c r="R16" s="933">
        <v>27.399103139013452</v>
      </c>
      <c r="S16" s="932">
        <v>5</v>
      </c>
      <c r="T16" s="933">
        <f t="shared" si="2"/>
        <v>0.81833060556464821</v>
      </c>
    </row>
    <row r="17" spans="1:20" s="331" customFormat="1" ht="18" customHeight="1" x14ac:dyDescent="0.2">
      <c r="A17" s="330"/>
      <c r="B17" s="931" t="s">
        <v>4</v>
      </c>
      <c r="C17" s="930"/>
      <c r="D17" s="932">
        <f t="shared" si="0"/>
        <v>8310</v>
      </c>
      <c r="E17" s="933">
        <f t="shared" si="1"/>
        <v>7.6433472526259632</v>
      </c>
      <c r="F17" s="930"/>
      <c r="G17" s="932">
        <v>2115</v>
      </c>
      <c r="H17" s="933">
        <v>25.451263537906136</v>
      </c>
      <c r="I17" s="932">
        <v>17</v>
      </c>
      <c r="J17" s="933">
        <v>0.80378250591016542</v>
      </c>
      <c r="K17" s="930"/>
      <c r="L17" s="932">
        <v>2493</v>
      </c>
      <c r="M17" s="933">
        <v>30</v>
      </c>
      <c r="N17" s="932">
        <v>10</v>
      </c>
      <c r="O17" s="933">
        <v>0.4011231448054553</v>
      </c>
      <c r="P17" s="930"/>
      <c r="Q17" s="932">
        <v>3702</v>
      </c>
      <c r="R17" s="933">
        <v>44.548736462093864</v>
      </c>
      <c r="S17" s="932">
        <v>20</v>
      </c>
      <c r="T17" s="933">
        <f t="shared" si="2"/>
        <v>0.5402485143165856</v>
      </c>
    </row>
    <row r="18" spans="1:20" s="331" customFormat="1" ht="18" customHeight="1" x14ac:dyDescent="0.2">
      <c r="A18" s="330"/>
      <c r="B18" s="931" t="s">
        <v>40</v>
      </c>
      <c r="C18" s="930"/>
      <c r="D18" s="932">
        <f t="shared" si="0"/>
        <v>4289</v>
      </c>
      <c r="E18" s="933">
        <f t="shared" si="1"/>
        <v>3.9449237504828831</v>
      </c>
      <c r="F18" s="930"/>
      <c r="G18" s="932">
        <v>1444</v>
      </c>
      <c r="H18" s="933">
        <v>33.667521566798783</v>
      </c>
      <c r="I18" s="932">
        <v>312</v>
      </c>
      <c r="J18" s="933">
        <v>21.606648199445981</v>
      </c>
      <c r="K18" s="930"/>
      <c r="L18" s="932">
        <v>1724</v>
      </c>
      <c r="M18" s="933">
        <v>40.195849848449519</v>
      </c>
      <c r="N18" s="932">
        <v>640</v>
      </c>
      <c r="O18" s="933">
        <v>37.122969837587007</v>
      </c>
      <c r="P18" s="930"/>
      <c r="Q18" s="932">
        <v>1121</v>
      </c>
      <c r="R18" s="933">
        <v>26.136628584751691</v>
      </c>
      <c r="S18" s="932">
        <v>514</v>
      </c>
      <c r="T18" s="933">
        <f t="shared" si="2"/>
        <v>45.851917930419269</v>
      </c>
    </row>
    <row r="19" spans="1:20" s="331" customFormat="1" ht="18" customHeight="1" x14ac:dyDescent="0.2">
      <c r="A19" s="330"/>
      <c r="B19" s="931" t="s">
        <v>41</v>
      </c>
      <c r="C19" s="930"/>
      <c r="D19" s="932">
        <f t="shared" si="0"/>
        <v>14162</v>
      </c>
      <c r="E19" s="933">
        <f t="shared" si="1"/>
        <v>13.02588252607568</v>
      </c>
      <c r="F19" s="930"/>
      <c r="G19" s="932">
        <v>3589</v>
      </c>
      <c r="H19" s="933">
        <v>25.342465753424658</v>
      </c>
      <c r="I19" s="932">
        <v>263</v>
      </c>
      <c r="J19" s="933">
        <v>7.3279465032042355</v>
      </c>
      <c r="K19" s="930"/>
      <c r="L19" s="932">
        <v>7348</v>
      </c>
      <c r="M19" s="933">
        <v>51.885326931224405</v>
      </c>
      <c r="N19" s="932">
        <v>1087</v>
      </c>
      <c r="O19" s="933">
        <v>14.793140990745782</v>
      </c>
      <c r="P19" s="930"/>
      <c r="Q19" s="932">
        <v>3225</v>
      </c>
      <c r="R19" s="933">
        <v>22.77220731535094</v>
      </c>
      <c r="S19" s="932">
        <v>2810</v>
      </c>
      <c r="T19" s="933">
        <f t="shared" si="2"/>
        <v>87.131782945736433</v>
      </c>
    </row>
    <row r="20" spans="1:20" s="331" customFormat="1" ht="18" customHeight="1" x14ac:dyDescent="0.2">
      <c r="A20" s="330"/>
      <c r="B20" s="931" t="s">
        <v>3</v>
      </c>
      <c r="C20" s="930"/>
      <c r="D20" s="932">
        <f t="shared" si="0"/>
        <v>9590</v>
      </c>
      <c r="E20" s="933">
        <f t="shared" si="1"/>
        <v>8.8206618715623346</v>
      </c>
      <c r="F20" s="930"/>
      <c r="G20" s="932">
        <v>3026</v>
      </c>
      <c r="H20" s="933">
        <v>31.553701772679876</v>
      </c>
      <c r="I20" s="932">
        <v>304</v>
      </c>
      <c r="J20" s="933">
        <v>10.046265697290153</v>
      </c>
      <c r="K20" s="930"/>
      <c r="L20" s="932">
        <v>4270</v>
      </c>
      <c r="M20" s="933">
        <v>44.525547445255476</v>
      </c>
      <c r="N20" s="932">
        <v>717</v>
      </c>
      <c r="O20" s="933">
        <v>16.791569086651055</v>
      </c>
      <c r="P20" s="930"/>
      <c r="Q20" s="932">
        <v>2294</v>
      </c>
      <c r="R20" s="933">
        <v>23.920750782064651</v>
      </c>
      <c r="S20" s="932">
        <v>506</v>
      </c>
      <c r="T20" s="933">
        <f t="shared" si="2"/>
        <v>22.057541412380122</v>
      </c>
    </row>
    <row r="21" spans="1:20" s="331" customFormat="1" ht="18" customHeight="1" x14ac:dyDescent="0.2">
      <c r="A21" s="330"/>
      <c r="B21" s="931" t="s">
        <v>2</v>
      </c>
      <c r="C21" s="930"/>
      <c r="D21" s="932">
        <f t="shared" si="0"/>
        <v>2434</v>
      </c>
      <c r="E21" s="933">
        <f t="shared" si="1"/>
        <v>2.2387373300711908</v>
      </c>
      <c r="F21" s="930"/>
      <c r="G21" s="932">
        <v>759</v>
      </c>
      <c r="H21" s="933">
        <v>31.183237469186526</v>
      </c>
      <c r="I21" s="932">
        <v>501</v>
      </c>
      <c r="J21" s="933">
        <v>66.007905138339922</v>
      </c>
      <c r="K21" s="930"/>
      <c r="L21" s="932">
        <v>939</v>
      </c>
      <c r="M21" s="933">
        <v>38.5784716516023</v>
      </c>
      <c r="N21" s="932">
        <v>667</v>
      </c>
      <c r="O21" s="933">
        <v>71.033013844515452</v>
      </c>
      <c r="P21" s="930"/>
      <c r="Q21" s="932">
        <v>736</v>
      </c>
      <c r="R21" s="933">
        <v>30.238290879211178</v>
      </c>
      <c r="S21" s="932">
        <v>563</v>
      </c>
      <c r="T21" s="933">
        <f t="shared" si="2"/>
        <v>76.494565217391312</v>
      </c>
    </row>
    <row r="22" spans="1:20" s="331" customFormat="1" ht="18" customHeight="1" x14ac:dyDescent="0.2">
      <c r="A22" s="330"/>
      <c r="B22" s="931" t="s">
        <v>35</v>
      </c>
      <c r="C22" s="930"/>
      <c r="D22" s="932">
        <f t="shared" si="0"/>
        <v>8822</v>
      </c>
      <c r="E22" s="933">
        <f t="shared" si="1"/>
        <v>8.1142731002005117</v>
      </c>
      <c r="F22" s="930"/>
      <c r="G22" s="932">
        <v>1866</v>
      </c>
      <c r="H22" s="933">
        <v>21.151666288823396</v>
      </c>
      <c r="I22" s="932">
        <v>315</v>
      </c>
      <c r="J22" s="933">
        <v>16.881028938906752</v>
      </c>
      <c r="K22" s="930"/>
      <c r="L22" s="932">
        <v>3137</v>
      </c>
      <c r="M22" s="933">
        <v>35.558830197234187</v>
      </c>
      <c r="N22" s="932">
        <v>867</v>
      </c>
      <c r="O22" s="933">
        <v>27.63787057698438</v>
      </c>
      <c r="P22" s="930"/>
      <c r="Q22" s="932">
        <v>3819</v>
      </c>
      <c r="R22" s="933">
        <v>43.289503513942421</v>
      </c>
      <c r="S22" s="932">
        <v>1617</v>
      </c>
      <c r="T22" s="933">
        <f t="shared" si="2"/>
        <v>42.34092694422624</v>
      </c>
    </row>
    <row r="23" spans="1:20" s="331" customFormat="1" ht="18" customHeight="1" x14ac:dyDescent="0.2">
      <c r="A23" s="330"/>
      <c r="B23" s="931" t="s">
        <v>42</v>
      </c>
      <c r="C23" s="930"/>
      <c r="D23" s="932">
        <f t="shared" si="0"/>
        <v>18320</v>
      </c>
      <c r="E23" s="933">
        <f t="shared" si="1"/>
        <v>16.850315483526792</v>
      </c>
      <c r="F23" s="930"/>
      <c r="G23" s="932">
        <v>6715</v>
      </c>
      <c r="H23" s="933">
        <v>36.653930131004365</v>
      </c>
      <c r="I23" s="932">
        <v>2416</v>
      </c>
      <c r="J23" s="933">
        <v>35.979151154132538</v>
      </c>
      <c r="K23" s="930"/>
      <c r="L23" s="932">
        <v>8119</v>
      </c>
      <c r="M23" s="933">
        <v>44.317685589519648</v>
      </c>
      <c r="N23" s="932">
        <v>3971</v>
      </c>
      <c r="O23" s="933">
        <v>48.909964281315432</v>
      </c>
      <c r="P23" s="930"/>
      <c r="Q23" s="932">
        <v>3486</v>
      </c>
      <c r="R23" s="933">
        <v>19.028384279475983</v>
      </c>
      <c r="S23" s="932">
        <v>2038</v>
      </c>
      <c r="T23" s="933">
        <f t="shared" si="2"/>
        <v>58.462421113023524</v>
      </c>
    </row>
    <row r="24" spans="1:20" s="331" customFormat="1" ht="18" customHeight="1" x14ac:dyDescent="0.2">
      <c r="A24" s="330">
        <v>47094</v>
      </c>
      <c r="B24" s="931" t="s">
        <v>43</v>
      </c>
      <c r="C24" s="930"/>
      <c r="D24" s="932">
        <f t="shared" si="0"/>
        <v>4170</v>
      </c>
      <c r="E24" s="933">
        <f t="shared" si="1"/>
        <v>3.8354702820036426</v>
      </c>
      <c r="F24" s="930"/>
      <c r="G24" s="932">
        <v>1477</v>
      </c>
      <c r="H24" s="933">
        <v>35.41966426858513</v>
      </c>
      <c r="I24" s="932">
        <v>422</v>
      </c>
      <c r="J24" s="933">
        <v>28.571428571428569</v>
      </c>
      <c r="K24" s="930"/>
      <c r="L24" s="932">
        <v>2021</v>
      </c>
      <c r="M24" s="933">
        <v>48.465227817745806</v>
      </c>
      <c r="N24" s="932">
        <v>457</v>
      </c>
      <c r="O24" s="933">
        <v>22.612568035625927</v>
      </c>
      <c r="P24" s="930"/>
      <c r="Q24" s="932">
        <v>672</v>
      </c>
      <c r="R24" s="933">
        <v>16.115107913669064</v>
      </c>
      <c r="S24" s="932">
        <v>221</v>
      </c>
      <c r="T24" s="933">
        <f t="shared" si="2"/>
        <v>32.886904761904759</v>
      </c>
    </row>
    <row r="25" spans="1:20" s="331" customFormat="1" ht="18" customHeight="1" x14ac:dyDescent="0.2">
      <c r="B25" s="931" t="s">
        <v>44</v>
      </c>
      <c r="C25" s="930"/>
      <c r="D25" s="932">
        <f t="shared" si="0"/>
        <v>810</v>
      </c>
      <c r="E25" s="933">
        <f t="shared" si="1"/>
        <v>0.74501940729567151</v>
      </c>
      <c r="F25" s="930"/>
      <c r="G25" s="932">
        <v>196</v>
      </c>
      <c r="H25" s="933">
        <v>24.197530864197532</v>
      </c>
      <c r="I25" s="932">
        <v>44</v>
      </c>
      <c r="J25" s="933">
        <v>22.448979591836736</v>
      </c>
      <c r="K25" s="930"/>
      <c r="L25" s="932">
        <v>352</v>
      </c>
      <c r="M25" s="933">
        <v>43.456790123456791</v>
      </c>
      <c r="N25" s="932">
        <v>109</v>
      </c>
      <c r="O25" s="933">
        <v>30.96590909090909</v>
      </c>
      <c r="P25" s="930"/>
      <c r="Q25" s="932">
        <v>262</v>
      </c>
      <c r="R25" s="933">
        <v>32.345679012345677</v>
      </c>
      <c r="S25" s="932">
        <v>97</v>
      </c>
      <c r="T25" s="933">
        <f t="shared" si="2"/>
        <v>37.022900763358777</v>
      </c>
    </row>
    <row r="26" spans="1:20" s="331" customFormat="1" ht="18" customHeight="1" x14ac:dyDescent="0.2">
      <c r="B26" s="931" t="s">
        <v>45</v>
      </c>
      <c r="C26" s="930"/>
      <c r="D26" s="932">
        <f t="shared" si="0"/>
        <v>7733</v>
      </c>
      <c r="E26" s="933">
        <f t="shared" si="1"/>
        <v>7.1126358970585528</v>
      </c>
      <c r="F26" s="930"/>
      <c r="G26" s="932">
        <v>1948</v>
      </c>
      <c r="H26" s="933">
        <v>25.190740980214667</v>
      </c>
      <c r="I26" s="932">
        <v>208</v>
      </c>
      <c r="J26" s="933">
        <v>10.677618069815194</v>
      </c>
      <c r="K26" s="930"/>
      <c r="L26" s="932">
        <v>3217</v>
      </c>
      <c r="M26" s="933">
        <v>41.600931074615282</v>
      </c>
      <c r="N26" s="932">
        <v>418</v>
      </c>
      <c r="O26" s="933">
        <v>12.993472179048805</v>
      </c>
      <c r="P26" s="930"/>
      <c r="Q26" s="932">
        <v>2568</v>
      </c>
      <c r="R26" s="933">
        <v>33.208327945170055</v>
      </c>
      <c r="S26" s="932">
        <v>645</v>
      </c>
      <c r="T26" s="933">
        <f t="shared" si="2"/>
        <v>25.116822429906545</v>
      </c>
    </row>
    <row r="27" spans="1:20" s="331" customFormat="1" ht="18" customHeight="1" x14ac:dyDescent="0.2">
      <c r="B27" s="931" t="s">
        <v>46</v>
      </c>
      <c r="C27" s="930"/>
      <c r="D27" s="932">
        <f t="shared" si="0"/>
        <v>1420</v>
      </c>
      <c r="E27" s="933">
        <f t="shared" si="1"/>
        <v>1.3060834053825352</v>
      </c>
      <c r="F27" s="930"/>
      <c r="G27" s="932">
        <v>421</v>
      </c>
      <c r="H27" s="933">
        <v>29.64788732394366</v>
      </c>
      <c r="I27" s="932">
        <v>34</v>
      </c>
      <c r="J27" s="933">
        <v>8.0760095011876487</v>
      </c>
      <c r="K27" s="930"/>
      <c r="L27" s="932">
        <v>721</v>
      </c>
      <c r="M27" s="933">
        <v>50.774647887323944</v>
      </c>
      <c r="N27" s="932">
        <v>71</v>
      </c>
      <c r="O27" s="933">
        <v>9.8474341192787787</v>
      </c>
      <c r="P27" s="930"/>
      <c r="Q27" s="932">
        <v>278</v>
      </c>
      <c r="R27" s="933">
        <v>19.577464788732392</v>
      </c>
      <c r="S27" s="932">
        <v>62</v>
      </c>
      <c r="T27" s="933">
        <f t="shared" si="2"/>
        <v>22.302158273381295</v>
      </c>
    </row>
    <row r="28" spans="1:20" s="331" customFormat="1" ht="18" customHeight="1" x14ac:dyDescent="0.2">
      <c r="B28" s="953" t="s">
        <v>1</v>
      </c>
      <c r="C28" s="930"/>
      <c r="D28" s="954">
        <f t="shared" si="0"/>
        <v>66</v>
      </c>
      <c r="E28" s="955">
        <f t="shared" si="1"/>
        <v>6.0705285038906563E-2</v>
      </c>
      <c r="F28" s="930"/>
      <c r="G28" s="954">
        <v>19</v>
      </c>
      <c r="H28" s="955">
        <v>28.787878787878789</v>
      </c>
      <c r="I28" s="954">
        <v>9</v>
      </c>
      <c r="J28" s="955">
        <v>47.368421052631575</v>
      </c>
      <c r="K28" s="930"/>
      <c r="L28" s="954">
        <v>30</v>
      </c>
      <c r="M28" s="955">
        <v>45.454545454545453</v>
      </c>
      <c r="N28" s="954">
        <v>16</v>
      </c>
      <c r="O28" s="955">
        <v>53.333333333333336</v>
      </c>
      <c r="P28" s="930"/>
      <c r="Q28" s="954">
        <v>17</v>
      </c>
      <c r="R28" s="955">
        <v>25.757575757575758</v>
      </c>
      <c r="S28" s="954">
        <v>11</v>
      </c>
      <c r="T28" s="955">
        <f t="shared" si="2"/>
        <v>64.705882352941174</v>
      </c>
    </row>
    <row r="29" spans="1:20" s="319" customFormat="1" ht="18" customHeight="1" x14ac:dyDescent="0.2">
      <c r="B29" s="1284" t="s">
        <v>0</v>
      </c>
      <c r="C29" s="1277"/>
      <c r="D29" s="1285">
        <f>SUM(D11:D28)</f>
        <v>108722</v>
      </c>
      <c r="E29" s="1286">
        <f t="shared" si="1"/>
        <v>100</v>
      </c>
      <c r="F29" s="1277"/>
      <c r="G29" s="1285">
        <f>SUM(G11:G28)</f>
        <v>33608</v>
      </c>
      <c r="H29" s="1286">
        <f t="shared" ref="H29" si="3">G29/$D29*100</f>
        <v>30.911866963448059</v>
      </c>
      <c r="I29" s="1285">
        <f>SUM(I11:I28)</f>
        <v>8173</v>
      </c>
      <c r="J29" s="1286">
        <f>I29/G29*100</f>
        <v>24.318614615567721</v>
      </c>
      <c r="K29" s="1277"/>
      <c r="L29" s="1285">
        <f>SUM(L11:L28)</f>
        <v>47951</v>
      </c>
      <c r="M29" s="1286">
        <f t="shared" ref="M29" si="4">L29/$D29*100</f>
        <v>44.104229134857711</v>
      </c>
      <c r="N29" s="1285">
        <f>SUM(N11:N28)</f>
        <v>13944</v>
      </c>
      <c r="O29" s="1286">
        <f>N29/L29*100</f>
        <v>29.0796855122938</v>
      </c>
      <c r="P29" s="1277"/>
      <c r="Q29" s="1285">
        <f>SUM(Q11:Q28)</f>
        <v>27163</v>
      </c>
      <c r="R29" s="1286">
        <f t="shared" ref="R29" si="5">Q29/$D29*100</f>
        <v>24.98390390169423</v>
      </c>
      <c r="S29" s="1285">
        <f>SUM(S11:S28)</f>
        <v>11210</v>
      </c>
      <c r="T29" s="1286">
        <f>S29/Q29*100</f>
        <v>41.269373780510257</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20" t="s">
        <v>366</v>
      </c>
      <c r="C3" s="1420"/>
      <c r="D3" s="1420"/>
      <c r="E3" s="1420"/>
      <c r="F3" s="1420"/>
      <c r="G3" s="1420"/>
      <c r="H3" s="1420"/>
      <c r="I3" s="1420"/>
      <c r="J3" s="1420"/>
      <c r="K3" s="1420"/>
      <c r="L3" s="1420"/>
      <c r="M3" s="1420"/>
      <c r="N3" s="1420"/>
      <c r="O3" s="1420"/>
      <c r="P3" s="1420"/>
      <c r="Q3" s="1420"/>
      <c r="R3" s="1420"/>
      <c r="S3" s="1420"/>
      <c r="T3" s="1420"/>
      <c r="U3" s="1420"/>
      <c r="V3" s="1420"/>
      <c r="W3" s="1420"/>
      <c r="X3" s="1420"/>
    </row>
    <row r="5" spans="1:29" x14ac:dyDescent="0.25">
      <c r="B5" s="219"/>
      <c r="C5" s="219"/>
      <c r="D5" s="1421" t="s">
        <v>365</v>
      </c>
      <c r="E5" s="1421"/>
      <c r="F5" s="1421"/>
      <c r="G5" s="1421"/>
      <c r="H5" s="1421"/>
      <c r="I5" s="1421"/>
      <c r="J5" s="1421"/>
      <c r="K5" s="1421"/>
      <c r="L5" s="1421"/>
      <c r="M5" s="219"/>
      <c r="N5" s="1418" t="s">
        <v>339</v>
      </c>
      <c r="O5" s="1419"/>
      <c r="P5" s="1419"/>
      <c r="Q5" s="1419"/>
      <c r="R5" s="1419"/>
      <c r="S5" s="1419"/>
      <c r="T5" s="1419"/>
      <c r="U5" s="1419"/>
      <c r="V5" s="1419"/>
      <c r="W5" s="1419"/>
      <c r="X5" s="1419"/>
      <c r="Y5" s="1419"/>
      <c r="Z5" s="1419"/>
      <c r="AA5" s="1419"/>
    </row>
    <row r="6" spans="1:29" ht="21" customHeight="1" x14ac:dyDescent="0.25">
      <c r="B6" s="219"/>
      <c r="C6" s="219"/>
      <c r="D6" s="1422"/>
      <c r="E6" s="1422"/>
      <c r="F6" s="1422"/>
      <c r="G6" s="1422"/>
      <c r="H6" s="1422"/>
      <c r="I6" s="1422"/>
      <c r="J6" s="1422"/>
      <c r="K6" s="1422"/>
      <c r="L6" s="1422"/>
      <c r="M6" s="219"/>
      <c r="N6" s="1423">
        <v>43830</v>
      </c>
      <c r="O6" s="1424"/>
      <c r="P6" s="1425">
        <v>44196</v>
      </c>
      <c r="Q6" s="1426"/>
      <c r="R6" s="1425">
        <v>44561</v>
      </c>
      <c r="S6" s="1426"/>
      <c r="T6" s="1427">
        <v>44926</v>
      </c>
      <c r="U6" s="1428"/>
      <c r="V6" s="1415">
        <v>45291</v>
      </c>
      <c r="W6" s="1416"/>
      <c r="X6" s="1415">
        <v>45657</v>
      </c>
      <c r="Y6" s="1416"/>
      <c r="Z6" s="1415">
        <v>45808</v>
      </c>
      <c r="AA6" s="1417"/>
    </row>
    <row r="7" spans="1:29" x14ac:dyDescent="0.25">
      <c r="B7" s="225"/>
      <c r="C7" s="219"/>
      <c r="D7" s="226">
        <v>43465</v>
      </c>
      <c r="E7" s="227">
        <v>43830</v>
      </c>
      <c r="F7" s="228">
        <v>44196</v>
      </c>
      <c r="G7" s="228">
        <v>44561</v>
      </c>
      <c r="H7" s="228">
        <v>44926</v>
      </c>
      <c r="I7" s="228">
        <v>45291</v>
      </c>
      <c r="J7" s="228">
        <v>45657</v>
      </c>
      <c r="K7" s="228">
        <v>45808</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354473</v>
      </c>
      <c r="E9" s="300">
        <v>361314</v>
      </c>
      <c r="F9" s="300">
        <v>351802</v>
      </c>
      <c r="G9" s="254">
        <v>362202</v>
      </c>
      <c r="H9" s="254">
        <v>375118</v>
      </c>
      <c r="I9" s="254">
        <v>392545</v>
      </c>
      <c r="J9" s="1353">
        <v>391278</v>
      </c>
      <c r="K9" s="301">
        <v>396650</v>
      </c>
      <c r="L9" s="302"/>
      <c r="M9" s="222"/>
      <c r="N9" s="278">
        <v>1.9299072143717622E-2</v>
      </c>
      <c r="O9" s="279">
        <v>6841</v>
      </c>
      <c r="P9" s="280">
        <v>-2.632613184100252E-2</v>
      </c>
      <c r="Q9" s="279">
        <v>-9512</v>
      </c>
      <c r="R9" s="280">
        <v>2.9562083217264279E-2</v>
      </c>
      <c r="S9" s="279">
        <v>10400</v>
      </c>
      <c r="T9" s="280">
        <v>3.5659659527004228E-2</v>
      </c>
      <c r="U9" s="279">
        <v>12916</v>
      </c>
      <c r="V9" s="280">
        <v>4.6457381410649479E-2</v>
      </c>
      <c r="W9" s="279">
        <v>17427</v>
      </c>
      <c r="X9" s="280">
        <v>-3.2276554280400438E-3</v>
      </c>
      <c r="Y9" s="279">
        <v>-1267</v>
      </c>
      <c r="Z9" s="280">
        <v>4.7891536026968051E-2</v>
      </c>
      <c r="AA9" s="279">
        <v>18128</v>
      </c>
    </row>
    <row r="10" spans="1:29" x14ac:dyDescent="0.25">
      <c r="B10" s="303" t="s">
        <v>7</v>
      </c>
      <c r="C10" s="219"/>
      <c r="D10" s="253">
        <v>42117</v>
      </c>
      <c r="E10" s="254">
        <v>47743</v>
      </c>
      <c r="F10" s="254">
        <v>44726</v>
      </c>
      <c r="G10" s="254">
        <v>45995</v>
      </c>
      <c r="H10" s="254">
        <v>46968</v>
      </c>
      <c r="I10" s="254">
        <v>48583</v>
      </c>
      <c r="J10" s="1354">
        <v>53246</v>
      </c>
      <c r="K10" s="257">
        <v>54496</v>
      </c>
      <c r="M10" s="222"/>
      <c r="N10" s="256">
        <v>0.13358026450127025</v>
      </c>
      <c r="O10" s="257">
        <v>5626</v>
      </c>
      <c r="P10" s="258">
        <v>-6.3192509896738747E-2</v>
      </c>
      <c r="Q10" s="257">
        <v>-3017</v>
      </c>
      <c r="R10" s="258">
        <v>2.837275857443089E-2</v>
      </c>
      <c r="S10" s="257">
        <v>1269</v>
      </c>
      <c r="T10" s="258">
        <v>2.1154473312316568E-2</v>
      </c>
      <c r="U10" s="257">
        <v>973</v>
      </c>
      <c r="V10" s="258">
        <v>3.438511326860838E-2</v>
      </c>
      <c r="W10" s="257">
        <v>1615</v>
      </c>
      <c r="X10" s="258">
        <v>9.5980075334993753E-2</v>
      </c>
      <c r="Y10" s="257">
        <v>4663</v>
      </c>
      <c r="Z10" s="258">
        <v>0.11189096547784216</v>
      </c>
      <c r="AA10" s="257">
        <v>5484</v>
      </c>
    </row>
    <row r="11" spans="1:29" x14ac:dyDescent="0.25">
      <c r="B11" s="303" t="s">
        <v>37</v>
      </c>
      <c r="C11" s="219"/>
      <c r="D11" s="253">
        <v>33668</v>
      </c>
      <c r="E11" s="254">
        <v>35198</v>
      </c>
      <c r="F11" s="254">
        <v>35711</v>
      </c>
      <c r="G11" s="254">
        <v>38230</v>
      </c>
      <c r="H11" s="254">
        <v>40199</v>
      </c>
      <c r="I11" s="254">
        <v>41209</v>
      </c>
      <c r="J11" s="1354">
        <v>42684</v>
      </c>
      <c r="K11" s="257">
        <v>44374</v>
      </c>
      <c r="M11" s="222"/>
      <c r="N11" s="256">
        <v>4.5443744802186048E-2</v>
      </c>
      <c r="O11" s="257">
        <v>1530</v>
      </c>
      <c r="P11" s="258">
        <v>1.4574691743849177E-2</v>
      </c>
      <c r="Q11" s="257">
        <v>513</v>
      </c>
      <c r="R11" s="258">
        <v>7.0538489541037697E-2</v>
      </c>
      <c r="S11" s="257">
        <v>2519</v>
      </c>
      <c r="T11" s="258">
        <v>5.1504054407533362E-2</v>
      </c>
      <c r="U11" s="257">
        <v>1969</v>
      </c>
      <c r="V11" s="258">
        <v>2.5125003109530031E-2</v>
      </c>
      <c r="W11" s="257">
        <v>1010</v>
      </c>
      <c r="X11" s="258">
        <v>3.5793151981363236E-2</v>
      </c>
      <c r="Y11" s="257">
        <v>1475</v>
      </c>
      <c r="Z11" s="258">
        <v>8.6798922361009057E-2</v>
      </c>
      <c r="AA11" s="257">
        <v>3544</v>
      </c>
    </row>
    <row r="12" spans="1:29" x14ac:dyDescent="0.25">
      <c r="B12" s="303" t="s">
        <v>38</v>
      </c>
      <c r="C12" s="219"/>
      <c r="D12" s="253">
        <v>25370</v>
      </c>
      <c r="E12" s="254">
        <v>30928</v>
      </c>
      <c r="F12" s="254">
        <v>31586</v>
      </c>
      <c r="G12" s="254">
        <v>33061</v>
      </c>
      <c r="H12" s="254">
        <v>36020</v>
      </c>
      <c r="I12" s="254">
        <v>40725</v>
      </c>
      <c r="J12" s="1354">
        <v>44039</v>
      </c>
      <c r="K12" s="257">
        <v>43305</v>
      </c>
      <c r="M12" s="222"/>
      <c r="N12" s="256">
        <v>0.21907765076862429</v>
      </c>
      <c r="O12" s="257">
        <v>5558</v>
      </c>
      <c r="P12" s="258">
        <v>2.1275219865493966E-2</v>
      </c>
      <c r="Q12" s="257">
        <v>658</v>
      </c>
      <c r="R12" s="258">
        <v>4.6697904134743284E-2</v>
      </c>
      <c r="S12" s="257">
        <v>1475</v>
      </c>
      <c r="T12" s="258">
        <v>8.9501225008318031E-2</v>
      </c>
      <c r="U12" s="257">
        <v>2959</v>
      </c>
      <c r="V12" s="258">
        <v>0.13062187673514725</v>
      </c>
      <c r="W12" s="257">
        <v>4705</v>
      </c>
      <c r="X12" s="258">
        <v>8.1375076734192753E-2</v>
      </c>
      <c r="Y12" s="257">
        <v>3314</v>
      </c>
      <c r="Z12" s="258">
        <v>2.3468519568916602E-2</v>
      </c>
      <c r="AA12" s="257">
        <v>993</v>
      </c>
    </row>
    <row r="13" spans="1:29" x14ac:dyDescent="0.25">
      <c r="B13" s="303" t="s">
        <v>6</v>
      </c>
      <c r="C13" s="219"/>
      <c r="D13" s="253">
        <v>35850</v>
      </c>
      <c r="E13" s="254">
        <v>37916</v>
      </c>
      <c r="F13" s="254">
        <v>38655</v>
      </c>
      <c r="G13" s="254">
        <v>42298</v>
      </c>
      <c r="H13" s="254">
        <v>47498</v>
      </c>
      <c r="I13" s="254">
        <v>52927</v>
      </c>
      <c r="J13" s="1354">
        <v>59260</v>
      </c>
      <c r="K13" s="257">
        <v>68265</v>
      </c>
      <c r="L13" s="304"/>
      <c r="M13" s="219"/>
      <c r="N13" s="256">
        <v>5.7629009762901084E-2</v>
      </c>
      <c r="O13" s="257">
        <v>2066</v>
      </c>
      <c r="P13" s="258">
        <v>1.9490452579385975E-2</v>
      </c>
      <c r="Q13" s="257">
        <v>739</v>
      </c>
      <c r="R13" s="258">
        <v>9.4243952916828411E-2</v>
      </c>
      <c r="S13" s="257">
        <v>3643</v>
      </c>
      <c r="T13" s="258">
        <v>0.12293725471653505</v>
      </c>
      <c r="U13" s="257">
        <v>5200</v>
      </c>
      <c r="V13" s="258">
        <v>0.11429954945471388</v>
      </c>
      <c r="W13" s="257">
        <v>5429</v>
      </c>
      <c r="X13" s="258">
        <v>0.11965537438358487</v>
      </c>
      <c r="Y13" s="257">
        <v>6333</v>
      </c>
      <c r="Z13" s="258">
        <v>0.24671268902038124</v>
      </c>
      <c r="AA13" s="257">
        <v>13509</v>
      </c>
      <c r="AC13" s="224"/>
    </row>
    <row r="14" spans="1:29" x14ac:dyDescent="0.25">
      <c r="B14" s="303" t="s">
        <v>5</v>
      </c>
      <c r="C14" s="219"/>
      <c r="D14" s="253">
        <v>24151</v>
      </c>
      <c r="E14" s="254">
        <v>24993</v>
      </c>
      <c r="F14" s="254">
        <v>24832</v>
      </c>
      <c r="G14" s="254">
        <v>22687</v>
      </c>
      <c r="H14" s="254">
        <v>22423</v>
      </c>
      <c r="I14" s="254">
        <v>23077</v>
      </c>
      <c r="J14" s="1354">
        <v>23374</v>
      </c>
      <c r="K14" s="257">
        <v>23067</v>
      </c>
      <c r="M14" s="222"/>
      <c r="N14" s="256">
        <v>3.4863980787545046E-2</v>
      </c>
      <c r="O14" s="257">
        <v>842</v>
      </c>
      <c r="P14" s="258">
        <v>-6.441803705037441E-3</v>
      </c>
      <c r="Q14" s="257">
        <v>-161</v>
      </c>
      <c r="R14" s="258">
        <v>-8.6380476804123751E-2</v>
      </c>
      <c r="S14" s="257">
        <v>-2145</v>
      </c>
      <c r="T14" s="258">
        <v>-1.1636620090800909E-2</v>
      </c>
      <c r="U14" s="257">
        <v>-264</v>
      </c>
      <c r="V14" s="258">
        <v>2.9166480845560283E-2</v>
      </c>
      <c r="W14" s="257">
        <v>654</v>
      </c>
      <c r="X14" s="258">
        <v>1.2869957100142937E-2</v>
      </c>
      <c r="Y14" s="257">
        <v>297</v>
      </c>
      <c r="Z14" s="258">
        <v>1.2198867874851915E-2</v>
      </c>
      <c r="AA14" s="257">
        <v>278</v>
      </c>
      <c r="AC14" s="224"/>
    </row>
    <row r="15" spans="1:29" x14ac:dyDescent="0.25">
      <c r="B15" s="303" t="s">
        <v>4</v>
      </c>
      <c r="C15" s="219"/>
      <c r="D15" s="253">
        <v>120362</v>
      </c>
      <c r="E15" s="254">
        <v>134693</v>
      </c>
      <c r="F15" s="254">
        <v>132386</v>
      </c>
      <c r="G15" s="254">
        <v>133847</v>
      </c>
      <c r="H15" s="254">
        <v>139217</v>
      </c>
      <c r="I15" s="254">
        <v>150140</v>
      </c>
      <c r="J15" s="1354">
        <v>156506</v>
      </c>
      <c r="K15" s="257">
        <v>158443</v>
      </c>
      <c r="M15" s="222"/>
      <c r="N15" s="256">
        <v>0.11906581811535211</v>
      </c>
      <c r="O15" s="257">
        <v>14331</v>
      </c>
      <c r="P15" s="258">
        <v>-1.7127838863192579E-2</v>
      </c>
      <c r="Q15" s="257">
        <v>-2307</v>
      </c>
      <c r="R15" s="258">
        <v>1.1035910141555805E-2</v>
      </c>
      <c r="S15" s="257">
        <v>1461</v>
      </c>
      <c r="T15" s="258">
        <v>4.0120436020232075E-2</v>
      </c>
      <c r="U15" s="257">
        <v>5370</v>
      </c>
      <c r="V15" s="258">
        <v>7.8460245515993066E-2</v>
      </c>
      <c r="W15" s="257">
        <v>10923</v>
      </c>
      <c r="X15" s="258">
        <v>4.2400426268815794E-2</v>
      </c>
      <c r="Y15" s="257">
        <v>6366</v>
      </c>
      <c r="Z15" s="258">
        <v>3.9188551040218345E-2</v>
      </c>
      <c r="AA15" s="257">
        <v>5975</v>
      </c>
      <c r="AC15" s="224"/>
    </row>
    <row r="16" spans="1:29" x14ac:dyDescent="0.25">
      <c r="B16" s="303" t="s">
        <v>40</v>
      </c>
      <c r="C16" s="219"/>
      <c r="D16" s="253">
        <v>81735</v>
      </c>
      <c r="E16" s="254">
        <v>85461</v>
      </c>
      <c r="F16" s="254">
        <v>81399</v>
      </c>
      <c r="G16" s="254">
        <v>83372</v>
      </c>
      <c r="H16" s="254">
        <v>86743</v>
      </c>
      <c r="I16" s="254">
        <v>91940</v>
      </c>
      <c r="J16" s="1354">
        <v>97222</v>
      </c>
      <c r="K16" s="257">
        <v>99233</v>
      </c>
      <c r="M16" s="222"/>
      <c r="N16" s="256">
        <v>4.5586346118553944E-2</v>
      </c>
      <c r="O16" s="257">
        <v>3726</v>
      </c>
      <c r="P16" s="258">
        <v>-4.7530452487099417E-2</v>
      </c>
      <c r="Q16" s="257">
        <v>-4062</v>
      </c>
      <c r="R16" s="258">
        <v>2.4238627010159774E-2</v>
      </c>
      <c r="S16" s="257">
        <v>1973</v>
      </c>
      <c r="T16" s="258">
        <v>4.0433238977114705E-2</v>
      </c>
      <c r="U16" s="257">
        <v>3371</v>
      </c>
      <c r="V16" s="258">
        <v>5.9912615427181404E-2</v>
      </c>
      <c r="W16" s="257">
        <v>5197</v>
      </c>
      <c r="X16" s="258">
        <v>5.745051120295841E-2</v>
      </c>
      <c r="Y16" s="257">
        <v>5282</v>
      </c>
      <c r="Z16" s="258">
        <v>5.8022624772099629E-2</v>
      </c>
      <c r="AA16" s="257">
        <v>5442</v>
      </c>
      <c r="AC16" s="224"/>
    </row>
    <row r="17" spans="2:31" x14ac:dyDescent="0.25">
      <c r="B17" s="303" t="s">
        <v>41</v>
      </c>
      <c r="C17" s="219"/>
      <c r="D17" s="253">
        <v>292526</v>
      </c>
      <c r="E17" s="254">
        <v>307817</v>
      </c>
      <c r="F17" s="254">
        <v>300021</v>
      </c>
      <c r="G17" s="254">
        <v>315907</v>
      </c>
      <c r="H17" s="254">
        <v>330438</v>
      </c>
      <c r="I17" s="254">
        <v>327571</v>
      </c>
      <c r="J17" s="1354">
        <v>352224</v>
      </c>
      <c r="K17" s="257">
        <v>362024</v>
      </c>
      <c r="L17" s="304"/>
      <c r="M17" s="219"/>
      <c r="N17" s="256">
        <v>5.2272276652331806E-2</v>
      </c>
      <c r="O17" s="257">
        <v>15291</v>
      </c>
      <c r="P17" s="258">
        <v>-2.5326736340098188E-2</v>
      </c>
      <c r="Q17" s="257">
        <v>-7796</v>
      </c>
      <c r="R17" s="258">
        <v>5.2949626859453147E-2</v>
      </c>
      <c r="S17" s="257">
        <v>15886</v>
      </c>
      <c r="T17" s="258">
        <v>4.5997714517247212E-2</v>
      </c>
      <c r="U17" s="257">
        <v>14531</v>
      </c>
      <c r="V17" s="258">
        <v>-8.676362888045519E-3</v>
      </c>
      <c r="W17" s="257">
        <v>-2867</v>
      </c>
      <c r="X17" s="258">
        <v>7.5260019965137426E-2</v>
      </c>
      <c r="Y17" s="257">
        <v>24653</v>
      </c>
      <c r="Z17" s="258">
        <v>7.9437775432193769E-2</v>
      </c>
      <c r="AA17" s="257">
        <v>26642</v>
      </c>
      <c r="AC17" s="224"/>
    </row>
    <row r="18" spans="2:31" x14ac:dyDescent="0.25">
      <c r="B18" s="303" t="s">
        <v>3</v>
      </c>
      <c r="C18" s="219"/>
      <c r="D18" s="253">
        <v>102144</v>
      </c>
      <c r="E18" s="254">
        <v>121696</v>
      </c>
      <c r="F18" s="254">
        <v>136159</v>
      </c>
      <c r="G18" s="254">
        <v>151649</v>
      </c>
      <c r="H18" s="254">
        <v>169110</v>
      </c>
      <c r="I18" s="254">
        <v>189030</v>
      </c>
      <c r="J18" s="1354">
        <v>201299</v>
      </c>
      <c r="K18" s="257">
        <v>203821</v>
      </c>
      <c r="M18" s="222"/>
      <c r="N18" s="256">
        <v>0.19141604010025071</v>
      </c>
      <c r="O18" s="257">
        <v>19552</v>
      </c>
      <c r="P18" s="258">
        <v>0.11884531948461752</v>
      </c>
      <c r="Q18" s="257">
        <v>14463</v>
      </c>
      <c r="R18" s="258">
        <v>0.11376405525892519</v>
      </c>
      <c r="S18" s="257">
        <v>15490</v>
      </c>
      <c r="T18" s="258">
        <v>0.11514088454259497</v>
      </c>
      <c r="U18" s="257">
        <v>17461</v>
      </c>
      <c r="V18" s="258">
        <v>0.11779315238602095</v>
      </c>
      <c r="W18" s="257">
        <v>19920</v>
      </c>
      <c r="X18" s="258">
        <v>6.4905041527799856E-2</v>
      </c>
      <c r="Y18" s="257">
        <v>12269</v>
      </c>
      <c r="Z18" s="258">
        <v>5.041795936878346E-2</v>
      </c>
      <c r="AA18" s="257">
        <v>9783</v>
      </c>
      <c r="AC18" s="224"/>
    </row>
    <row r="19" spans="2:31" x14ac:dyDescent="0.25">
      <c r="B19" s="303" t="s">
        <v>2</v>
      </c>
      <c r="C19" s="219"/>
      <c r="D19" s="253">
        <v>46533</v>
      </c>
      <c r="E19" s="254">
        <v>49654</v>
      </c>
      <c r="F19" s="254">
        <v>49281</v>
      </c>
      <c r="G19" s="254">
        <v>50941</v>
      </c>
      <c r="H19" s="254">
        <v>53876</v>
      </c>
      <c r="I19" s="254">
        <v>56464</v>
      </c>
      <c r="J19" s="1354">
        <v>56727</v>
      </c>
      <c r="K19" s="257">
        <v>57318</v>
      </c>
      <c r="M19" s="222"/>
      <c r="N19" s="256">
        <v>6.7070681022070255E-2</v>
      </c>
      <c r="O19" s="257">
        <v>3121</v>
      </c>
      <c r="P19" s="258">
        <v>-7.5119829218189826E-3</v>
      </c>
      <c r="Q19" s="257">
        <v>-373</v>
      </c>
      <c r="R19" s="258">
        <v>3.3684381404598174E-2</v>
      </c>
      <c r="S19" s="257">
        <v>1660</v>
      </c>
      <c r="T19" s="258">
        <v>5.761567303350934E-2</v>
      </c>
      <c r="U19" s="257">
        <v>2935</v>
      </c>
      <c r="V19" s="258">
        <v>4.8036231346053837E-2</v>
      </c>
      <c r="W19" s="257">
        <v>2588</v>
      </c>
      <c r="X19" s="258">
        <v>4.6578350807593427E-3</v>
      </c>
      <c r="Y19" s="257">
        <v>263</v>
      </c>
      <c r="Z19" s="258">
        <v>2.1474524619963242E-2</v>
      </c>
      <c r="AA19" s="257">
        <v>1205</v>
      </c>
      <c r="AC19" s="224"/>
    </row>
    <row r="20" spans="2:31" x14ac:dyDescent="0.25">
      <c r="B20" s="303" t="s">
        <v>35</v>
      </c>
      <c r="C20" s="219"/>
      <c r="D20" s="253">
        <v>79727</v>
      </c>
      <c r="E20" s="254">
        <v>80292</v>
      </c>
      <c r="F20" s="254">
        <v>77049</v>
      </c>
      <c r="G20" s="254">
        <v>77553</v>
      </c>
      <c r="H20" s="254">
        <v>79015</v>
      </c>
      <c r="I20" s="254">
        <v>83386</v>
      </c>
      <c r="J20" s="1354">
        <v>85199</v>
      </c>
      <c r="K20" s="257">
        <v>89509</v>
      </c>
      <c r="M20" s="222"/>
      <c r="N20" s="256">
        <v>7.0866833067844137E-3</v>
      </c>
      <c r="O20" s="257">
        <v>565</v>
      </c>
      <c r="P20" s="258">
        <v>-4.0390076221790472E-2</v>
      </c>
      <c r="Q20" s="257">
        <v>-3243</v>
      </c>
      <c r="R20" s="258">
        <v>6.5412919051512919E-3</v>
      </c>
      <c r="S20" s="257">
        <v>504</v>
      </c>
      <c r="T20" s="258">
        <v>1.8851624050649329E-2</v>
      </c>
      <c r="U20" s="257">
        <v>1462</v>
      </c>
      <c r="V20" s="258">
        <v>5.5318610390432177E-2</v>
      </c>
      <c r="W20" s="257">
        <v>4371</v>
      </c>
      <c r="X20" s="258">
        <v>2.1742258892379906E-2</v>
      </c>
      <c r="Y20" s="257">
        <v>1813</v>
      </c>
      <c r="Z20" s="258">
        <v>7.6437410556444041E-2</v>
      </c>
      <c r="AA20" s="257">
        <v>6356</v>
      </c>
      <c r="AC20" s="224"/>
    </row>
    <row r="21" spans="2:31" x14ac:dyDescent="0.25">
      <c r="B21" s="303" t="s">
        <v>42</v>
      </c>
      <c r="C21" s="219"/>
      <c r="D21" s="253">
        <v>215050</v>
      </c>
      <c r="E21" s="254">
        <v>227239</v>
      </c>
      <c r="F21" s="254">
        <v>216497</v>
      </c>
      <c r="G21" s="254">
        <v>215854</v>
      </c>
      <c r="H21" s="254">
        <v>224758</v>
      </c>
      <c r="I21" s="254">
        <v>237020</v>
      </c>
      <c r="J21" s="1354">
        <v>256322</v>
      </c>
      <c r="K21" s="257">
        <v>267257</v>
      </c>
      <c r="M21" s="222"/>
      <c r="N21" s="256">
        <v>5.6679841897233185E-2</v>
      </c>
      <c r="O21" s="257">
        <v>12189</v>
      </c>
      <c r="P21" s="258">
        <v>-4.7271815137366335E-2</v>
      </c>
      <c r="Q21" s="257">
        <v>-10742</v>
      </c>
      <c r="R21" s="258">
        <v>-2.9700180602963977E-3</v>
      </c>
      <c r="S21" s="257">
        <v>-643</v>
      </c>
      <c r="T21" s="258">
        <v>4.1250104237123164E-2</v>
      </c>
      <c r="U21" s="257">
        <v>8904</v>
      </c>
      <c r="V21" s="258">
        <v>5.4556456277418341E-2</v>
      </c>
      <c r="W21" s="257">
        <v>12262</v>
      </c>
      <c r="X21" s="258">
        <v>8.1436165724411369E-2</v>
      </c>
      <c r="Y21" s="257">
        <v>19302</v>
      </c>
      <c r="Z21" s="258">
        <v>7.1956585391288908E-2</v>
      </c>
      <c r="AA21" s="257">
        <v>17940</v>
      </c>
      <c r="AC21" s="224"/>
    </row>
    <row r="22" spans="2:31" x14ac:dyDescent="0.25">
      <c r="B22" s="303" t="s">
        <v>43</v>
      </c>
      <c r="C22" s="219"/>
      <c r="D22" s="253">
        <v>43671</v>
      </c>
      <c r="E22" s="254">
        <v>46430</v>
      </c>
      <c r="F22" s="254">
        <v>45294</v>
      </c>
      <c r="G22" s="254">
        <v>47556</v>
      </c>
      <c r="H22" s="254">
        <v>50117</v>
      </c>
      <c r="I22" s="254">
        <v>54056</v>
      </c>
      <c r="J22" s="1354">
        <v>59427</v>
      </c>
      <c r="K22" s="257">
        <v>61147</v>
      </c>
      <c r="M22" s="222"/>
      <c r="N22" s="256">
        <v>6.3176936639875336E-2</v>
      </c>
      <c r="O22" s="257">
        <v>2759</v>
      </c>
      <c r="P22" s="258">
        <v>-2.446693947878531E-2</v>
      </c>
      <c r="Q22" s="257">
        <v>-1136</v>
      </c>
      <c r="R22" s="258">
        <v>4.994038945555701E-2</v>
      </c>
      <c r="S22" s="257">
        <v>2262</v>
      </c>
      <c r="T22" s="258">
        <v>5.3852300445790258E-2</v>
      </c>
      <c r="U22" s="257">
        <v>2561</v>
      </c>
      <c r="V22" s="258">
        <v>7.8596085160723916E-2</v>
      </c>
      <c r="W22" s="257">
        <v>3939</v>
      </c>
      <c r="X22" s="258">
        <v>9.9359923042770415E-2</v>
      </c>
      <c r="Y22" s="257">
        <v>5371</v>
      </c>
      <c r="Z22" s="258">
        <v>9.3081873435824081E-2</v>
      </c>
      <c r="AA22" s="257">
        <v>5207</v>
      </c>
      <c r="AC22" s="224"/>
    </row>
    <row r="23" spans="2:31" x14ac:dyDescent="0.25">
      <c r="B23" s="303" t="s">
        <v>44</v>
      </c>
      <c r="C23" s="219"/>
      <c r="D23" s="253">
        <v>19559</v>
      </c>
      <c r="E23" s="254">
        <v>18635</v>
      </c>
      <c r="F23" s="254">
        <v>19594</v>
      </c>
      <c r="G23" s="254">
        <v>20339</v>
      </c>
      <c r="H23" s="254">
        <v>21233</v>
      </c>
      <c r="I23" s="254">
        <v>22030</v>
      </c>
      <c r="J23" s="1354">
        <v>21443</v>
      </c>
      <c r="K23" s="257">
        <v>23481</v>
      </c>
      <c r="L23" s="304"/>
      <c r="M23" s="219"/>
      <c r="N23" s="256">
        <v>-4.7241679022444916E-2</v>
      </c>
      <c r="O23" s="257">
        <v>-924</v>
      </c>
      <c r="P23" s="258">
        <v>5.1462302119667402E-2</v>
      </c>
      <c r="Q23" s="257">
        <v>959</v>
      </c>
      <c r="R23" s="258">
        <v>3.8021843421455648E-2</v>
      </c>
      <c r="S23" s="257">
        <v>745</v>
      </c>
      <c r="T23" s="258">
        <v>4.3954963370863798E-2</v>
      </c>
      <c r="U23" s="257">
        <v>894</v>
      </c>
      <c r="V23" s="258">
        <v>3.7535911081806539E-2</v>
      </c>
      <c r="W23" s="257">
        <v>797</v>
      </c>
      <c r="X23" s="258">
        <v>-2.6645483431684047E-2</v>
      </c>
      <c r="Y23" s="257">
        <v>-587</v>
      </c>
      <c r="Z23" s="258">
        <v>9.1530308664931281E-2</v>
      </c>
      <c r="AA23" s="257">
        <v>1969</v>
      </c>
      <c r="AC23" s="224"/>
    </row>
    <row r="24" spans="2:31" x14ac:dyDescent="0.25">
      <c r="B24" s="303" t="s">
        <v>45</v>
      </c>
      <c r="C24" s="219"/>
      <c r="D24" s="253">
        <v>102231</v>
      </c>
      <c r="E24" s="254">
        <v>105837</v>
      </c>
      <c r="F24" s="254">
        <v>105419</v>
      </c>
      <c r="G24" s="254">
        <v>106624</v>
      </c>
      <c r="H24" s="254">
        <v>108415</v>
      </c>
      <c r="I24" s="254">
        <v>113823</v>
      </c>
      <c r="J24" s="1354">
        <v>117423</v>
      </c>
      <c r="K24" s="257">
        <v>118937</v>
      </c>
      <c r="M24" s="222"/>
      <c r="N24" s="256">
        <v>3.5273058074360986E-2</v>
      </c>
      <c r="O24" s="257">
        <v>3606</v>
      </c>
      <c r="P24" s="258">
        <v>-3.9494694671995401E-3</v>
      </c>
      <c r="Q24" s="257">
        <v>-418</v>
      </c>
      <c r="R24" s="258">
        <v>1.1430577030705935E-2</v>
      </c>
      <c r="S24" s="257">
        <v>1205</v>
      </c>
      <c r="T24" s="258">
        <v>1.6797343937575038E-2</v>
      </c>
      <c r="U24" s="257">
        <v>1791</v>
      </c>
      <c r="V24" s="258">
        <v>4.9882396347368907E-2</v>
      </c>
      <c r="W24" s="257">
        <v>5408</v>
      </c>
      <c r="X24" s="258">
        <v>3.1628054083972401E-2</v>
      </c>
      <c r="Y24" s="257">
        <v>3600</v>
      </c>
      <c r="Z24" s="258">
        <v>3.1177118284044791E-2</v>
      </c>
      <c r="AA24" s="257">
        <v>3596</v>
      </c>
      <c r="AC24" s="224"/>
    </row>
    <row r="25" spans="2:31" x14ac:dyDescent="0.25">
      <c r="B25" s="303" t="s">
        <v>46</v>
      </c>
      <c r="C25" s="219"/>
      <c r="D25" s="253">
        <v>15250</v>
      </c>
      <c r="E25" s="254">
        <v>15370</v>
      </c>
      <c r="F25" s="254">
        <v>14678</v>
      </c>
      <c r="G25" s="254">
        <v>15446</v>
      </c>
      <c r="H25" s="254">
        <v>14352</v>
      </c>
      <c r="I25" s="254">
        <v>14615</v>
      </c>
      <c r="J25" s="1354">
        <v>14692</v>
      </c>
      <c r="K25" s="257">
        <v>14769</v>
      </c>
      <c r="M25" s="222"/>
      <c r="N25" s="256">
        <v>7.8688524590164732E-3</v>
      </c>
      <c r="O25" s="257">
        <v>120</v>
      </c>
      <c r="P25" s="258">
        <v>-4.5022771633051351E-2</v>
      </c>
      <c r="Q25" s="257">
        <v>-692</v>
      </c>
      <c r="R25" s="258">
        <v>5.2323204796293821E-2</v>
      </c>
      <c r="S25" s="257">
        <v>768</v>
      </c>
      <c r="T25" s="258">
        <v>-7.0827398679269682E-2</v>
      </c>
      <c r="U25" s="257">
        <v>-1094</v>
      </c>
      <c r="V25" s="258">
        <v>1.8324972129319939E-2</v>
      </c>
      <c r="W25" s="257">
        <v>263</v>
      </c>
      <c r="X25" s="258">
        <v>5.2685596989394679E-3</v>
      </c>
      <c r="Y25" s="257">
        <v>77</v>
      </c>
      <c r="Z25" s="258">
        <v>7.4535844965439857E-4</v>
      </c>
      <c r="AA25" s="257">
        <v>11</v>
      </c>
      <c r="AC25" s="224"/>
    </row>
    <row r="26" spans="2:31" x14ac:dyDescent="0.25">
      <c r="B26" s="305" t="s">
        <v>1</v>
      </c>
      <c r="C26" s="219"/>
      <c r="D26" s="260">
        <v>4201</v>
      </c>
      <c r="E26" s="261">
        <v>4335</v>
      </c>
      <c r="F26" s="261">
        <v>4305</v>
      </c>
      <c r="G26" s="261">
        <v>4447</v>
      </c>
      <c r="H26" s="261">
        <v>4708</v>
      </c>
      <c r="I26" s="261">
        <v>5044</v>
      </c>
      <c r="J26" s="1355">
        <v>5404</v>
      </c>
      <c r="K26" s="265">
        <v>5577</v>
      </c>
      <c r="M26" s="222"/>
      <c r="N26" s="264">
        <v>3.1897167341109256E-2</v>
      </c>
      <c r="O26" s="265">
        <v>134</v>
      </c>
      <c r="P26" s="266">
        <v>-6.9204152249134898E-3</v>
      </c>
      <c r="Q26" s="265">
        <v>-30</v>
      </c>
      <c r="R26" s="266">
        <v>3.2984901277584244E-2</v>
      </c>
      <c r="S26" s="265">
        <v>142</v>
      </c>
      <c r="T26" s="266">
        <v>5.8691252529795346E-2</v>
      </c>
      <c r="U26" s="265">
        <v>261</v>
      </c>
      <c r="V26" s="266">
        <v>7.136788445199671E-2</v>
      </c>
      <c r="W26" s="265">
        <v>336</v>
      </c>
      <c r="X26" s="266">
        <v>7.1371927042030103E-2</v>
      </c>
      <c r="Y26" s="265">
        <v>360</v>
      </c>
      <c r="Z26" s="266">
        <v>6.6347992351816432E-2</v>
      </c>
      <c r="AA26" s="265">
        <v>347</v>
      </c>
      <c r="AC26" s="224"/>
      <c r="AD26" s="224"/>
      <c r="AE26" s="286"/>
    </row>
    <row r="27" spans="2:31" x14ac:dyDescent="0.25">
      <c r="B27" s="235" t="s">
        <v>0</v>
      </c>
      <c r="C27" s="219"/>
      <c r="D27" s="1222">
        <f>SUM(D9:D26)</f>
        <v>1638618</v>
      </c>
      <c r="E27" s="306">
        <f>SUM(E9:E26)</f>
        <v>1735551</v>
      </c>
      <c r="F27" s="307">
        <f>SUM(F9:F26)</f>
        <v>1709394</v>
      </c>
      <c r="G27" s="306">
        <f>SUM(G9:G26)</f>
        <v>1768008</v>
      </c>
      <c r="H27" s="307">
        <v>1850208</v>
      </c>
      <c r="I27" s="306">
        <f>SUM(I9:I26)</f>
        <v>1944185</v>
      </c>
      <c r="J27" s="306">
        <v>2037769</v>
      </c>
      <c r="K27" s="306">
        <f>SUM(K9:K26)</f>
        <v>2091673</v>
      </c>
      <c r="L27" s="308"/>
      <c r="M27" s="222"/>
      <c r="N27" s="240">
        <f>E27/D27-1</f>
        <v>5.9155336997396502E-2</v>
      </c>
      <c r="O27" s="241">
        <f>E27-D27</f>
        <v>96933</v>
      </c>
      <c r="P27" s="242">
        <f>F27/E27-1</f>
        <v>-1.507129436127197E-2</v>
      </c>
      <c r="Q27" s="243">
        <f>F27-E27</f>
        <v>-26157</v>
      </c>
      <c r="R27" s="242">
        <f t="shared" ref="R27" si="0">G27/F27-1</f>
        <v>3.4289344644944375E-2</v>
      </c>
      <c r="S27" s="237">
        <f t="shared" ref="S27" si="1">G27-F27</f>
        <v>58614</v>
      </c>
      <c r="T27" s="242">
        <f>H27/G27-1</f>
        <v>4.6493002294107244E-2</v>
      </c>
      <c r="U27" s="243">
        <f>H27-G27</f>
        <v>82200</v>
      </c>
      <c r="V27" s="309">
        <f>I27/H27-1</f>
        <v>5.0792667635206401E-2</v>
      </c>
      <c r="W27" s="237">
        <f>I27-H27</f>
        <v>93977</v>
      </c>
      <c r="X27" s="242">
        <v>4.8135336914953974E-2</v>
      </c>
      <c r="Y27" s="243">
        <v>93584</v>
      </c>
      <c r="Z27" s="242">
        <v>6.4321638212474275E-2</v>
      </c>
      <c r="AA27" s="243">
        <f>SUM(AA9:AA26)</f>
        <v>126409</v>
      </c>
    </row>
    <row r="28" spans="2:31" x14ac:dyDescent="0.2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58</v>
      </c>
    </row>
    <row r="2" spans="1:22" s="343" customFormat="1" ht="49.5" customHeight="1" x14ac:dyDescent="0.2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25">
      <c r="B3" s="344"/>
      <c r="C3" s="344"/>
      <c r="D3" s="344"/>
      <c r="E3" s="344"/>
      <c r="F3" s="344"/>
      <c r="L3" s="344"/>
      <c r="Q3" s="344"/>
      <c r="T3" s="344"/>
    </row>
    <row r="4" spans="1:22" s="345" customFormat="1" ht="15" customHeight="1" x14ac:dyDescent="0.2">
      <c r="B4" s="1472" t="s">
        <v>433</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
    <row r="7" spans="1:22" s="322" customFormat="1" ht="15" customHeight="1" x14ac:dyDescent="0.2">
      <c r="A7" s="316"/>
      <c r="B7" s="1644" t="s">
        <v>12</v>
      </c>
      <c r="C7" s="920"/>
      <c r="D7" s="1663" t="s">
        <v>76</v>
      </c>
      <c r="E7" s="1649"/>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5"/>
      <c r="C8" s="920"/>
      <c r="D8" s="1664"/>
      <c r="E8" s="1652"/>
      <c r="F8" s="920"/>
      <c r="G8" s="1668" t="s">
        <v>69</v>
      </c>
      <c r="H8" s="1669"/>
      <c r="I8" s="1659" t="s">
        <v>286</v>
      </c>
      <c r="J8" s="1660"/>
      <c r="K8" s="957"/>
      <c r="L8" s="1670" t="s">
        <v>69</v>
      </c>
      <c r="M8" s="1671"/>
      <c r="N8" s="1659" t="s">
        <v>286</v>
      </c>
      <c r="O8" s="1660"/>
      <c r="P8" s="957"/>
      <c r="Q8" s="1670" t="s">
        <v>69</v>
      </c>
      <c r="R8" s="1671"/>
      <c r="S8" s="1659" t="s">
        <v>286</v>
      </c>
      <c r="T8" s="1660"/>
    </row>
    <row r="9" spans="1:22" s="322" customFormat="1" ht="29.25" customHeight="1" x14ac:dyDescent="0.2">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27388</v>
      </c>
      <c r="E11" s="928">
        <f>D11/D$29*100</f>
        <v>15.006712144872743</v>
      </c>
      <c r="F11" s="930"/>
      <c r="G11" s="927">
        <v>12210</v>
      </c>
      <c r="H11" s="928">
        <v>44.581568570176721</v>
      </c>
      <c r="I11" s="927">
        <v>12159</v>
      </c>
      <c r="J11" s="928">
        <v>99.582309582309577</v>
      </c>
      <c r="K11" s="930"/>
      <c r="L11" s="927">
        <v>15086</v>
      </c>
      <c r="M11" s="928">
        <v>55.082517891047175</v>
      </c>
      <c r="N11" s="927">
        <v>14945</v>
      </c>
      <c r="O11" s="928">
        <v>99.065358610632373</v>
      </c>
      <c r="P11" s="930"/>
      <c r="Q11" s="927">
        <v>92</v>
      </c>
      <c r="R11" s="928">
        <v>0.33591353877610636</v>
      </c>
      <c r="S11" s="927">
        <v>90</v>
      </c>
      <c r="T11" s="928">
        <f>IFERROR(S11/Q11*100,"-")</f>
        <v>97.826086956521735</v>
      </c>
    </row>
    <row r="12" spans="1:22" s="331" customFormat="1" ht="18" customHeight="1" x14ac:dyDescent="0.2">
      <c r="A12" s="330"/>
      <c r="B12" s="931" t="s">
        <v>7</v>
      </c>
      <c r="C12" s="930"/>
      <c r="D12" s="932">
        <f t="shared" ref="D12:D28" si="0">G12+L12+Q12</f>
        <v>4140</v>
      </c>
      <c r="E12" s="933">
        <f t="shared" ref="E12:E29" si="1">D12/D$29*100</f>
        <v>2.2684310018903595</v>
      </c>
      <c r="F12" s="930"/>
      <c r="G12" s="932">
        <v>2866</v>
      </c>
      <c r="H12" s="933">
        <v>69.227053140096615</v>
      </c>
      <c r="I12" s="932">
        <v>1009</v>
      </c>
      <c r="J12" s="933">
        <v>35.205861828332168</v>
      </c>
      <c r="K12" s="930"/>
      <c r="L12" s="932">
        <v>1176</v>
      </c>
      <c r="M12" s="933">
        <v>28.405797101449277</v>
      </c>
      <c r="N12" s="932">
        <v>488</v>
      </c>
      <c r="O12" s="933">
        <v>41.496598639455783</v>
      </c>
      <c r="P12" s="930"/>
      <c r="Q12" s="932">
        <v>98</v>
      </c>
      <c r="R12" s="933">
        <v>2.3671497584541066</v>
      </c>
      <c r="S12" s="932">
        <v>52</v>
      </c>
      <c r="T12" s="933">
        <f t="shared" ref="T12:T28" si="2">IFERROR(S12/Q12*100,"-")</f>
        <v>53.061224489795919</v>
      </c>
    </row>
    <row r="13" spans="1:22" s="331" customFormat="1" ht="18" customHeight="1" x14ac:dyDescent="0.2">
      <c r="A13" s="330"/>
      <c r="B13" s="931" t="s">
        <v>37</v>
      </c>
      <c r="C13" s="930"/>
      <c r="D13" s="932">
        <f t="shared" si="0"/>
        <v>3831</v>
      </c>
      <c r="E13" s="933">
        <f t="shared" si="1"/>
        <v>2.0991205720391219</v>
      </c>
      <c r="F13" s="930"/>
      <c r="G13" s="932">
        <v>1843</v>
      </c>
      <c r="H13" s="933">
        <v>48.107543722265724</v>
      </c>
      <c r="I13" s="932">
        <v>25</v>
      </c>
      <c r="J13" s="933">
        <v>1.3564839934888768</v>
      </c>
      <c r="K13" s="930"/>
      <c r="L13" s="932">
        <v>1924</v>
      </c>
      <c r="M13" s="933">
        <v>50.221874184286087</v>
      </c>
      <c r="N13" s="932">
        <v>30</v>
      </c>
      <c r="O13" s="933">
        <v>1.5592515592515594</v>
      </c>
      <c r="P13" s="930"/>
      <c r="Q13" s="932">
        <v>64</v>
      </c>
      <c r="R13" s="933">
        <v>1.6705820934481859</v>
      </c>
      <c r="S13" s="932">
        <v>18</v>
      </c>
      <c r="T13" s="933">
        <f t="shared" si="2"/>
        <v>28.125</v>
      </c>
    </row>
    <row r="14" spans="1:22" s="331" customFormat="1" ht="18" customHeight="1" x14ac:dyDescent="0.2">
      <c r="A14" s="330"/>
      <c r="B14" s="931" t="s">
        <v>38</v>
      </c>
      <c r="C14" s="930"/>
      <c r="D14" s="932">
        <f t="shared" si="0"/>
        <v>2879</v>
      </c>
      <c r="E14" s="933">
        <f t="shared" si="1"/>
        <v>1.5774910276430785</v>
      </c>
      <c r="F14" s="930"/>
      <c r="G14" s="932">
        <v>2049</v>
      </c>
      <c r="H14" s="933">
        <v>71.170545328238973</v>
      </c>
      <c r="I14" s="932">
        <v>1993</v>
      </c>
      <c r="J14" s="933">
        <v>97.266959492435333</v>
      </c>
      <c r="K14" s="930"/>
      <c r="L14" s="932">
        <v>826</v>
      </c>
      <c r="M14" s="933">
        <v>28.690517540812781</v>
      </c>
      <c r="N14" s="932">
        <v>722</v>
      </c>
      <c r="O14" s="933">
        <v>87.40920096852301</v>
      </c>
      <c r="P14" s="930"/>
      <c r="Q14" s="932">
        <v>4</v>
      </c>
      <c r="R14" s="933">
        <v>0.13893713094824592</v>
      </c>
      <c r="S14" s="932">
        <v>4</v>
      </c>
      <c r="T14" s="933">
        <f t="shared" si="2"/>
        <v>100</v>
      </c>
    </row>
    <row r="15" spans="1:22" s="331" customFormat="1" ht="18" customHeight="1" x14ac:dyDescent="0.2">
      <c r="A15" s="330"/>
      <c r="B15" s="931" t="s">
        <v>6</v>
      </c>
      <c r="C15" s="930"/>
      <c r="D15" s="932">
        <f t="shared" si="0"/>
        <v>4706</v>
      </c>
      <c r="E15" s="933">
        <f t="shared" si="1"/>
        <v>2.5785594915207803</v>
      </c>
      <c r="F15" s="930"/>
      <c r="G15" s="932">
        <v>2881</v>
      </c>
      <c r="H15" s="933">
        <v>61.219719507012329</v>
      </c>
      <c r="I15" s="932">
        <v>2778</v>
      </c>
      <c r="J15" s="933">
        <v>96.424852481777151</v>
      </c>
      <c r="K15" s="930"/>
      <c r="L15" s="932">
        <v>1750</v>
      </c>
      <c r="M15" s="933">
        <v>37.186570335741607</v>
      </c>
      <c r="N15" s="932">
        <v>1631</v>
      </c>
      <c r="O15" s="933">
        <v>93.2</v>
      </c>
      <c r="P15" s="930"/>
      <c r="Q15" s="932">
        <v>75</v>
      </c>
      <c r="R15" s="933">
        <v>1.5937101572460688</v>
      </c>
      <c r="S15" s="932">
        <v>66</v>
      </c>
      <c r="T15" s="933">
        <f t="shared" si="2"/>
        <v>88</v>
      </c>
    </row>
    <row r="16" spans="1:22" s="331" customFormat="1" ht="18" customHeight="1" x14ac:dyDescent="0.2">
      <c r="A16" s="330"/>
      <c r="B16" s="931" t="s">
        <v>5</v>
      </c>
      <c r="C16" s="930"/>
      <c r="D16" s="932">
        <f t="shared" si="0"/>
        <v>4608</v>
      </c>
      <c r="E16" s="933">
        <f t="shared" si="1"/>
        <v>2.5248623325388344</v>
      </c>
      <c r="F16" s="930"/>
      <c r="G16" s="932">
        <v>1842</v>
      </c>
      <c r="H16" s="933">
        <v>39.973958333333329</v>
      </c>
      <c r="I16" s="932">
        <v>12</v>
      </c>
      <c r="J16" s="933">
        <v>0.65146579804560267</v>
      </c>
      <c r="K16" s="930"/>
      <c r="L16" s="932">
        <v>2720</v>
      </c>
      <c r="M16" s="933">
        <v>59.027777777777779</v>
      </c>
      <c r="N16" s="932">
        <v>23</v>
      </c>
      <c r="O16" s="933">
        <v>0.84558823529411764</v>
      </c>
      <c r="P16" s="930"/>
      <c r="Q16" s="932">
        <v>46</v>
      </c>
      <c r="R16" s="933">
        <v>0.99826388888888884</v>
      </c>
      <c r="S16" s="932">
        <v>0</v>
      </c>
      <c r="T16" s="933">
        <f t="shared" si="2"/>
        <v>0</v>
      </c>
    </row>
    <row r="17" spans="1:20" s="331" customFormat="1" ht="18" customHeight="1" x14ac:dyDescent="0.2">
      <c r="A17" s="330"/>
      <c r="B17" s="931" t="s">
        <v>4</v>
      </c>
      <c r="C17" s="930"/>
      <c r="D17" s="932">
        <f t="shared" si="0"/>
        <v>9116</v>
      </c>
      <c r="E17" s="933">
        <f t="shared" si="1"/>
        <v>4.9949316457083368</v>
      </c>
      <c r="F17" s="930"/>
      <c r="G17" s="932">
        <v>5573</v>
      </c>
      <c r="H17" s="933">
        <v>61.134269416410703</v>
      </c>
      <c r="I17" s="932">
        <v>367</v>
      </c>
      <c r="J17" s="933">
        <v>6.5853220886416652</v>
      </c>
      <c r="K17" s="930"/>
      <c r="L17" s="932">
        <v>3540</v>
      </c>
      <c r="M17" s="933">
        <v>38.832821412900394</v>
      </c>
      <c r="N17" s="932">
        <v>83</v>
      </c>
      <c r="O17" s="933">
        <v>2.3446327683615822</v>
      </c>
      <c r="P17" s="930"/>
      <c r="Q17" s="932">
        <v>3</v>
      </c>
      <c r="R17" s="933">
        <v>3.2909170688898641E-2</v>
      </c>
      <c r="S17" s="932">
        <v>1</v>
      </c>
      <c r="T17" s="933">
        <f t="shared" si="2"/>
        <v>33.333333333333329</v>
      </c>
    </row>
    <row r="18" spans="1:20" s="331" customFormat="1" ht="18" customHeight="1" x14ac:dyDescent="0.2">
      <c r="A18" s="330"/>
      <c r="B18" s="931" t="s">
        <v>40</v>
      </c>
      <c r="C18" s="930"/>
      <c r="D18" s="932">
        <f t="shared" si="0"/>
        <v>12656</v>
      </c>
      <c r="E18" s="933">
        <f t="shared" si="1"/>
        <v>6.9346045313827016</v>
      </c>
      <c r="F18" s="930"/>
      <c r="G18" s="932">
        <v>7274</v>
      </c>
      <c r="H18" s="933">
        <v>57.474715549936782</v>
      </c>
      <c r="I18" s="932">
        <v>7054</v>
      </c>
      <c r="J18" s="933">
        <v>96.975529282375589</v>
      </c>
      <c r="K18" s="930"/>
      <c r="L18" s="932">
        <v>3789</v>
      </c>
      <c r="M18" s="933">
        <v>29.938369152970921</v>
      </c>
      <c r="N18" s="932">
        <v>3452</v>
      </c>
      <c r="O18" s="933">
        <v>91.105832673528624</v>
      </c>
      <c r="P18" s="930"/>
      <c r="Q18" s="932">
        <v>1593</v>
      </c>
      <c r="R18" s="933">
        <v>12.586915297092288</v>
      </c>
      <c r="S18" s="932">
        <v>1346</v>
      </c>
      <c r="T18" s="933">
        <f t="shared" si="2"/>
        <v>84.494664155681107</v>
      </c>
    </row>
    <row r="19" spans="1:20" s="331" customFormat="1" ht="18" customHeight="1" x14ac:dyDescent="0.2">
      <c r="A19" s="330"/>
      <c r="B19" s="931" t="s">
        <v>41</v>
      </c>
      <c r="C19" s="930"/>
      <c r="D19" s="932">
        <f t="shared" si="0"/>
        <v>39067</v>
      </c>
      <c r="E19" s="933">
        <f t="shared" si="1"/>
        <v>21.405988877017069</v>
      </c>
      <c r="F19" s="930"/>
      <c r="G19" s="932">
        <v>14908</v>
      </c>
      <c r="H19" s="933">
        <v>38.160083958328002</v>
      </c>
      <c r="I19" s="932">
        <v>14324</v>
      </c>
      <c r="J19" s="933">
        <v>96.082640193184858</v>
      </c>
      <c r="K19" s="930"/>
      <c r="L19" s="932">
        <v>20988</v>
      </c>
      <c r="M19" s="933">
        <v>53.723091099905297</v>
      </c>
      <c r="N19" s="932">
        <v>19530</v>
      </c>
      <c r="O19" s="933">
        <v>93.053173241852477</v>
      </c>
      <c r="P19" s="930"/>
      <c r="Q19" s="932">
        <v>3171</v>
      </c>
      <c r="R19" s="933">
        <v>8.1168249417667084</v>
      </c>
      <c r="S19" s="932">
        <v>3147</v>
      </c>
      <c r="T19" s="933">
        <f t="shared" si="2"/>
        <v>99.243140964995263</v>
      </c>
    </row>
    <row r="20" spans="1:20" s="331" customFormat="1" ht="18" customHeight="1" x14ac:dyDescent="0.2">
      <c r="A20" s="330"/>
      <c r="B20" s="931" t="s">
        <v>3</v>
      </c>
      <c r="C20" s="930"/>
      <c r="D20" s="932">
        <f t="shared" si="0"/>
        <v>13510</v>
      </c>
      <c r="E20" s="933">
        <f t="shared" si="1"/>
        <v>7.4025369167967998</v>
      </c>
      <c r="F20" s="930"/>
      <c r="G20" s="932">
        <v>6199</v>
      </c>
      <c r="H20" s="933">
        <v>45.884529977794223</v>
      </c>
      <c r="I20" s="932">
        <v>5932</v>
      </c>
      <c r="J20" s="933">
        <v>95.692853686078408</v>
      </c>
      <c r="K20" s="930"/>
      <c r="L20" s="932">
        <v>6398</v>
      </c>
      <c r="M20" s="933">
        <v>47.357512953367873</v>
      </c>
      <c r="N20" s="932">
        <v>5953</v>
      </c>
      <c r="O20" s="933">
        <v>93.04470146920913</v>
      </c>
      <c r="P20" s="930"/>
      <c r="Q20" s="932">
        <v>913</v>
      </c>
      <c r="R20" s="933">
        <v>6.7579570688378983</v>
      </c>
      <c r="S20" s="932">
        <v>561</v>
      </c>
      <c r="T20" s="933">
        <f t="shared" si="2"/>
        <v>61.445783132530117</v>
      </c>
    </row>
    <row r="21" spans="1:20" s="331" customFormat="1" ht="18" customHeight="1" x14ac:dyDescent="0.2">
      <c r="A21" s="330"/>
      <c r="B21" s="931" t="s">
        <v>2</v>
      </c>
      <c r="C21" s="930"/>
      <c r="D21" s="932">
        <f t="shared" si="0"/>
        <v>5231</v>
      </c>
      <c r="E21" s="933">
        <f t="shared" si="1"/>
        <v>2.8662228432097749</v>
      </c>
      <c r="F21" s="930"/>
      <c r="G21" s="932">
        <v>3370</v>
      </c>
      <c r="H21" s="933">
        <v>64.423628369336654</v>
      </c>
      <c r="I21" s="932">
        <v>3332</v>
      </c>
      <c r="J21" s="933">
        <v>98.872403560830861</v>
      </c>
      <c r="K21" s="930"/>
      <c r="L21" s="932">
        <v>1823</v>
      </c>
      <c r="M21" s="933">
        <v>34.849933091187154</v>
      </c>
      <c r="N21" s="932">
        <v>1808</v>
      </c>
      <c r="O21" s="933">
        <v>99.177180471749864</v>
      </c>
      <c r="P21" s="930"/>
      <c r="Q21" s="932">
        <v>38</v>
      </c>
      <c r="R21" s="933">
        <v>0.72643853947619952</v>
      </c>
      <c r="S21" s="932">
        <v>38</v>
      </c>
      <c r="T21" s="933">
        <f t="shared" si="2"/>
        <v>100</v>
      </c>
    </row>
    <row r="22" spans="1:20" s="331" customFormat="1" ht="18" customHeight="1" x14ac:dyDescent="0.2">
      <c r="A22" s="330"/>
      <c r="B22" s="931" t="s">
        <v>35</v>
      </c>
      <c r="C22" s="930"/>
      <c r="D22" s="932">
        <f t="shared" si="0"/>
        <v>6730</v>
      </c>
      <c r="E22" s="933">
        <f t="shared" si="1"/>
        <v>3.6875702035560667</v>
      </c>
      <c r="F22" s="930"/>
      <c r="G22" s="932">
        <v>3901</v>
      </c>
      <c r="H22" s="933">
        <v>57.964338781575044</v>
      </c>
      <c r="I22" s="932">
        <v>3743</v>
      </c>
      <c r="J22" s="933">
        <v>95.949756472699306</v>
      </c>
      <c r="K22" s="930"/>
      <c r="L22" s="932">
        <v>2611</v>
      </c>
      <c r="M22" s="933">
        <v>38.796433878157508</v>
      </c>
      <c r="N22" s="932">
        <v>2559</v>
      </c>
      <c r="O22" s="933">
        <v>98.008425890463428</v>
      </c>
      <c r="P22" s="930"/>
      <c r="Q22" s="932">
        <v>218</v>
      </c>
      <c r="R22" s="933">
        <v>3.2392273402674596</v>
      </c>
      <c r="S22" s="932">
        <v>208</v>
      </c>
      <c r="T22" s="933">
        <f t="shared" si="2"/>
        <v>95.412844036697251</v>
      </c>
    </row>
    <row r="23" spans="1:20" s="331" customFormat="1" ht="18" customHeight="1" x14ac:dyDescent="0.2">
      <c r="A23" s="330"/>
      <c r="B23" s="931" t="s">
        <v>42</v>
      </c>
      <c r="C23" s="930"/>
      <c r="D23" s="932">
        <f t="shared" si="0"/>
        <v>24844</v>
      </c>
      <c r="E23" s="933">
        <f t="shared" si="1"/>
        <v>13.612777732116928</v>
      </c>
      <c r="F23" s="930"/>
      <c r="G23" s="932">
        <v>15458</v>
      </c>
      <c r="H23" s="933">
        <v>62.220254387377238</v>
      </c>
      <c r="I23" s="932">
        <v>13017</v>
      </c>
      <c r="J23" s="933">
        <v>84.208823909949544</v>
      </c>
      <c r="K23" s="930"/>
      <c r="L23" s="932">
        <v>8132</v>
      </c>
      <c r="M23" s="933">
        <v>32.732249235227826</v>
      </c>
      <c r="N23" s="932">
        <v>7220</v>
      </c>
      <c r="O23" s="933">
        <v>88.785046728971963</v>
      </c>
      <c r="P23" s="930"/>
      <c r="Q23" s="932">
        <v>1254</v>
      </c>
      <c r="R23" s="933">
        <v>5.0474963773949444</v>
      </c>
      <c r="S23" s="932">
        <v>1242</v>
      </c>
      <c r="T23" s="933">
        <f t="shared" si="2"/>
        <v>99.043062200956939</v>
      </c>
    </row>
    <row r="24" spans="1:20" s="331" customFormat="1" ht="18" customHeight="1" x14ac:dyDescent="0.2">
      <c r="A24" s="330">
        <v>47094</v>
      </c>
      <c r="B24" s="931" t="s">
        <v>43</v>
      </c>
      <c r="C24" s="930"/>
      <c r="D24" s="932">
        <f t="shared" si="0"/>
        <v>5331</v>
      </c>
      <c r="E24" s="933">
        <f t="shared" si="1"/>
        <v>2.9210158625791074</v>
      </c>
      <c r="F24" s="930"/>
      <c r="G24" s="932">
        <v>2810</v>
      </c>
      <c r="H24" s="933">
        <v>52.710560870380796</v>
      </c>
      <c r="I24" s="932">
        <v>2801</v>
      </c>
      <c r="J24" s="933">
        <v>99.679715302491104</v>
      </c>
      <c r="K24" s="930"/>
      <c r="L24" s="932">
        <v>2498</v>
      </c>
      <c r="M24" s="933">
        <v>46.858000375164131</v>
      </c>
      <c r="N24" s="932">
        <v>2490</v>
      </c>
      <c r="O24" s="933">
        <v>99.679743795036018</v>
      </c>
      <c r="P24" s="930"/>
      <c r="Q24" s="932">
        <v>23</v>
      </c>
      <c r="R24" s="933">
        <v>0.43143875445507407</v>
      </c>
      <c r="S24" s="932">
        <v>22</v>
      </c>
      <c r="T24" s="933">
        <f t="shared" si="2"/>
        <v>95.652173913043484</v>
      </c>
    </row>
    <row r="25" spans="1:20" s="331" customFormat="1" ht="18" customHeight="1" x14ac:dyDescent="0.2">
      <c r="B25" s="931" t="s">
        <v>44</v>
      </c>
      <c r="C25" s="930"/>
      <c r="D25" s="932">
        <f t="shared" si="0"/>
        <v>2703</v>
      </c>
      <c r="E25" s="933">
        <f t="shared" si="1"/>
        <v>1.4810553135530533</v>
      </c>
      <c r="F25" s="930"/>
      <c r="G25" s="932">
        <v>1057</v>
      </c>
      <c r="H25" s="933">
        <v>39.10469848316685</v>
      </c>
      <c r="I25" s="932">
        <v>1052</v>
      </c>
      <c r="J25" s="933">
        <v>99.526963103122043</v>
      </c>
      <c r="K25" s="930"/>
      <c r="L25" s="932">
        <v>1568</v>
      </c>
      <c r="M25" s="933">
        <v>58.009618941916386</v>
      </c>
      <c r="N25" s="932">
        <v>1557</v>
      </c>
      <c r="O25" s="933">
        <v>99.298469387755105</v>
      </c>
      <c r="P25" s="930"/>
      <c r="Q25" s="932">
        <v>78</v>
      </c>
      <c r="R25" s="933">
        <v>2.8856825749167592</v>
      </c>
      <c r="S25" s="932">
        <v>78</v>
      </c>
      <c r="T25" s="933">
        <f t="shared" si="2"/>
        <v>100</v>
      </c>
    </row>
    <row r="26" spans="1:20" s="331" customFormat="1" ht="18" customHeight="1" x14ac:dyDescent="0.2">
      <c r="B26" s="931" t="s">
        <v>45</v>
      </c>
      <c r="C26" s="930"/>
      <c r="D26" s="932">
        <f t="shared" si="0"/>
        <v>13527</v>
      </c>
      <c r="E26" s="933">
        <f t="shared" si="1"/>
        <v>7.4118517300895874</v>
      </c>
      <c r="F26" s="930"/>
      <c r="G26" s="932">
        <v>6100</v>
      </c>
      <c r="H26" s="933">
        <v>45.094995194795594</v>
      </c>
      <c r="I26" s="932">
        <v>5038</v>
      </c>
      <c r="J26" s="933">
        <v>82.590163934426229</v>
      </c>
      <c r="K26" s="930"/>
      <c r="L26" s="932">
        <v>5025</v>
      </c>
      <c r="M26" s="933">
        <v>37.147926369483258</v>
      </c>
      <c r="N26" s="932">
        <v>3958</v>
      </c>
      <c r="O26" s="933">
        <v>78.766169154228862</v>
      </c>
      <c r="P26" s="930"/>
      <c r="Q26" s="932">
        <v>2402</v>
      </c>
      <c r="R26" s="933">
        <v>17.757078435721148</v>
      </c>
      <c r="S26" s="932">
        <v>1670</v>
      </c>
      <c r="T26" s="933">
        <f t="shared" si="2"/>
        <v>69.525395503746878</v>
      </c>
    </row>
    <row r="27" spans="1:20" s="331" customFormat="1" ht="18" customHeight="1" x14ac:dyDescent="0.2">
      <c r="B27" s="931" t="s">
        <v>46</v>
      </c>
      <c r="C27" s="930"/>
      <c r="D27" s="932">
        <f t="shared" si="0"/>
        <v>2031</v>
      </c>
      <c r="E27" s="933">
        <f t="shared" si="1"/>
        <v>1.11284622339114</v>
      </c>
      <c r="F27" s="930"/>
      <c r="G27" s="932">
        <v>694</v>
      </c>
      <c r="H27" s="933">
        <v>34.170359428852784</v>
      </c>
      <c r="I27" s="932">
        <v>493</v>
      </c>
      <c r="J27" s="933">
        <v>71.037463976945247</v>
      </c>
      <c r="K27" s="930"/>
      <c r="L27" s="932">
        <v>1219</v>
      </c>
      <c r="M27" s="933">
        <v>60.019694731659278</v>
      </c>
      <c r="N27" s="932">
        <v>929</v>
      </c>
      <c r="O27" s="933">
        <v>76.21000820344544</v>
      </c>
      <c r="P27" s="930"/>
      <c r="Q27" s="932">
        <v>118</v>
      </c>
      <c r="R27" s="933">
        <v>5.8099458394879369</v>
      </c>
      <c r="S27" s="932">
        <v>95</v>
      </c>
      <c r="T27" s="933">
        <f t="shared" si="2"/>
        <v>80.508474576271183</v>
      </c>
    </row>
    <row r="28" spans="1:20" s="331" customFormat="1" ht="18" customHeight="1" x14ac:dyDescent="0.2">
      <c r="B28" s="953" t="s">
        <v>1</v>
      </c>
      <c r="C28" s="930"/>
      <c r="D28" s="954">
        <f t="shared" si="0"/>
        <v>207</v>
      </c>
      <c r="E28" s="955">
        <f t="shared" si="1"/>
        <v>0.11342155009451795</v>
      </c>
      <c r="F28" s="930"/>
      <c r="G28" s="954">
        <v>93</v>
      </c>
      <c r="H28" s="955">
        <v>44.927536231884055</v>
      </c>
      <c r="I28" s="954">
        <v>89</v>
      </c>
      <c r="J28" s="955">
        <v>95.6989247311828</v>
      </c>
      <c r="K28" s="930"/>
      <c r="L28" s="954">
        <v>114</v>
      </c>
      <c r="M28" s="955">
        <v>55.072463768115945</v>
      </c>
      <c r="N28" s="954">
        <v>112</v>
      </c>
      <c r="O28" s="955">
        <v>98.245614035087712</v>
      </c>
      <c r="P28" s="930"/>
      <c r="Q28" s="954">
        <v>0</v>
      </c>
      <c r="R28" s="955">
        <v>0</v>
      </c>
      <c r="S28" s="954">
        <v>0</v>
      </c>
      <c r="T28" s="955" t="str">
        <f t="shared" si="2"/>
        <v>-</v>
      </c>
    </row>
    <row r="29" spans="1:20" s="319" customFormat="1" ht="18" customHeight="1" x14ac:dyDescent="0.2">
      <c r="B29" s="1284" t="s">
        <v>0</v>
      </c>
      <c r="C29" s="1277"/>
      <c r="D29" s="1285">
        <f>SUM(D11:D28)</f>
        <v>182505</v>
      </c>
      <c r="E29" s="1286">
        <f t="shared" si="1"/>
        <v>100</v>
      </c>
      <c r="F29" s="1277"/>
      <c r="G29" s="1285">
        <f>SUM(G11:G28)</f>
        <v>91128</v>
      </c>
      <c r="H29" s="1286">
        <f t="shared" ref="H29" si="3">G29/$D29*100</f>
        <v>49.931782690885179</v>
      </c>
      <c r="I29" s="1285">
        <f>SUM(I11:I28)</f>
        <v>75218</v>
      </c>
      <c r="J29" s="1286">
        <f>I29/G29*100</f>
        <v>82.54104117285577</v>
      </c>
      <c r="K29" s="1277"/>
      <c r="L29" s="1285">
        <f>SUM(L11:L28)</f>
        <v>81187</v>
      </c>
      <c r="M29" s="1286">
        <f t="shared" ref="M29" si="4">L29/$D29*100</f>
        <v>44.484808635379849</v>
      </c>
      <c r="N29" s="1285">
        <f>SUM(N11:N28)</f>
        <v>67490</v>
      </c>
      <c r="O29" s="1286">
        <f>N29/L29*100</f>
        <v>83.129072388436569</v>
      </c>
      <c r="P29" s="1277"/>
      <c r="Q29" s="1285">
        <f>SUM(Q11:Q28)</f>
        <v>10190</v>
      </c>
      <c r="R29" s="1286">
        <f t="shared" ref="R29" si="5">Q29/$D29*100</f>
        <v>5.583408673734966</v>
      </c>
      <c r="S29" s="1285">
        <f>SUM(S11:S28)</f>
        <v>8638</v>
      </c>
      <c r="T29" s="1286">
        <f>S29/Q29*100</f>
        <v>84.769381746810595</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7" x14ac:dyDescent="0.25">
      <c r="B33" s="935"/>
      <c r="L33" s="935"/>
    </row>
    <row r="34" spans="2:17" s="567" customFormat="1" x14ac:dyDescent="0.2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2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25"/>
    <row r="37" spans="2:17" s="567" customFormat="1" x14ac:dyDescent="0.25"/>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topLeftCell="A8"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67</v>
      </c>
    </row>
    <row r="2" spans="1:22" s="343" customFormat="1" ht="49.5" customHeight="1" x14ac:dyDescent="0.2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25">
      <c r="B3" s="344"/>
      <c r="C3" s="344"/>
      <c r="D3" s="344"/>
      <c r="E3" s="344"/>
      <c r="F3" s="344"/>
      <c r="L3" s="344"/>
      <c r="Q3" s="344"/>
      <c r="T3" s="344"/>
    </row>
    <row r="4" spans="1:22" s="345" customFormat="1" ht="15" customHeight="1" x14ac:dyDescent="0.2">
      <c r="B4" s="1472" t="s">
        <v>432</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
    <row r="7" spans="1:22" s="322" customFormat="1" ht="15" customHeight="1" x14ac:dyDescent="0.2">
      <c r="A7" s="316"/>
      <c r="B7" s="1644" t="s">
        <v>12</v>
      </c>
      <c r="C7" s="920"/>
      <c r="D7" s="1663" t="s">
        <v>77</v>
      </c>
      <c r="E7" s="1649"/>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5"/>
      <c r="C8" s="920"/>
      <c r="D8" s="1664"/>
      <c r="E8" s="1652"/>
      <c r="F8" s="920"/>
      <c r="G8" s="1668" t="s">
        <v>69</v>
      </c>
      <c r="H8" s="1669"/>
      <c r="I8" s="1659" t="s">
        <v>286</v>
      </c>
      <c r="J8" s="1660"/>
      <c r="K8" s="957"/>
      <c r="L8" s="1670" t="s">
        <v>69</v>
      </c>
      <c r="M8" s="1671"/>
      <c r="N8" s="1659" t="s">
        <v>286</v>
      </c>
      <c r="O8" s="1660"/>
      <c r="P8" s="957"/>
      <c r="Q8" s="1670" t="s">
        <v>69</v>
      </c>
      <c r="R8" s="1671"/>
      <c r="S8" s="1659" t="s">
        <v>286</v>
      </c>
      <c r="T8" s="1660"/>
    </row>
    <row r="9" spans="1:22" s="322" customFormat="1" ht="29.25" customHeight="1" x14ac:dyDescent="0.2">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4490</v>
      </c>
      <c r="E11" s="928">
        <f>D11/D$29*100</f>
        <v>2.0238444028757523</v>
      </c>
      <c r="F11" s="930"/>
      <c r="G11" s="927">
        <v>2228</v>
      </c>
      <c r="H11" s="928">
        <v>49.621380846325167</v>
      </c>
      <c r="I11" s="927">
        <v>2161</v>
      </c>
      <c r="J11" s="928">
        <v>96.992818671454216</v>
      </c>
      <c r="K11" s="930"/>
      <c r="L11" s="927">
        <v>2143</v>
      </c>
      <c r="M11" s="928">
        <v>47.728285077951007</v>
      </c>
      <c r="N11" s="927">
        <v>2026</v>
      </c>
      <c r="O11" s="928">
        <v>94.540363975734948</v>
      </c>
      <c r="P11" s="930"/>
      <c r="Q11" s="927">
        <v>119</v>
      </c>
      <c r="R11" s="928">
        <v>2.6503340757238307</v>
      </c>
      <c r="S11" s="927">
        <v>52</v>
      </c>
      <c r="T11" s="928">
        <f>IFERROR(S11/Q11*100,"-")</f>
        <v>43.69747899159664</v>
      </c>
    </row>
    <row r="12" spans="1:22" s="331" customFormat="1" ht="18" customHeight="1" x14ac:dyDescent="0.2">
      <c r="A12" s="330"/>
      <c r="B12" s="931" t="s">
        <v>7</v>
      </c>
      <c r="C12" s="930"/>
      <c r="D12" s="932">
        <f t="shared" ref="D12:D28" si="0">G12+L12+Q12</f>
        <v>10118</v>
      </c>
      <c r="E12" s="933">
        <f t="shared" ref="E12:E29" si="1">D12/D$29*100</f>
        <v>4.560636451736495</v>
      </c>
      <c r="F12" s="930"/>
      <c r="G12" s="932">
        <v>4227</v>
      </c>
      <c r="H12" s="933">
        <v>41.777031033801151</v>
      </c>
      <c r="I12" s="932">
        <v>4139</v>
      </c>
      <c r="J12" s="933">
        <v>97.918145256683232</v>
      </c>
      <c r="K12" s="930"/>
      <c r="L12" s="932">
        <v>4108</v>
      </c>
      <c r="M12" s="933">
        <v>40.600909270606842</v>
      </c>
      <c r="N12" s="932">
        <v>3977</v>
      </c>
      <c r="O12" s="933">
        <v>96.811100292112954</v>
      </c>
      <c r="P12" s="930"/>
      <c r="Q12" s="932">
        <v>1783</v>
      </c>
      <c r="R12" s="933">
        <v>17.622059695592014</v>
      </c>
      <c r="S12" s="932">
        <v>1698</v>
      </c>
      <c r="T12" s="933">
        <f t="shared" ref="T12:T28" si="2">IFERROR(S12/Q12*100,"-")</f>
        <v>95.23275378575434</v>
      </c>
    </row>
    <row r="13" spans="1:22" s="331" customFormat="1" ht="18" customHeight="1" x14ac:dyDescent="0.2">
      <c r="A13" s="330"/>
      <c r="B13" s="931" t="s">
        <v>37</v>
      </c>
      <c r="C13" s="930"/>
      <c r="D13" s="932">
        <f t="shared" si="0"/>
        <v>5527</v>
      </c>
      <c r="E13" s="933">
        <f t="shared" si="1"/>
        <v>2.4912668184174347</v>
      </c>
      <c r="F13" s="930"/>
      <c r="G13" s="932">
        <v>1840</v>
      </c>
      <c r="H13" s="933">
        <v>33.291116337977201</v>
      </c>
      <c r="I13" s="932">
        <v>1770</v>
      </c>
      <c r="J13" s="933">
        <v>96.195652173913047</v>
      </c>
      <c r="K13" s="930"/>
      <c r="L13" s="932">
        <v>1973</v>
      </c>
      <c r="M13" s="933">
        <v>35.697485073276638</v>
      </c>
      <c r="N13" s="932">
        <v>1778</v>
      </c>
      <c r="O13" s="933">
        <v>90.116573745565134</v>
      </c>
      <c r="P13" s="930"/>
      <c r="Q13" s="932">
        <v>1714</v>
      </c>
      <c r="R13" s="933">
        <v>31.011398588746154</v>
      </c>
      <c r="S13" s="932">
        <v>1392</v>
      </c>
      <c r="T13" s="933">
        <f t="shared" si="2"/>
        <v>81.213535589264879</v>
      </c>
    </row>
    <row r="14" spans="1:22" s="331" customFormat="1" ht="18" customHeight="1" x14ac:dyDescent="0.2">
      <c r="A14" s="330"/>
      <c r="B14" s="931" t="s">
        <v>38</v>
      </c>
      <c r="C14" s="930"/>
      <c r="D14" s="932">
        <f t="shared" si="0"/>
        <v>738</v>
      </c>
      <c r="E14" s="933">
        <f t="shared" si="1"/>
        <v>0.33264970363525725</v>
      </c>
      <c r="F14" s="930"/>
      <c r="G14" s="932">
        <v>329</v>
      </c>
      <c r="H14" s="933">
        <v>44.579945799457995</v>
      </c>
      <c r="I14" s="932">
        <v>289</v>
      </c>
      <c r="J14" s="933">
        <v>87.841945288753791</v>
      </c>
      <c r="K14" s="930"/>
      <c r="L14" s="932">
        <v>363</v>
      </c>
      <c r="M14" s="933">
        <v>49.1869918699187</v>
      </c>
      <c r="N14" s="932">
        <v>303</v>
      </c>
      <c r="O14" s="933">
        <v>83.471074380165291</v>
      </c>
      <c r="P14" s="930"/>
      <c r="Q14" s="932">
        <v>46</v>
      </c>
      <c r="R14" s="933">
        <v>6.2330623306233059</v>
      </c>
      <c r="S14" s="932">
        <v>10</v>
      </c>
      <c r="T14" s="933">
        <f t="shared" si="2"/>
        <v>21.739130434782609</v>
      </c>
    </row>
    <row r="15" spans="1:22" s="331" customFormat="1" ht="18" customHeight="1" x14ac:dyDescent="0.2">
      <c r="A15" s="330"/>
      <c r="B15" s="931" t="s">
        <v>6</v>
      </c>
      <c r="C15" s="930"/>
      <c r="D15" s="932">
        <f t="shared" si="0"/>
        <v>16272</v>
      </c>
      <c r="E15" s="933">
        <f t="shared" si="1"/>
        <v>7.3345202947871364</v>
      </c>
      <c r="F15" s="930"/>
      <c r="G15" s="932">
        <v>5119</v>
      </c>
      <c r="H15" s="933">
        <v>31.458947885939036</v>
      </c>
      <c r="I15" s="932">
        <v>4136</v>
      </c>
      <c r="J15" s="933">
        <v>80.797030670052749</v>
      </c>
      <c r="K15" s="930"/>
      <c r="L15" s="932">
        <v>5492</v>
      </c>
      <c r="M15" s="933">
        <v>33.751229105211408</v>
      </c>
      <c r="N15" s="932">
        <v>4339</v>
      </c>
      <c r="O15" s="933">
        <v>79.005826656955563</v>
      </c>
      <c r="P15" s="930"/>
      <c r="Q15" s="932">
        <v>5661</v>
      </c>
      <c r="R15" s="933">
        <v>34.789823008849559</v>
      </c>
      <c r="S15" s="932">
        <v>4627</v>
      </c>
      <c r="T15" s="933">
        <f t="shared" si="2"/>
        <v>81.734675852322908</v>
      </c>
    </row>
    <row r="16" spans="1:22" s="331" customFormat="1" ht="18" customHeight="1" x14ac:dyDescent="0.2">
      <c r="A16" s="330"/>
      <c r="B16" s="931" t="s">
        <v>5</v>
      </c>
      <c r="C16" s="930"/>
      <c r="D16" s="932">
        <f t="shared" si="0"/>
        <v>376</v>
      </c>
      <c r="E16" s="933">
        <f t="shared" si="1"/>
        <v>0.16948006580874897</v>
      </c>
      <c r="F16" s="930"/>
      <c r="G16" s="932">
        <v>174</v>
      </c>
      <c r="H16" s="933">
        <v>46.276595744680847</v>
      </c>
      <c r="I16" s="932">
        <v>174</v>
      </c>
      <c r="J16" s="933">
        <v>100</v>
      </c>
      <c r="K16" s="930"/>
      <c r="L16" s="932">
        <v>202</v>
      </c>
      <c r="M16" s="933">
        <v>53.723404255319153</v>
      </c>
      <c r="N16" s="932">
        <v>202</v>
      </c>
      <c r="O16" s="933">
        <v>100</v>
      </c>
      <c r="P16" s="930"/>
      <c r="Q16" s="932">
        <v>0</v>
      </c>
      <c r="R16" s="933">
        <v>0</v>
      </c>
      <c r="S16" s="932">
        <v>0</v>
      </c>
      <c r="T16" s="933" t="str">
        <f t="shared" si="2"/>
        <v>-</v>
      </c>
    </row>
    <row r="17" spans="1:20" s="331" customFormat="1" ht="18" customHeight="1" x14ac:dyDescent="0.2">
      <c r="A17" s="330"/>
      <c r="B17" s="931" t="s">
        <v>4</v>
      </c>
      <c r="C17" s="930"/>
      <c r="D17" s="932">
        <f t="shared" si="0"/>
        <v>49189</v>
      </c>
      <c r="E17" s="933">
        <f t="shared" si="1"/>
        <v>22.171688715602535</v>
      </c>
      <c r="F17" s="930"/>
      <c r="G17" s="932">
        <v>16325</v>
      </c>
      <c r="H17" s="933">
        <v>33.188314460550124</v>
      </c>
      <c r="I17" s="932">
        <v>14021</v>
      </c>
      <c r="J17" s="933">
        <v>85.886676875957122</v>
      </c>
      <c r="K17" s="930"/>
      <c r="L17" s="932">
        <v>15869</v>
      </c>
      <c r="M17" s="933">
        <v>32.261277927992033</v>
      </c>
      <c r="N17" s="932">
        <v>12900</v>
      </c>
      <c r="O17" s="933">
        <v>81.29056651332786</v>
      </c>
      <c r="P17" s="930"/>
      <c r="Q17" s="932">
        <v>16995</v>
      </c>
      <c r="R17" s="933">
        <v>34.550407611457842</v>
      </c>
      <c r="S17" s="932">
        <v>11662</v>
      </c>
      <c r="T17" s="933">
        <f t="shared" si="2"/>
        <v>68.620182406590175</v>
      </c>
    </row>
    <row r="18" spans="1:20" s="331" customFormat="1" ht="18" customHeight="1" x14ac:dyDescent="0.2">
      <c r="A18" s="330"/>
      <c r="B18" s="931" t="s">
        <v>40</v>
      </c>
      <c r="C18" s="930"/>
      <c r="D18" s="932">
        <f t="shared" si="0"/>
        <v>11990</v>
      </c>
      <c r="E18" s="933">
        <f t="shared" si="1"/>
        <v>5.4044308219332446</v>
      </c>
      <c r="F18" s="930"/>
      <c r="G18" s="932">
        <v>4117</v>
      </c>
      <c r="H18" s="933">
        <v>34.336947456213515</v>
      </c>
      <c r="I18" s="932">
        <v>3473</v>
      </c>
      <c r="J18" s="933">
        <v>84.357541899441344</v>
      </c>
      <c r="K18" s="930"/>
      <c r="L18" s="932">
        <v>4484</v>
      </c>
      <c r="M18" s="933">
        <v>37.397831526271894</v>
      </c>
      <c r="N18" s="932">
        <v>3701</v>
      </c>
      <c r="O18" s="933">
        <v>82.537912578055312</v>
      </c>
      <c r="P18" s="930"/>
      <c r="Q18" s="932">
        <v>3389</v>
      </c>
      <c r="R18" s="933">
        <v>28.265221017514598</v>
      </c>
      <c r="S18" s="932">
        <v>2530</v>
      </c>
      <c r="T18" s="933">
        <f t="shared" si="2"/>
        <v>74.653290056063739</v>
      </c>
    </row>
    <row r="19" spans="1:20" s="331" customFormat="1" ht="18" customHeight="1" x14ac:dyDescent="0.2">
      <c r="A19" s="330"/>
      <c r="B19" s="931" t="s">
        <v>41</v>
      </c>
      <c r="C19" s="930"/>
      <c r="D19" s="932">
        <f t="shared" si="0"/>
        <v>23103</v>
      </c>
      <c r="E19" s="933">
        <f t="shared" si="1"/>
        <v>10.4135584052647</v>
      </c>
      <c r="F19" s="930"/>
      <c r="G19" s="932">
        <v>6460</v>
      </c>
      <c r="H19" s="933">
        <v>27.961736571008096</v>
      </c>
      <c r="I19" s="932">
        <v>6183</v>
      </c>
      <c r="J19" s="933">
        <v>95.712074303405572</v>
      </c>
      <c r="K19" s="930"/>
      <c r="L19" s="932">
        <v>11552</v>
      </c>
      <c r="M19" s="933">
        <v>50.00216422109682</v>
      </c>
      <c r="N19" s="932">
        <v>10680</v>
      </c>
      <c r="O19" s="933">
        <v>92.451523545706365</v>
      </c>
      <c r="P19" s="930"/>
      <c r="Q19" s="932">
        <v>5091</v>
      </c>
      <c r="R19" s="933">
        <v>22.036099207895081</v>
      </c>
      <c r="S19" s="932">
        <v>4016</v>
      </c>
      <c r="T19" s="933">
        <f t="shared" si="2"/>
        <v>78.884305637399336</v>
      </c>
    </row>
    <row r="20" spans="1:20" s="331" customFormat="1" ht="18" customHeight="1" x14ac:dyDescent="0.2">
      <c r="A20" s="330"/>
      <c r="B20" s="931" t="s">
        <v>3</v>
      </c>
      <c r="C20" s="930"/>
      <c r="D20" s="932">
        <f t="shared" si="0"/>
        <v>25803</v>
      </c>
      <c r="E20" s="933">
        <f t="shared" si="1"/>
        <v>11.630569516125396</v>
      </c>
      <c r="F20" s="930"/>
      <c r="G20" s="932">
        <v>7695</v>
      </c>
      <c r="H20" s="933">
        <v>29.822113707708407</v>
      </c>
      <c r="I20" s="932">
        <v>4445</v>
      </c>
      <c r="J20" s="933">
        <v>57.764782326185838</v>
      </c>
      <c r="K20" s="930"/>
      <c r="L20" s="932">
        <v>9785</v>
      </c>
      <c r="M20" s="933">
        <v>37.921947060419328</v>
      </c>
      <c r="N20" s="932">
        <v>5142</v>
      </c>
      <c r="O20" s="933">
        <v>52.549821154828827</v>
      </c>
      <c r="P20" s="930"/>
      <c r="Q20" s="932">
        <v>8323</v>
      </c>
      <c r="R20" s="933">
        <v>32.255939231872262</v>
      </c>
      <c r="S20" s="932">
        <v>3177</v>
      </c>
      <c r="T20" s="933">
        <f t="shared" si="2"/>
        <v>38.171332452240783</v>
      </c>
    </row>
    <row r="21" spans="1:20" s="331" customFormat="1" ht="18" customHeight="1" x14ac:dyDescent="0.2">
      <c r="A21" s="330"/>
      <c r="B21" s="931" t="s">
        <v>2</v>
      </c>
      <c r="C21" s="930"/>
      <c r="D21" s="932">
        <f t="shared" si="0"/>
        <v>20022</v>
      </c>
      <c r="E21" s="933">
        <f t="shared" si="1"/>
        <v>9.0248135043158815</v>
      </c>
      <c r="F21" s="930"/>
      <c r="G21" s="932">
        <v>6069</v>
      </c>
      <c r="H21" s="933">
        <v>30.311657177105182</v>
      </c>
      <c r="I21" s="932">
        <v>5020</v>
      </c>
      <c r="J21" s="933">
        <v>82.715439116823191</v>
      </c>
      <c r="K21" s="930"/>
      <c r="L21" s="932">
        <v>6680</v>
      </c>
      <c r="M21" s="933">
        <v>33.363300369593446</v>
      </c>
      <c r="N21" s="932">
        <v>4829</v>
      </c>
      <c r="O21" s="933">
        <v>72.290419161676638</v>
      </c>
      <c r="P21" s="930"/>
      <c r="Q21" s="932">
        <v>7273</v>
      </c>
      <c r="R21" s="933">
        <v>36.325042453301371</v>
      </c>
      <c r="S21" s="932">
        <v>4645</v>
      </c>
      <c r="T21" s="933">
        <f t="shared" si="2"/>
        <v>63.866355011687062</v>
      </c>
    </row>
    <row r="22" spans="1:20" s="331" customFormat="1" ht="18" customHeight="1" x14ac:dyDescent="0.2">
      <c r="A22" s="330"/>
      <c r="B22" s="931" t="s">
        <v>35</v>
      </c>
      <c r="C22" s="930"/>
      <c r="D22" s="932">
        <f t="shared" si="0"/>
        <v>17579</v>
      </c>
      <c r="E22" s="933">
        <f t="shared" si="1"/>
        <v>7.9236438214148883</v>
      </c>
      <c r="F22" s="930"/>
      <c r="G22" s="932">
        <v>6234</v>
      </c>
      <c r="H22" s="933">
        <v>35.46276807554468</v>
      </c>
      <c r="I22" s="932">
        <v>5267</v>
      </c>
      <c r="J22" s="933">
        <v>84.488290022457491</v>
      </c>
      <c r="K22" s="930"/>
      <c r="L22" s="932">
        <v>5675</v>
      </c>
      <c r="M22" s="933">
        <v>32.282837476534503</v>
      </c>
      <c r="N22" s="932">
        <v>4055</v>
      </c>
      <c r="O22" s="933">
        <v>71.453744493392065</v>
      </c>
      <c r="P22" s="930"/>
      <c r="Q22" s="932">
        <v>5670</v>
      </c>
      <c r="R22" s="933">
        <v>32.254394447920816</v>
      </c>
      <c r="S22" s="932">
        <v>3466</v>
      </c>
      <c r="T22" s="933">
        <f t="shared" si="2"/>
        <v>61.128747795414462</v>
      </c>
    </row>
    <row r="23" spans="1:20" s="331" customFormat="1" ht="18" customHeight="1" x14ac:dyDescent="0.2">
      <c r="A23" s="330"/>
      <c r="B23" s="931" t="s">
        <v>42</v>
      </c>
      <c r="C23" s="930"/>
      <c r="D23" s="932">
        <f t="shared" si="0"/>
        <v>29765</v>
      </c>
      <c r="E23" s="933">
        <f t="shared" si="1"/>
        <v>13.416420635099502</v>
      </c>
      <c r="F23" s="930"/>
      <c r="G23" s="932">
        <v>13666</v>
      </c>
      <c r="H23" s="933">
        <v>45.912985049554841</v>
      </c>
      <c r="I23" s="932">
        <v>11401</v>
      </c>
      <c r="J23" s="933">
        <v>83.426020781501535</v>
      </c>
      <c r="K23" s="930"/>
      <c r="L23" s="932">
        <v>10840</v>
      </c>
      <c r="M23" s="933">
        <v>36.418612464303713</v>
      </c>
      <c r="N23" s="932">
        <v>8651</v>
      </c>
      <c r="O23" s="933">
        <v>79.806273062730625</v>
      </c>
      <c r="P23" s="930"/>
      <c r="Q23" s="932">
        <v>5259</v>
      </c>
      <c r="R23" s="933">
        <v>17.668402486141442</v>
      </c>
      <c r="S23" s="932">
        <v>3701</v>
      </c>
      <c r="T23" s="933">
        <f t="shared" si="2"/>
        <v>70.374595930785318</v>
      </c>
    </row>
    <row r="24" spans="1:20" s="331" customFormat="1" ht="18" customHeight="1" x14ac:dyDescent="0.2">
      <c r="A24" s="330">
        <v>47094</v>
      </c>
      <c r="B24" s="931" t="s">
        <v>43</v>
      </c>
      <c r="C24" s="930"/>
      <c r="D24" s="932">
        <f t="shared" si="0"/>
        <v>1439</v>
      </c>
      <c r="E24" s="933">
        <f t="shared" si="1"/>
        <v>0.64862184760316421</v>
      </c>
      <c r="F24" s="930"/>
      <c r="G24" s="932">
        <v>812</v>
      </c>
      <c r="H24" s="933">
        <v>56.428075052119532</v>
      </c>
      <c r="I24" s="932">
        <v>766</v>
      </c>
      <c r="J24" s="933">
        <v>94.334975369458135</v>
      </c>
      <c r="K24" s="930"/>
      <c r="L24" s="932">
        <v>436</v>
      </c>
      <c r="M24" s="933">
        <v>30.298818624044475</v>
      </c>
      <c r="N24" s="932">
        <v>375</v>
      </c>
      <c r="O24" s="933">
        <v>86.0091743119266</v>
      </c>
      <c r="P24" s="930"/>
      <c r="Q24" s="932">
        <v>191</v>
      </c>
      <c r="R24" s="933">
        <v>13.273106323835998</v>
      </c>
      <c r="S24" s="932">
        <v>148</v>
      </c>
      <c r="T24" s="933">
        <f t="shared" si="2"/>
        <v>77.486910994764401</v>
      </c>
    </row>
    <row r="25" spans="1:20" s="331" customFormat="1" ht="18" customHeight="1" x14ac:dyDescent="0.2">
      <c r="B25" s="931" t="s">
        <v>44</v>
      </c>
      <c r="C25" s="930"/>
      <c r="D25" s="932">
        <f t="shared" si="0"/>
        <v>3019</v>
      </c>
      <c r="E25" s="933">
        <f t="shared" si="1"/>
        <v>1.3607987198846092</v>
      </c>
      <c r="F25" s="930"/>
      <c r="G25" s="932">
        <v>739</v>
      </c>
      <c r="H25" s="933">
        <v>24.478304074196757</v>
      </c>
      <c r="I25" s="932">
        <v>553</v>
      </c>
      <c r="J25" s="933">
        <v>74.830852503382943</v>
      </c>
      <c r="K25" s="930"/>
      <c r="L25" s="932">
        <v>1442</v>
      </c>
      <c r="M25" s="933">
        <v>47.764160317986089</v>
      </c>
      <c r="N25" s="932">
        <v>1065</v>
      </c>
      <c r="O25" s="933">
        <v>73.855755894590843</v>
      </c>
      <c r="P25" s="930"/>
      <c r="Q25" s="932">
        <v>838</v>
      </c>
      <c r="R25" s="933">
        <v>27.757535607817157</v>
      </c>
      <c r="S25" s="932">
        <v>477</v>
      </c>
      <c r="T25" s="933">
        <f t="shared" si="2"/>
        <v>56.921241050119335</v>
      </c>
    </row>
    <row r="26" spans="1:20" s="331" customFormat="1" ht="18" customHeight="1" x14ac:dyDescent="0.2">
      <c r="B26" s="931" t="s">
        <v>45</v>
      </c>
      <c r="C26" s="930"/>
      <c r="D26" s="932">
        <f t="shared" si="0"/>
        <v>1341</v>
      </c>
      <c r="E26" s="933">
        <f t="shared" si="1"/>
        <v>0.60444885172747964</v>
      </c>
      <c r="F26" s="930"/>
      <c r="G26" s="932">
        <v>653</v>
      </c>
      <c r="H26" s="933">
        <v>48.695003728560778</v>
      </c>
      <c r="I26" s="932">
        <v>536</v>
      </c>
      <c r="J26" s="933">
        <v>82.08269525267994</v>
      </c>
      <c r="K26" s="930"/>
      <c r="L26" s="932">
        <v>657</v>
      </c>
      <c r="M26" s="933">
        <v>48.993288590604031</v>
      </c>
      <c r="N26" s="932">
        <v>542</v>
      </c>
      <c r="O26" s="933">
        <v>82.496194824961947</v>
      </c>
      <c r="P26" s="930"/>
      <c r="Q26" s="932">
        <v>31</v>
      </c>
      <c r="R26" s="933">
        <v>2.3117076808351977</v>
      </c>
      <c r="S26" s="932">
        <v>23</v>
      </c>
      <c r="T26" s="933">
        <f t="shared" si="2"/>
        <v>74.193548387096769</v>
      </c>
    </row>
    <row r="27" spans="1:20" s="331" customFormat="1" ht="18" customHeight="1" x14ac:dyDescent="0.2">
      <c r="B27" s="931" t="s">
        <v>46</v>
      </c>
      <c r="C27" s="930"/>
      <c r="D27" s="932">
        <f t="shared" si="0"/>
        <v>1079</v>
      </c>
      <c r="E27" s="933">
        <f t="shared" si="1"/>
        <v>0.48635369948840457</v>
      </c>
      <c r="F27" s="930"/>
      <c r="G27" s="932">
        <v>474</v>
      </c>
      <c r="H27" s="933">
        <v>43.929564411492123</v>
      </c>
      <c r="I27" s="932">
        <v>413</v>
      </c>
      <c r="J27" s="933">
        <v>87.130801687763721</v>
      </c>
      <c r="K27" s="930"/>
      <c r="L27" s="932">
        <v>567</v>
      </c>
      <c r="M27" s="933">
        <v>52.548656163113996</v>
      </c>
      <c r="N27" s="932">
        <v>461</v>
      </c>
      <c r="O27" s="933">
        <v>81.305114638447975</v>
      </c>
      <c r="P27" s="930"/>
      <c r="Q27" s="932">
        <v>38</v>
      </c>
      <c r="R27" s="933">
        <v>3.5217794253938832</v>
      </c>
      <c r="S27" s="932">
        <v>19</v>
      </c>
      <c r="T27" s="933">
        <f t="shared" si="2"/>
        <v>50</v>
      </c>
    </row>
    <row r="28" spans="1:20" s="331" customFormat="1" ht="18" customHeight="1" x14ac:dyDescent="0.2">
      <c r="B28" s="953" t="s">
        <v>1</v>
      </c>
      <c r="C28" s="930"/>
      <c r="D28" s="954">
        <f t="shared" si="0"/>
        <v>5</v>
      </c>
      <c r="E28" s="955">
        <f t="shared" si="1"/>
        <v>2.2537242793716616E-3</v>
      </c>
      <c r="F28" s="930"/>
      <c r="G28" s="954">
        <v>0</v>
      </c>
      <c r="H28" s="955">
        <v>0</v>
      </c>
      <c r="I28" s="954">
        <v>0</v>
      </c>
      <c r="J28" s="955" t="s">
        <v>363</v>
      </c>
      <c r="K28" s="930"/>
      <c r="L28" s="954">
        <v>4</v>
      </c>
      <c r="M28" s="955">
        <v>80</v>
      </c>
      <c r="N28" s="954">
        <v>3</v>
      </c>
      <c r="O28" s="955">
        <v>75</v>
      </c>
      <c r="P28" s="930"/>
      <c r="Q28" s="954">
        <v>1</v>
      </c>
      <c r="R28" s="955">
        <v>20</v>
      </c>
      <c r="S28" s="954">
        <v>0</v>
      </c>
      <c r="T28" s="955">
        <f t="shared" si="2"/>
        <v>0</v>
      </c>
    </row>
    <row r="29" spans="1:20" s="319" customFormat="1" ht="18" customHeight="1" x14ac:dyDescent="0.2">
      <c r="B29" s="1284" t="s">
        <v>0</v>
      </c>
      <c r="C29" s="1277"/>
      <c r="D29" s="1285">
        <f>SUM(D11:D28)</f>
        <v>221855</v>
      </c>
      <c r="E29" s="1286">
        <f t="shared" si="1"/>
        <v>100</v>
      </c>
      <c r="F29" s="1277"/>
      <c r="G29" s="1285">
        <f>SUM(G11:G28)</f>
        <v>77161</v>
      </c>
      <c r="H29" s="1286">
        <f>G29/$D29*100</f>
        <v>34.779923824119358</v>
      </c>
      <c r="I29" s="1285">
        <f>SUM(I11:I28)</f>
        <v>64747</v>
      </c>
      <c r="J29" s="1286">
        <f>I29/G29*100</f>
        <v>83.911561540156299</v>
      </c>
      <c r="K29" s="1277"/>
      <c r="L29" s="1285">
        <f>SUM(L11:L28)</f>
        <v>82272</v>
      </c>
      <c r="M29" s="1286">
        <f>L29/$D29*100</f>
        <v>37.083680782493076</v>
      </c>
      <c r="N29" s="1285">
        <f>SUM(N11:N28)</f>
        <v>65029</v>
      </c>
      <c r="O29" s="1286">
        <f>N29/L29*100</f>
        <v>79.041472189809411</v>
      </c>
      <c r="P29" s="1277"/>
      <c r="Q29" s="1285">
        <f>SUM(Q11:Q28)</f>
        <v>62422</v>
      </c>
      <c r="R29" s="1286">
        <f>Q29/$D29*100</f>
        <v>28.136395393387577</v>
      </c>
      <c r="S29" s="1285">
        <f>SUM(S11:S28)</f>
        <v>41643</v>
      </c>
      <c r="T29" s="1286">
        <f>S29/Q29*100</f>
        <v>66.712056646695075</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66</v>
      </c>
    </row>
    <row r="2" spans="1:22" s="343" customFormat="1" ht="49.5" customHeight="1" x14ac:dyDescent="0.2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25">
      <c r="B3" s="344"/>
      <c r="C3" s="344"/>
      <c r="D3" s="344"/>
      <c r="E3" s="344"/>
      <c r="F3" s="344"/>
      <c r="L3" s="344"/>
      <c r="Q3" s="344"/>
      <c r="T3" s="344"/>
    </row>
    <row r="4" spans="1:22" s="345" customFormat="1" ht="15" customHeight="1" x14ac:dyDescent="0.2">
      <c r="B4" s="1472" t="s">
        <v>431</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
    <row r="7" spans="1:22" s="322" customFormat="1" ht="15" customHeight="1" x14ac:dyDescent="0.2">
      <c r="A7" s="316"/>
      <c r="B7" s="1644" t="s">
        <v>12</v>
      </c>
      <c r="C7" s="920"/>
      <c r="D7" s="1663" t="s">
        <v>66</v>
      </c>
      <c r="E7" s="1649"/>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5"/>
      <c r="C8" s="920"/>
      <c r="D8" s="1664"/>
      <c r="E8" s="1652"/>
      <c r="F8" s="920"/>
      <c r="G8" s="1668" t="s">
        <v>69</v>
      </c>
      <c r="H8" s="1669"/>
      <c r="I8" s="1659" t="s">
        <v>286</v>
      </c>
      <c r="J8" s="1660"/>
      <c r="K8" s="957"/>
      <c r="L8" s="1670" t="s">
        <v>69</v>
      </c>
      <c r="M8" s="1671"/>
      <c r="N8" s="1659" t="s">
        <v>286</v>
      </c>
      <c r="O8" s="1660"/>
      <c r="P8" s="957"/>
      <c r="Q8" s="1670" t="s">
        <v>69</v>
      </c>
      <c r="R8" s="1671"/>
      <c r="S8" s="1659" t="s">
        <v>286</v>
      </c>
      <c r="T8" s="1660"/>
    </row>
    <row r="9" spans="1:22" s="322" customFormat="1" ht="29.25" customHeight="1" x14ac:dyDescent="0.2">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88418</v>
      </c>
      <c r="E11" s="928">
        <f>D11/D$29*100</f>
        <v>13.184555141675292</v>
      </c>
      <c r="F11" s="930"/>
      <c r="G11" s="927">
        <v>26732</v>
      </c>
      <c r="H11" s="928">
        <v>30.233662828835755</v>
      </c>
      <c r="I11" s="927">
        <v>21737</v>
      </c>
      <c r="J11" s="928">
        <v>81.314529402962748</v>
      </c>
      <c r="K11" s="930"/>
      <c r="L11" s="927">
        <v>40364</v>
      </c>
      <c r="M11" s="928">
        <v>45.651337962858243</v>
      </c>
      <c r="N11" s="927">
        <v>32111</v>
      </c>
      <c r="O11" s="928">
        <v>79.553562580517294</v>
      </c>
      <c r="P11" s="930"/>
      <c r="Q11" s="927">
        <v>21322</v>
      </c>
      <c r="R11" s="928">
        <v>24.114999208306003</v>
      </c>
      <c r="S11" s="927">
        <v>16653</v>
      </c>
      <c r="T11" s="928">
        <f>IFERROR(S11/Q11*100,"-")</f>
        <v>78.102429415627057</v>
      </c>
    </row>
    <row r="12" spans="1:22" s="331" customFormat="1" ht="18" customHeight="1" x14ac:dyDescent="0.2">
      <c r="A12" s="330"/>
      <c r="B12" s="931" t="s">
        <v>7</v>
      </c>
      <c r="C12" s="930"/>
      <c r="D12" s="932">
        <f t="shared" ref="D12:D28" si="0">G12+L12+Q12</f>
        <v>24493</v>
      </c>
      <c r="E12" s="933">
        <f t="shared" ref="E12:E29" si="1">D12/D$29*100</f>
        <v>3.652302801296714</v>
      </c>
      <c r="F12" s="930"/>
      <c r="G12" s="932">
        <v>5332</v>
      </c>
      <c r="H12" s="933">
        <v>21.769485159025027</v>
      </c>
      <c r="I12" s="932">
        <v>3875</v>
      </c>
      <c r="J12" s="933">
        <v>72.674418604651152</v>
      </c>
      <c r="K12" s="930"/>
      <c r="L12" s="932">
        <v>9002</v>
      </c>
      <c r="M12" s="933">
        <v>36.753358102314948</v>
      </c>
      <c r="N12" s="932">
        <v>6398</v>
      </c>
      <c r="O12" s="933">
        <v>71.073094867807157</v>
      </c>
      <c r="P12" s="930"/>
      <c r="Q12" s="932">
        <v>10159</v>
      </c>
      <c r="R12" s="933">
        <v>41.477156738660028</v>
      </c>
      <c r="S12" s="932">
        <v>6957</v>
      </c>
      <c r="T12" s="933">
        <f t="shared" ref="T12:T28" si="2">IFERROR(S12/Q12*100,"-")</f>
        <v>68.481149719460575</v>
      </c>
    </row>
    <row r="13" spans="1:22" s="331" customFormat="1" ht="18" customHeight="1" x14ac:dyDescent="0.2">
      <c r="A13" s="330"/>
      <c r="B13" s="931" t="s">
        <v>37</v>
      </c>
      <c r="C13" s="930"/>
      <c r="D13" s="932">
        <f t="shared" si="0"/>
        <v>13383</v>
      </c>
      <c r="E13" s="933">
        <f t="shared" si="1"/>
        <v>1.9956219487099958</v>
      </c>
      <c r="F13" s="930"/>
      <c r="G13" s="932">
        <v>2892</v>
      </c>
      <c r="H13" s="933">
        <v>21.609504595382202</v>
      </c>
      <c r="I13" s="932">
        <v>2430</v>
      </c>
      <c r="J13" s="933">
        <v>84.024896265560173</v>
      </c>
      <c r="K13" s="930"/>
      <c r="L13" s="932">
        <v>4563</v>
      </c>
      <c r="M13" s="933">
        <v>34.095494283792874</v>
      </c>
      <c r="N13" s="932">
        <v>3580</v>
      </c>
      <c r="O13" s="933">
        <v>78.457155380232308</v>
      </c>
      <c r="P13" s="930"/>
      <c r="Q13" s="932">
        <v>5928</v>
      </c>
      <c r="R13" s="933">
        <v>44.295001120824928</v>
      </c>
      <c r="S13" s="932">
        <v>3939</v>
      </c>
      <c r="T13" s="933">
        <f t="shared" si="2"/>
        <v>66.44736842105263</v>
      </c>
    </row>
    <row r="14" spans="1:22" s="331" customFormat="1" ht="18" customHeight="1" x14ac:dyDescent="0.2">
      <c r="A14" s="330"/>
      <c r="B14" s="931" t="s">
        <v>38</v>
      </c>
      <c r="C14" s="930"/>
      <c r="D14" s="932">
        <f t="shared" si="0"/>
        <v>23359</v>
      </c>
      <c r="E14" s="933">
        <f t="shared" si="1"/>
        <v>3.4832050437059543</v>
      </c>
      <c r="F14" s="930"/>
      <c r="G14" s="932">
        <v>4296</v>
      </c>
      <c r="H14" s="933">
        <v>18.391198253349884</v>
      </c>
      <c r="I14" s="932">
        <v>1946</v>
      </c>
      <c r="J14" s="933">
        <v>45.297951582867782</v>
      </c>
      <c r="K14" s="930"/>
      <c r="L14" s="932">
        <v>7723</v>
      </c>
      <c r="M14" s="933">
        <v>33.062203005265637</v>
      </c>
      <c r="N14" s="932">
        <v>2664</v>
      </c>
      <c r="O14" s="933">
        <v>34.494367473779619</v>
      </c>
      <c r="P14" s="930"/>
      <c r="Q14" s="932">
        <v>11340</v>
      </c>
      <c r="R14" s="933">
        <v>48.546598741384479</v>
      </c>
      <c r="S14" s="932">
        <v>3196</v>
      </c>
      <c r="T14" s="933">
        <f t="shared" si="2"/>
        <v>28.183421516754848</v>
      </c>
    </row>
    <row r="15" spans="1:22" s="331" customFormat="1" ht="18" customHeight="1" x14ac:dyDescent="0.2">
      <c r="A15" s="330"/>
      <c r="B15" s="931" t="s">
        <v>6</v>
      </c>
      <c r="C15" s="930"/>
      <c r="D15" s="932">
        <f t="shared" si="0"/>
        <v>21703</v>
      </c>
      <c r="E15" s="933">
        <f t="shared" si="1"/>
        <v>3.2362686357956396</v>
      </c>
      <c r="F15" s="930"/>
      <c r="G15" s="932">
        <v>7704</v>
      </c>
      <c r="H15" s="933">
        <v>35.497396673270977</v>
      </c>
      <c r="I15" s="932">
        <v>6360</v>
      </c>
      <c r="J15" s="933">
        <v>82.554517133956381</v>
      </c>
      <c r="K15" s="930"/>
      <c r="L15" s="932">
        <v>8057</v>
      </c>
      <c r="M15" s="933">
        <v>37.123899921669818</v>
      </c>
      <c r="N15" s="932">
        <v>6968</v>
      </c>
      <c r="O15" s="933">
        <v>86.483802904306813</v>
      </c>
      <c r="P15" s="930"/>
      <c r="Q15" s="932">
        <v>5942</v>
      </c>
      <c r="R15" s="933">
        <v>27.378703405059206</v>
      </c>
      <c r="S15" s="932">
        <v>5150</v>
      </c>
      <c r="T15" s="933">
        <f t="shared" si="2"/>
        <v>86.671154493436546</v>
      </c>
    </row>
    <row r="16" spans="1:22" s="331" customFormat="1" ht="18" customHeight="1" x14ac:dyDescent="0.2">
      <c r="A16" s="330"/>
      <c r="B16" s="931" t="s">
        <v>5</v>
      </c>
      <c r="C16" s="930"/>
      <c r="D16" s="932">
        <f t="shared" si="0"/>
        <v>9460</v>
      </c>
      <c r="E16" s="933">
        <f t="shared" si="1"/>
        <v>1.410639141806513</v>
      </c>
      <c r="F16" s="930"/>
      <c r="G16" s="932">
        <v>2277</v>
      </c>
      <c r="H16" s="933">
        <v>24.069767441860463</v>
      </c>
      <c r="I16" s="932">
        <v>1876</v>
      </c>
      <c r="J16" s="933">
        <v>82.389108476065005</v>
      </c>
      <c r="K16" s="930"/>
      <c r="L16" s="932">
        <v>3565</v>
      </c>
      <c r="M16" s="933">
        <v>37.684989429175474</v>
      </c>
      <c r="N16" s="932">
        <v>2564</v>
      </c>
      <c r="O16" s="933">
        <v>71.921458625525943</v>
      </c>
      <c r="P16" s="930"/>
      <c r="Q16" s="932">
        <v>3618</v>
      </c>
      <c r="R16" s="933">
        <v>38.245243128964056</v>
      </c>
      <c r="S16" s="932">
        <v>2459</v>
      </c>
      <c r="T16" s="933">
        <f t="shared" si="2"/>
        <v>67.9657269209508</v>
      </c>
    </row>
    <row r="17" spans="1:20" s="331" customFormat="1" ht="18" customHeight="1" x14ac:dyDescent="0.2">
      <c r="A17" s="330"/>
      <c r="B17" s="931" t="s">
        <v>4</v>
      </c>
      <c r="C17" s="930"/>
      <c r="D17" s="932">
        <f t="shared" si="0"/>
        <v>38150</v>
      </c>
      <c r="E17" s="933">
        <f t="shared" si="1"/>
        <v>5.6887825856150602</v>
      </c>
      <c r="F17" s="930"/>
      <c r="G17" s="932">
        <v>9630</v>
      </c>
      <c r="H17" s="933">
        <v>25.242463958060291</v>
      </c>
      <c r="I17" s="932">
        <v>6729</v>
      </c>
      <c r="J17" s="933">
        <v>69.875389408099693</v>
      </c>
      <c r="K17" s="930"/>
      <c r="L17" s="932">
        <v>13952</v>
      </c>
      <c r="M17" s="933">
        <v>36.571428571428569</v>
      </c>
      <c r="N17" s="932">
        <v>9309</v>
      </c>
      <c r="O17" s="933">
        <v>66.721616972477065</v>
      </c>
      <c r="P17" s="930"/>
      <c r="Q17" s="932">
        <v>14568</v>
      </c>
      <c r="R17" s="933">
        <v>38.186107470511139</v>
      </c>
      <c r="S17" s="932">
        <v>9854</v>
      </c>
      <c r="T17" s="933">
        <f t="shared" si="2"/>
        <v>67.641405820977482</v>
      </c>
    </row>
    <row r="18" spans="1:20" s="331" customFormat="1" ht="18" customHeight="1" x14ac:dyDescent="0.2">
      <c r="A18" s="330"/>
      <c r="B18" s="931" t="s">
        <v>40</v>
      </c>
      <c r="C18" s="930"/>
      <c r="D18" s="932">
        <f t="shared" si="0"/>
        <v>20430</v>
      </c>
      <c r="E18" s="933">
        <f t="shared" si="1"/>
        <v>3.0464437280240015</v>
      </c>
      <c r="F18" s="930"/>
      <c r="G18" s="932">
        <v>8176</v>
      </c>
      <c r="H18" s="933">
        <v>40.019579050416056</v>
      </c>
      <c r="I18" s="932">
        <v>3990</v>
      </c>
      <c r="J18" s="933">
        <v>48.801369863013697</v>
      </c>
      <c r="K18" s="930"/>
      <c r="L18" s="932">
        <v>8269</v>
      </c>
      <c r="M18" s="933">
        <v>40.47479197258933</v>
      </c>
      <c r="N18" s="932">
        <v>4792</v>
      </c>
      <c r="O18" s="933">
        <v>57.951384689805295</v>
      </c>
      <c r="P18" s="930"/>
      <c r="Q18" s="932">
        <v>3985</v>
      </c>
      <c r="R18" s="933">
        <v>19.505628976994615</v>
      </c>
      <c r="S18" s="932">
        <v>2551</v>
      </c>
      <c r="T18" s="933">
        <f t="shared" si="2"/>
        <v>64.01505646173149</v>
      </c>
    </row>
    <row r="19" spans="1:20" s="331" customFormat="1" ht="18" customHeight="1" x14ac:dyDescent="0.2">
      <c r="A19" s="330"/>
      <c r="B19" s="931" t="s">
        <v>41</v>
      </c>
      <c r="C19" s="930"/>
      <c r="D19" s="932">
        <f t="shared" si="0"/>
        <v>144343</v>
      </c>
      <c r="E19" s="933">
        <f t="shared" si="1"/>
        <v>21.523877975240747</v>
      </c>
      <c r="F19" s="930"/>
      <c r="G19" s="932">
        <v>21831</v>
      </c>
      <c r="H19" s="933">
        <v>15.124391207055416</v>
      </c>
      <c r="I19" s="932">
        <v>14418</v>
      </c>
      <c r="J19" s="933">
        <v>66.043699326645594</v>
      </c>
      <c r="K19" s="930"/>
      <c r="L19" s="932">
        <v>50301</v>
      </c>
      <c r="M19" s="933">
        <v>34.848243420186634</v>
      </c>
      <c r="N19" s="932">
        <v>36199</v>
      </c>
      <c r="O19" s="933">
        <v>71.964772072125811</v>
      </c>
      <c r="P19" s="930"/>
      <c r="Q19" s="932">
        <v>72211</v>
      </c>
      <c r="R19" s="933">
        <v>50.027365372757949</v>
      </c>
      <c r="S19" s="932">
        <v>59264</v>
      </c>
      <c r="T19" s="933">
        <f t="shared" si="2"/>
        <v>82.070598662253673</v>
      </c>
    </row>
    <row r="20" spans="1:20" s="331" customFormat="1" ht="18" customHeight="1" x14ac:dyDescent="0.2">
      <c r="A20" s="330"/>
      <c r="B20" s="931" t="s">
        <v>3</v>
      </c>
      <c r="C20" s="930"/>
      <c r="D20" s="932">
        <f t="shared" si="0"/>
        <v>118554</v>
      </c>
      <c r="E20" s="933">
        <f t="shared" si="1"/>
        <v>17.678320593840308</v>
      </c>
      <c r="F20" s="930"/>
      <c r="G20" s="932">
        <v>30663</v>
      </c>
      <c r="H20" s="933">
        <v>25.864163166152132</v>
      </c>
      <c r="I20" s="932">
        <v>13136</v>
      </c>
      <c r="J20" s="933">
        <v>42.839904771222649</v>
      </c>
      <c r="K20" s="930"/>
      <c r="L20" s="932">
        <v>43314</v>
      </c>
      <c r="M20" s="933">
        <v>36.535249759603218</v>
      </c>
      <c r="N20" s="932">
        <v>17562</v>
      </c>
      <c r="O20" s="933">
        <v>40.545781964260982</v>
      </c>
      <c r="P20" s="930"/>
      <c r="Q20" s="932">
        <v>44577</v>
      </c>
      <c r="R20" s="933">
        <v>37.600587074244643</v>
      </c>
      <c r="S20" s="932">
        <v>19439</v>
      </c>
      <c r="T20" s="933">
        <f t="shared" si="2"/>
        <v>43.607690064382979</v>
      </c>
    </row>
    <row r="21" spans="1:20" s="331" customFormat="1" ht="18" customHeight="1" x14ac:dyDescent="0.2">
      <c r="A21" s="330"/>
      <c r="B21" s="931" t="s">
        <v>2</v>
      </c>
      <c r="C21" s="930"/>
      <c r="D21" s="932">
        <f t="shared" si="0"/>
        <v>7096</v>
      </c>
      <c r="E21" s="933">
        <f t="shared" si="1"/>
        <v>1.0581284725432361</v>
      </c>
      <c r="F21" s="930"/>
      <c r="G21" s="932">
        <v>2026</v>
      </c>
      <c r="H21" s="933">
        <v>28.551296505073282</v>
      </c>
      <c r="I21" s="932">
        <v>1619</v>
      </c>
      <c r="J21" s="933">
        <v>79.911154985192496</v>
      </c>
      <c r="K21" s="930"/>
      <c r="L21" s="932">
        <v>2689</v>
      </c>
      <c r="M21" s="933">
        <v>37.8945885005637</v>
      </c>
      <c r="N21" s="932">
        <v>2250</v>
      </c>
      <c r="O21" s="933">
        <v>83.674228337671991</v>
      </c>
      <c r="P21" s="930"/>
      <c r="Q21" s="932">
        <v>2381</v>
      </c>
      <c r="R21" s="933">
        <v>33.554114994363019</v>
      </c>
      <c r="S21" s="932">
        <v>2061</v>
      </c>
      <c r="T21" s="933">
        <f t="shared" si="2"/>
        <v>86.560268794624108</v>
      </c>
    </row>
    <row r="22" spans="1:20" s="331" customFormat="1" ht="18" customHeight="1" x14ac:dyDescent="0.2">
      <c r="A22" s="330"/>
      <c r="B22" s="931" t="s">
        <v>35</v>
      </c>
      <c r="C22" s="930"/>
      <c r="D22" s="932">
        <f t="shared" si="0"/>
        <v>26041</v>
      </c>
      <c r="E22" s="933">
        <f t="shared" si="1"/>
        <v>3.883134660865053</v>
      </c>
      <c r="F22" s="930"/>
      <c r="G22" s="932">
        <v>6706</v>
      </c>
      <c r="H22" s="933">
        <v>25.751699243500632</v>
      </c>
      <c r="I22" s="932">
        <v>3800</v>
      </c>
      <c r="J22" s="933">
        <v>56.665672532060839</v>
      </c>
      <c r="K22" s="930"/>
      <c r="L22" s="932">
        <v>8862</v>
      </c>
      <c r="M22" s="933">
        <v>34.030951192350521</v>
      </c>
      <c r="N22" s="932">
        <v>5021</v>
      </c>
      <c r="O22" s="933">
        <v>56.657639359061164</v>
      </c>
      <c r="P22" s="930"/>
      <c r="Q22" s="932">
        <v>10473</v>
      </c>
      <c r="R22" s="933">
        <v>40.21734956414884</v>
      </c>
      <c r="S22" s="932">
        <v>5186</v>
      </c>
      <c r="T22" s="933">
        <f t="shared" si="2"/>
        <v>49.517807695980139</v>
      </c>
    </row>
    <row r="23" spans="1:20" s="331" customFormat="1" ht="18" customHeight="1" x14ac:dyDescent="0.2">
      <c r="A23" s="330"/>
      <c r="B23" s="931" t="s">
        <v>42</v>
      </c>
      <c r="C23" s="930"/>
      <c r="D23" s="932">
        <f t="shared" si="0"/>
        <v>54545</v>
      </c>
      <c r="E23" s="933">
        <f t="shared" si="1"/>
        <v>8.1335424936401939</v>
      </c>
      <c r="F23" s="930"/>
      <c r="G23" s="932">
        <v>16868</v>
      </c>
      <c r="H23" s="933">
        <v>30.924924374369787</v>
      </c>
      <c r="I23" s="932">
        <v>10948</v>
      </c>
      <c r="J23" s="933">
        <v>64.903960161252073</v>
      </c>
      <c r="K23" s="930"/>
      <c r="L23" s="932">
        <v>21693</v>
      </c>
      <c r="M23" s="933">
        <v>39.770831423595197</v>
      </c>
      <c r="N23" s="932">
        <v>14397</v>
      </c>
      <c r="O23" s="933">
        <v>66.367030839441298</v>
      </c>
      <c r="P23" s="930"/>
      <c r="Q23" s="932">
        <v>15984</v>
      </c>
      <c r="R23" s="933">
        <v>29.304244202035019</v>
      </c>
      <c r="S23" s="932">
        <v>11293</v>
      </c>
      <c r="T23" s="933">
        <f t="shared" si="2"/>
        <v>70.651901901901908</v>
      </c>
    </row>
    <row r="24" spans="1:20" s="331" customFormat="1" ht="18" customHeight="1" x14ac:dyDescent="0.2">
      <c r="A24" s="330">
        <v>47094</v>
      </c>
      <c r="B24" s="931" t="s">
        <v>43</v>
      </c>
      <c r="C24" s="930"/>
      <c r="D24" s="932">
        <f t="shared" si="0"/>
        <v>28402</v>
      </c>
      <c r="E24" s="933">
        <f t="shared" si="1"/>
        <v>4.2351979815632745</v>
      </c>
      <c r="F24" s="930"/>
      <c r="G24" s="932">
        <v>7905</v>
      </c>
      <c r="H24" s="933">
        <v>27.832547003732135</v>
      </c>
      <c r="I24" s="932">
        <v>6027</v>
      </c>
      <c r="J24" s="933">
        <v>76.24288425047439</v>
      </c>
      <c r="K24" s="930"/>
      <c r="L24" s="932">
        <v>10373</v>
      </c>
      <c r="M24" s="933">
        <v>36.522075910147173</v>
      </c>
      <c r="N24" s="932">
        <v>7523</v>
      </c>
      <c r="O24" s="933">
        <v>72.524824062469875</v>
      </c>
      <c r="P24" s="930"/>
      <c r="Q24" s="932">
        <v>10124</v>
      </c>
      <c r="R24" s="933">
        <v>35.645377086120696</v>
      </c>
      <c r="S24" s="932">
        <v>6218</v>
      </c>
      <c r="T24" s="933">
        <f t="shared" si="2"/>
        <v>61.418411694982225</v>
      </c>
    </row>
    <row r="25" spans="1:20" s="331" customFormat="1" ht="18" customHeight="1" x14ac:dyDescent="0.2">
      <c r="B25" s="931" t="s">
        <v>44</v>
      </c>
      <c r="C25" s="930"/>
      <c r="D25" s="932">
        <f t="shared" si="0"/>
        <v>10408</v>
      </c>
      <c r="E25" s="933">
        <f t="shared" si="1"/>
        <v>1.5520012883638674</v>
      </c>
      <c r="F25" s="930"/>
      <c r="G25" s="932">
        <v>1334</v>
      </c>
      <c r="H25" s="933">
        <v>12.81706379707917</v>
      </c>
      <c r="I25" s="932">
        <v>884</v>
      </c>
      <c r="J25" s="933">
        <v>66.266866566716644</v>
      </c>
      <c r="K25" s="930"/>
      <c r="L25" s="932">
        <v>3225</v>
      </c>
      <c r="M25" s="933">
        <v>30.985780169100689</v>
      </c>
      <c r="N25" s="932">
        <v>1966</v>
      </c>
      <c r="O25" s="933">
        <v>60.961240310077528</v>
      </c>
      <c r="P25" s="930"/>
      <c r="Q25" s="932">
        <v>5849</v>
      </c>
      <c r="R25" s="933">
        <v>56.197156033820136</v>
      </c>
      <c r="S25" s="932">
        <v>3134</v>
      </c>
      <c r="T25" s="933">
        <f t="shared" si="2"/>
        <v>53.581808856214742</v>
      </c>
    </row>
    <row r="26" spans="1:20" s="331" customFormat="1" ht="18" customHeight="1" x14ac:dyDescent="0.2">
      <c r="B26" s="931" t="s">
        <v>45</v>
      </c>
      <c r="C26" s="930"/>
      <c r="D26" s="932">
        <f t="shared" si="0"/>
        <v>38690</v>
      </c>
      <c r="E26" s="933">
        <f t="shared" si="1"/>
        <v>5.7693053273249451</v>
      </c>
      <c r="F26" s="930"/>
      <c r="G26" s="932">
        <v>7305</v>
      </c>
      <c r="H26" s="933">
        <v>18.880847764280176</v>
      </c>
      <c r="I26" s="932">
        <v>3604</v>
      </c>
      <c r="J26" s="933">
        <v>49.33607118412047</v>
      </c>
      <c r="K26" s="930"/>
      <c r="L26" s="932">
        <v>12519</v>
      </c>
      <c r="M26" s="933">
        <v>32.357198242439907</v>
      </c>
      <c r="N26" s="932">
        <v>6401</v>
      </c>
      <c r="O26" s="933">
        <v>51.13028197140347</v>
      </c>
      <c r="P26" s="930"/>
      <c r="Q26" s="932">
        <v>18866</v>
      </c>
      <c r="R26" s="933">
        <v>48.761953993279917</v>
      </c>
      <c r="S26" s="932">
        <v>10507</v>
      </c>
      <c r="T26" s="933">
        <f t="shared" si="2"/>
        <v>55.692780663627694</v>
      </c>
    </row>
    <row r="27" spans="1:20" s="331" customFormat="1" ht="18" customHeight="1" x14ac:dyDescent="0.2">
      <c r="B27" s="931" t="s">
        <v>46</v>
      </c>
      <c r="C27" s="930"/>
      <c r="D27" s="932">
        <f t="shared" si="0"/>
        <v>1235</v>
      </c>
      <c r="E27" s="933">
        <f t="shared" si="1"/>
        <v>0.18415849261427519</v>
      </c>
      <c r="F27" s="930"/>
      <c r="G27" s="932">
        <v>481</v>
      </c>
      <c r="H27" s="933">
        <v>38.94736842105263</v>
      </c>
      <c r="I27" s="932">
        <v>174</v>
      </c>
      <c r="J27" s="933">
        <v>36.174636174636177</v>
      </c>
      <c r="K27" s="930"/>
      <c r="L27" s="932">
        <v>752</v>
      </c>
      <c r="M27" s="933">
        <v>60.890688259109318</v>
      </c>
      <c r="N27" s="932">
        <v>283</v>
      </c>
      <c r="O27" s="933">
        <v>37.63297872340425</v>
      </c>
      <c r="P27" s="930"/>
      <c r="Q27" s="932">
        <v>2</v>
      </c>
      <c r="R27" s="933">
        <v>0.16194331983805668</v>
      </c>
      <c r="S27" s="932">
        <v>1</v>
      </c>
      <c r="T27" s="933">
        <f t="shared" si="2"/>
        <v>50</v>
      </c>
    </row>
    <row r="28" spans="1:20" s="331" customFormat="1" ht="18" customHeight="1" x14ac:dyDescent="0.2">
      <c r="B28" s="953" t="s">
        <v>1</v>
      </c>
      <c r="C28" s="930"/>
      <c r="D28" s="954">
        <f t="shared" si="0"/>
        <v>1908</v>
      </c>
      <c r="E28" s="955">
        <f t="shared" si="1"/>
        <v>0.28451368737492883</v>
      </c>
      <c r="F28" s="930"/>
      <c r="G28" s="954">
        <v>657</v>
      </c>
      <c r="H28" s="955">
        <v>34.433962264150942</v>
      </c>
      <c r="I28" s="954">
        <v>638</v>
      </c>
      <c r="J28" s="955">
        <v>97.10806697108066</v>
      </c>
      <c r="K28" s="930"/>
      <c r="L28" s="954">
        <v>737</v>
      </c>
      <c r="M28" s="955">
        <v>38.626834381551362</v>
      </c>
      <c r="N28" s="954">
        <v>718</v>
      </c>
      <c r="O28" s="955">
        <v>97.42198100407056</v>
      </c>
      <c r="P28" s="930"/>
      <c r="Q28" s="954">
        <v>514</v>
      </c>
      <c r="R28" s="955">
        <v>26.939203354297693</v>
      </c>
      <c r="S28" s="954">
        <v>497</v>
      </c>
      <c r="T28" s="955">
        <f t="shared" si="2"/>
        <v>96.692607003891055</v>
      </c>
    </row>
    <row r="29" spans="1:20" s="319" customFormat="1" ht="18" customHeight="1" x14ac:dyDescent="0.2">
      <c r="B29" s="1284" t="s">
        <v>0</v>
      </c>
      <c r="C29" s="1277"/>
      <c r="D29" s="1285">
        <f>SUM(D11:D28)</f>
        <v>670618</v>
      </c>
      <c r="E29" s="1286">
        <f t="shared" si="1"/>
        <v>100</v>
      </c>
      <c r="F29" s="1277"/>
      <c r="G29" s="1285">
        <f>SUM(G11:G28)</f>
        <v>162815</v>
      </c>
      <c r="H29" s="1286">
        <f>G29/$D29*100</f>
        <v>24.278352206472238</v>
      </c>
      <c r="I29" s="1285">
        <f>SUM(I11:I28)</f>
        <v>104191</v>
      </c>
      <c r="J29" s="1286">
        <f>I29/G29*100</f>
        <v>63.993489543346747</v>
      </c>
      <c r="K29" s="1277"/>
      <c r="L29" s="1285">
        <f>SUM(L11:L28)</f>
        <v>249960</v>
      </c>
      <c r="M29" s="1286">
        <f>L29/$D29*100</f>
        <v>37.273082440375894</v>
      </c>
      <c r="N29" s="1285">
        <f>SUM(N11:N28)</f>
        <v>160706</v>
      </c>
      <c r="O29" s="1286">
        <f>N29/L29*100</f>
        <v>64.292686829892787</v>
      </c>
      <c r="P29" s="1277"/>
      <c r="Q29" s="1285">
        <f>SUM(Q11:Q28)</f>
        <v>257843</v>
      </c>
      <c r="R29" s="1286">
        <f>Q29/$D29*100</f>
        <v>38.448565353151871</v>
      </c>
      <c r="S29" s="1285">
        <f>SUM(S11:S28)</f>
        <v>168359</v>
      </c>
      <c r="T29" s="1286">
        <f>S29/Q29*100</f>
        <v>65.295160233165134</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65</v>
      </c>
    </row>
    <row r="2" spans="1:22" s="343" customFormat="1" ht="49.5" customHeight="1" x14ac:dyDescent="0.25">
      <c r="B2" s="1445"/>
      <c r="C2" s="1445"/>
      <c r="D2" s="1445"/>
      <c r="E2" s="1445"/>
      <c r="F2" s="344"/>
      <c r="G2" s="1643"/>
      <c r="H2" s="1643"/>
      <c r="I2" s="1643"/>
      <c r="J2" s="1643"/>
      <c r="K2" s="1643"/>
      <c r="L2" s="1643"/>
      <c r="M2" s="1643"/>
      <c r="N2" s="1643"/>
      <c r="O2" s="1643"/>
      <c r="P2" s="1643"/>
      <c r="Q2" s="1643"/>
      <c r="R2" s="1643"/>
      <c r="T2" s="344"/>
    </row>
    <row r="3" spans="1:22" s="343" customFormat="1" ht="3" customHeight="1" x14ac:dyDescent="0.25">
      <c r="B3" s="344"/>
      <c r="C3" s="344"/>
      <c r="D3" s="344"/>
      <c r="E3" s="344"/>
      <c r="F3" s="344"/>
      <c r="L3" s="344"/>
      <c r="Q3" s="344"/>
      <c r="T3" s="344"/>
    </row>
    <row r="4" spans="1:22" s="345" customFormat="1" ht="15" customHeight="1" x14ac:dyDescent="0.2">
      <c r="B4" s="1472" t="s">
        <v>430</v>
      </c>
      <c r="C4" s="1472"/>
      <c r="D4" s="1472"/>
      <c r="E4" s="1472"/>
      <c r="F4" s="1472"/>
      <c r="G4" s="1472"/>
      <c r="H4" s="1472"/>
      <c r="I4" s="1472"/>
      <c r="J4" s="1472"/>
      <c r="K4" s="1472"/>
      <c r="L4" s="1472"/>
      <c r="M4" s="1472"/>
      <c r="N4" s="1472"/>
      <c r="O4" s="1472"/>
      <c r="P4" s="1472"/>
      <c r="Q4" s="1472"/>
      <c r="R4" s="1472"/>
      <c r="S4" s="1472"/>
      <c r="T4" s="1472"/>
      <c r="U4" s="924"/>
    </row>
    <row r="5" spans="1:22" s="345" customFormat="1" ht="1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925"/>
      <c r="V5" s="875"/>
    </row>
    <row r="6" spans="1:22" s="345" customFormat="1" ht="4.5" customHeight="1" x14ac:dyDescent="0.2"/>
    <row r="7" spans="1:22" s="322" customFormat="1" ht="15" customHeight="1" x14ac:dyDescent="0.2">
      <c r="A7" s="316"/>
      <c r="B7" s="1644" t="s">
        <v>12</v>
      </c>
      <c r="C7" s="920"/>
      <c r="D7" s="1663" t="s">
        <v>65</v>
      </c>
      <c r="E7" s="1649"/>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5"/>
      <c r="C8" s="920"/>
      <c r="D8" s="1664"/>
      <c r="E8" s="1652"/>
      <c r="F8" s="920"/>
      <c r="G8" s="1668" t="s">
        <v>69</v>
      </c>
      <c r="H8" s="1669"/>
      <c r="I8" s="1659" t="s">
        <v>286</v>
      </c>
      <c r="J8" s="1660"/>
      <c r="K8" s="957"/>
      <c r="L8" s="1670" t="s">
        <v>69</v>
      </c>
      <c r="M8" s="1671"/>
      <c r="N8" s="1659" t="s">
        <v>286</v>
      </c>
      <c r="O8" s="1660"/>
      <c r="P8" s="957"/>
      <c r="Q8" s="1670" t="s">
        <v>69</v>
      </c>
      <c r="R8" s="1671"/>
      <c r="S8" s="1659" t="s">
        <v>286</v>
      </c>
      <c r="T8" s="1660"/>
    </row>
    <row r="9" spans="1:22" s="322" customFormat="1" ht="29.25" customHeight="1" x14ac:dyDescent="0.2">
      <c r="A9" s="316"/>
      <c r="B9" s="1646"/>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12</v>
      </c>
      <c r="E11" s="928">
        <f>D11/D$29*100</f>
        <v>0.1054481546572935</v>
      </c>
      <c r="F11" s="930"/>
      <c r="G11" s="927">
        <v>8</v>
      </c>
      <c r="H11" s="928">
        <v>66.666666666666657</v>
      </c>
      <c r="I11" s="927">
        <v>7</v>
      </c>
      <c r="J11" s="928">
        <v>87.5</v>
      </c>
      <c r="K11" s="930"/>
      <c r="L11" s="927">
        <v>4</v>
      </c>
      <c r="M11" s="928">
        <v>33.333333333333329</v>
      </c>
      <c r="N11" s="927">
        <v>4</v>
      </c>
      <c r="O11" s="928">
        <v>100</v>
      </c>
      <c r="P11" s="930"/>
      <c r="Q11" s="927">
        <v>0</v>
      </c>
      <c r="R11" s="928">
        <v>0</v>
      </c>
      <c r="S11" s="927">
        <v>0</v>
      </c>
      <c r="T11" s="928" t="str">
        <f>IFERROR(S11/Q11*100,"-")</f>
        <v>-</v>
      </c>
    </row>
    <row r="12" spans="1:22" s="331" customFormat="1" ht="18" customHeight="1" x14ac:dyDescent="0.2">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
      <c r="A13" s="330"/>
      <c r="B13" s="931" t="s">
        <v>37</v>
      </c>
      <c r="C13" s="930"/>
      <c r="D13" s="932">
        <f t="shared" si="0"/>
        <v>31</v>
      </c>
      <c r="E13" s="933">
        <f t="shared" si="1"/>
        <v>0.2724077328646749</v>
      </c>
      <c r="F13" s="930"/>
      <c r="G13" s="932">
        <v>13</v>
      </c>
      <c r="H13" s="933">
        <v>41.935483870967744</v>
      </c>
      <c r="I13" s="932">
        <v>10</v>
      </c>
      <c r="J13" s="933">
        <v>76.923076923076934</v>
      </c>
      <c r="K13" s="930"/>
      <c r="L13" s="932">
        <v>6</v>
      </c>
      <c r="M13" s="933">
        <v>19.35483870967742</v>
      </c>
      <c r="N13" s="932">
        <v>4</v>
      </c>
      <c r="O13" s="933">
        <v>66.666666666666657</v>
      </c>
      <c r="P13" s="930"/>
      <c r="Q13" s="932">
        <v>12</v>
      </c>
      <c r="R13" s="933">
        <v>38.70967741935484</v>
      </c>
      <c r="S13" s="932">
        <v>9</v>
      </c>
      <c r="T13" s="933">
        <f t="shared" si="2"/>
        <v>75</v>
      </c>
    </row>
    <row r="14" spans="1:22" s="331" customFormat="1" ht="18" customHeight="1" x14ac:dyDescent="0.2">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
      <c r="A15" s="330"/>
      <c r="B15" s="931" t="s">
        <v>6</v>
      </c>
      <c r="C15" s="930"/>
      <c r="D15" s="932">
        <f t="shared" si="0"/>
        <v>0</v>
      </c>
      <c r="E15" s="933">
        <f t="shared" si="1"/>
        <v>0</v>
      </c>
      <c r="F15" s="930"/>
      <c r="G15" s="932">
        <v>0</v>
      </c>
      <c r="H15" s="933" t="s">
        <v>363</v>
      </c>
      <c r="I15" s="932">
        <v>0</v>
      </c>
      <c r="J15" s="933" t="s">
        <v>363</v>
      </c>
      <c r="K15" s="930"/>
      <c r="L15" s="932">
        <v>0</v>
      </c>
      <c r="M15" s="933" t="s">
        <v>363</v>
      </c>
      <c r="N15" s="932">
        <v>0</v>
      </c>
      <c r="O15" s="933" t="s">
        <v>363</v>
      </c>
      <c r="P15" s="930"/>
      <c r="Q15" s="932">
        <v>0</v>
      </c>
      <c r="R15" s="933" t="s">
        <v>363</v>
      </c>
      <c r="S15" s="932">
        <v>0</v>
      </c>
      <c r="T15" s="933" t="str">
        <f t="shared" si="2"/>
        <v>-</v>
      </c>
    </row>
    <row r="16" spans="1:22" s="331" customFormat="1" ht="18" customHeight="1" x14ac:dyDescent="0.2">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
      <c r="A17" s="330"/>
      <c r="B17" s="931" t="s">
        <v>4</v>
      </c>
      <c r="C17" s="930"/>
      <c r="D17" s="932">
        <f t="shared" si="0"/>
        <v>2775</v>
      </c>
      <c r="E17" s="933">
        <f t="shared" si="1"/>
        <v>24.384885764499121</v>
      </c>
      <c r="F17" s="930"/>
      <c r="G17" s="932">
        <v>604</v>
      </c>
      <c r="H17" s="933">
        <v>21.765765765765764</v>
      </c>
      <c r="I17" s="932">
        <v>471</v>
      </c>
      <c r="J17" s="933">
        <v>77.980132450331126</v>
      </c>
      <c r="K17" s="930"/>
      <c r="L17" s="932">
        <v>916</v>
      </c>
      <c r="M17" s="933">
        <v>33.009009009009013</v>
      </c>
      <c r="N17" s="932">
        <v>641</v>
      </c>
      <c r="O17" s="933">
        <v>69.978165938864635</v>
      </c>
      <c r="P17" s="930"/>
      <c r="Q17" s="932">
        <v>1255</v>
      </c>
      <c r="R17" s="933">
        <v>45.225225225225223</v>
      </c>
      <c r="S17" s="932">
        <v>840</v>
      </c>
      <c r="T17" s="933">
        <f t="shared" si="2"/>
        <v>66.932270916334659</v>
      </c>
    </row>
    <row r="18" spans="1:20" s="331" customFormat="1" ht="18" customHeight="1" x14ac:dyDescent="0.2">
      <c r="A18" s="330"/>
      <c r="B18" s="931" t="s">
        <v>40</v>
      </c>
      <c r="C18" s="930"/>
      <c r="D18" s="932">
        <f t="shared" si="0"/>
        <v>18</v>
      </c>
      <c r="E18" s="933">
        <f t="shared" si="1"/>
        <v>0.15817223198594024</v>
      </c>
      <c r="F18" s="930"/>
      <c r="G18" s="932">
        <v>14</v>
      </c>
      <c r="H18" s="933">
        <v>77.777777777777786</v>
      </c>
      <c r="I18" s="932">
        <v>11</v>
      </c>
      <c r="J18" s="933">
        <v>78.571428571428569</v>
      </c>
      <c r="K18" s="930"/>
      <c r="L18" s="932">
        <v>3</v>
      </c>
      <c r="M18" s="933">
        <v>16.666666666666664</v>
      </c>
      <c r="N18" s="932">
        <v>2</v>
      </c>
      <c r="O18" s="933">
        <v>66.666666666666657</v>
      </c>
      <c r="P18" s="930"/>
      <c r="Q18" s="932">
        <v>1</v>
      </c>
      <c r="R18" s="933">
        <v>5.5555555555555554</v>
      </c>
      <c r="S18" s="932">
        <v>1</v>
      </c>
      <c r="T18" s="933">
        <f t="shared" si="2"/>
        <v>100</v>
      </c>
    </row>
    <row r="19" spans="1:20" s="331" customFormat="1" ht="18" customHeight="1" x14ac:dyDescent="0.2">
      <c r="A19" s="330"/>
      <c r="B19" s="931" t="s">
        <v>41</v>
      </c>
      <c r="C19" s="930"/>
      <c r="D19" s="932">
        <f t="shared" si="0"/>
        <v>91</v>
      </c>
      <c r="E19" s="933">
        <f t="shared" si="1"/>
        <v>0.79964850615114236</v>
      </c>
      <c r="F19" s="930"/>
      <c r="G19" s="932">
        <v>66</v>
      </c>
      <c r="H19" s="933">
        <v>72.527472527472526</v>
      </c>
      <c r="I19" s="932">
        <v>56</v>
      </c>
      <c r="J19" s="933">
        <v>84.848484848484844</v>
      </c>
      <c r="K19" s="930"/>
      <c r="L19" s="932">
        <v>17</v>
      </c>
      <c r="M19" s="933">
        <v>18.681318681318682</v>
      </c>
      <c r="N19" s="932">
        <v>15</v>
      </c>
      <c r="O19" s="933">
        <v>88.235294117647058</v>
      </c>
      <c r="P19" s="930"/>
      <c r="Q19" s="932">
        <v>8</v>
      </c>
      <c r="R19" s="933">
        <v>8.791208791208792</v>
      </c>
      <c r="S19" s="932">
        <v>8</v>
      </c>
      <c r="T19" s="933">
        <f t="shared" si="2"/>
        <v>100</v>
      </c>
    </row>
    <row r="20" spans="1:20" s="331" customFormat="1" ht="18" customHeight="1" x14ac:dyDescent="0.2">
      <c r="A20" s="330"/>
      <c r="B20" s="931" t="s">
        <v>3</v>
      </c>
      <c r="C20" s="930"/>
      <c r="D20" s="932">
        <f t="shared" si="0"/>
        <v>880</v>
      </c>
      <c r="E20" s="933">
        <f t="shared" si="1"/>
        <v>7.7328646748681891</v>
      </c>
      <c r="F20" s="930"/>
      <c r="G20" s="932">
        <v>315</v>
      </c>
      <c r="H20" s="933">
        <v>35.795454545454547</v>
      </c>
      <c r="I20" s="932">
        <v>208</v>
      </c>
      <c r="J20" s="933">
        <v>66.031746031746025</v>
      </c>
      <c r="K20" s="930"/>
      <c r="L20" s="932">
        <v>396</v>
      </c>
      <c r="M20" s="933">
        <v>45</v>
      </c>
      <c r="N20" s="932">
        <v>302</v>
      </c>
      <c r="O20" s="933">
        <v>76.26262626262627</v>
      </c>
      <c r="P20" s="930"/>
      <c r="Q20" s="932">
        <v>169</v>
      </c>
      <c r="R20" s="933">
        <v>19.204545454545453</v>
      </c>
      <c r="S20" s="932">
        <v>128</v>
      </c>
      <c r="T20" s="933">
        <f t="shared" si="2"/>
        <v>75.739644970414204</v>
      </c>
    </row>
    <row r="21" spans="1:20" s="331" customFormat="1" ht="18" customHeight="1" x14ac:dyDescent="0.2">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
      <c r="A22" s="330"/>
      <c r="B22" s="931" t="s">
        <v>35</v>
      </c>
      <c r="C22" s="930"/>
      <c r="D22" s="932">
        <f t="shared" si="0"/>
        <v>146</v>
      </c>
      <c r="E22" s="933">
        <f t="shared" si="1"/>
        <v>1.2829525483304043</v>
      </c>
      <c r="F22" s="930"/>
      <c r="G22" s="932">
        <v>89</v>
      </c>
      <c r="H22" s="933">
        <v>60.958904109589042</v>
      </c>
      <c r="I22" s="932">
        <v>77</v>
      </c>
      <c r="J22" s="933">
        <v>86.516853932584269</v>
      </c>
      <c r="K22" s="930"/>
      <c r="L22" s="932">
        <v>55</v>
      </c>
      <c r="M22" s="933">
        <v>37.671232876712331</v>
      </c>
      <c r="N22" s="932">
        <v>48</v>
      </c>
      <c r="O22" s="933">
        <v>87.272727272727266</v>
      </c>
      <c r="P22" s="930"/>
      <c r="Q22" s="932">
        <v>2</v>
      </c>
      <c r="R22" s="933">
        <v>1.3698630136986301</v>
      </c>
      <c r="S22" s="932">
        <v>2</v>
      </c>
      <c r="T22" s="933">
        <f t="shared" si="2"/>
        <v>100</v>
      </c>
    </row>
    <row r="23" spans="1:20" s="331" customFormat="1" ht="18" customHeight="1" x14ac:dyDescent="0.2">
      <c r="A23" s="330"/>
      <c r="B23" s="931" t="s">
        <v>42</v>
      </c>
      <c r="C23" s="930"/>
      <c r="D23" s="932">
        <f t="shared" si="0"/>
        <v>82</v>
      </c>
      <c r="E23" s="933">
        <f t="shared" si="1"/>
        <v>0.72056239015817225</v>
      </c>
      <c r="F23" s="930"/>
      <c r="G23" s="932">
        <v>64</v>
      </c>
      <c r="H23" s="933">
        <v>78.048780487804876</v>
      </c>
      <c r="I23" s="932">
        <v>56</v>
      </c>
      <c r="J23" s="933">
        <v>87.5</v>
      </c>
      <c r="K23" s="930"/>
      <c r="L23" s="932">
        <v>17</v>
      </c>
      <c r="M23" s="933">
        <v>20.73170731707317</v>
      </c>
      <c r="N23" s="932">
        <v>16</v>
      </c>
      <c r="O23" s="933">
        <v>94.117647058823522</v>
      </c>
      <c r="P23" s="930"/>
      <c r="Q23" s="932">
        <v>1</v>
      </c>
      <c r="R23" s="933">
        <v>1.2195121951219512</v>
      </c>
      <c r="S23" s="932">
        <v>1</v>
      </c>
      <c r="T23" s="933">
        <f t="shared" si="2"/>
        <v>100</v>
      </c>
    </row>
    <row r="24" spans="1:20" s="331" customFormat="1" ht="18" customHeight="1" x14ac:dyDescent="0.2">
      <c r="A24" s="330">
        <v>47094</v>
      </c>
      <c r="B24" s="931" t="s">
        <v>43</v>
      </c>
      <c r="C24" s="930"/>
      <c r="D24" s="932">
        <f t="shared" si="0"/>
        <v>4</v>
      </c>
      <c r="E24" s="933">
        <f t="shared" si="1"/>
        <v>3.5149384885764502E-2</v>
      </c>
      <c r="F24" s="930"/>
      <c r="G24" s="932">
        <v>2</v>
      </c>
      <c r="H24" s="933">
        <v>50</v>
      </c>
      <c r="I24" s="932">
        <v>1</v>
      </c>
      <c r="J24" s="933">
        <v>50</v>
      </c>
      <c r="K24" s="930"/>
      <c r="L24" s="932">
        <v>1</v>
      </c>
      <c r="M24" s="933">
        <v>25</v>
      </c>
      <c r="N24" s="932">
        <v>0</v>
      </c>
      <c r="O24" s="933">
        <v>0</v>
      </c>
      <c r="P24" s="930"/>
      <c r="Q24" s="932">
        <v>1</v>
      </c>
      <c r="R24" s="933">
        <v>25</v>
      </c>
      <c r="S24" s="932">
        <v>1</v>
      </c>
      <c r="T24" s="933">
        <f t="shared" si="2"/>
        <v>100</v>
      </c>
    </row>
    <row r="25" spans="1:20" s="331" customFormat="1" ht="18" customHeight="1" x14ac:dyDescent="0.2">
      <c r="B25" s="931" t="s">
        <v>44</v>
      </c>
      <c r="C25" s="930"/>
      <c r="D25" s="932">
        <f t="shared" si="0"/>
        <v>41</v>
      </c>
      <c r="E25" s="933">
        <f t="shared" si="1"/>
        <v>0.36028119507908613</v>
      </c>
      <c r="F25" s="930"/>
      <c r="G25" s="932">
        <v>11</v>
      </c>
      <c r="H25" s="933">
        <v>26.829268292682929</v>
      </c>
      <c r="I25" s="932">
        <v>8</v>
      </c>
      <c r="J25" s="933">
        <v>72.727272727272734</v>
      </c>
      <c r="K25" s="930"/>
      <c r="L25" s="932">
        <v>17</v>
      </c>
      <c r="M25" s="933">
        <v>41.463414634146339</v>
      </c>
      <c r="N25" s="932">
        <v>10</v>
      </c>
      <c r="O25" s="933">
        <v>58.82352941176471</v>
      </c>
      <c r="P25" s="930"/>
      <c r="Q25" s="932">
        <v>13</v>
      </c>
      <c r="R25" s="933">
        <v>31.707317073170731</v>
      </c>
      <c r="S25" s="932">
        <v>7</v>
      </c>
      <c r="T25" s="933">
        <f t="shared" si="2"/>
        <v>53.846153846153847</v>
      </c>
    </row>
    <row r="26" spans="1:20" s="331" customFormat="1" ht="18" customHeight="1" x14ac:dyDescent="0.2">
      <c r="B26" s="931" t="s">
        <v>45</v>
      </c>
      <c r="C26" s="930"/>
      <c r="D26" s="932">
        <f t="shared" si="0"/>
        <v>7300</v>
      </c>
      <c r="E26" s="933">
        <f t="shared" si="1"/>
        <v>64.147627416520208</v>
      </c>
      <c r="F26" s="930"/>
      <c r="G26" s="932">
        <v>2022</v>
      </c>
      <c r="H26" s="933">
        <v>27.698630136986303</v>
      </c>
      <c r="I26" s="932">
        <v>815</v>
      </c>
      <c r="J26" s="933">
        <v>40.306627101879329</v>
      </c>
      <c r="K26" s="930"/>
      <c r="L26" s="932">
        <v>2602</v>
      </c>
      <c r="M26" s="933">
        <v>35.643835616438359</v>
      </c>
      <c r="N26" s="932">
        <v>868</v>
      </c>
      <c r="O26" s="933">
        <v>33.358954650269027</v>
      </c>
      <c r="P26" s="930"/>
      <c r="Q26" s="932">
        <v>2676</v>
      </c>
      <c r="R26" s="933">
        <v>36.657534246575338</v>
      </c>
      <c r="S26" s="932">
        <v>1062</v>
      </c>
      <c r="T26" s="933">
        <f t="shared" si="2"/>
        <v>39.686098654708516</v>
      </c>
    </row>
    <row r="27" spans="1:20" s="331" customFormat="1" ht="18" customHeight="1" x14ac:dyDescent="0.2">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
      <c r="B29" s="1284" t="s">
        <v>0</v>
      </c>
      <c r="C29" s="1277"/>
      <c r="D29" s="1285">
        <f>SUM(D11:D28)</f>
        <v>11380</v>
      </c>
      <c r="E29" s="1286">
        <f t="shared" si="1"/>
        <v>100</v>
      </c>
      <c r="F29" s="1277"/>
      <c r="G29" s="1285">
        <f>SUM(G11:G28)</f>
        <v>3208</v>
      </c>
      <c r="H29" s="1286">
        <f>G29/$D29*100</f>
        <v>28.189806678383128</v>
      </c>
      <c r="I29" s="1285">
        <f>SUM(I11:I28)</f>
        <v>1720</v>
      </c>
      <c r="J29" s="1286">
        <f>I29/G29*100</f>
        <v>53.615960099750623</v>
      </c>
      <c r="K29" s="1277"/>
      <c r="L29" s="1285">
        <f>SUM(L11:L28)</f>
        <v>4034</v>
      </c>
      <c r="M29" s="1286">
        <f>L29/$D29*100</f>
        <v>35.448154657293493</v>
      </c>
      <c r="N29" s="1285">
        <f>SUM(N11:N28)</f>
        <v>1910</v>
      </c>
      <c r="O29" s="1286">
        <f>N29/L29*100</f>
        <v>47.347545860188397</v>
      </c>
      <c r="P29" s="1277"/>
      <c r="Q29" s="1285">
        <f>SUM(Q11:Q28)</f>
        <v>4138</v>
      </c>
      <c r="R29" s="1286">
        <f>Q29/$D29*100</f>
        <v>36.362038664323379</v>
      </c>
      <c r="S29" s="1285">
        <f>SUM(S11:S28)</f>
        <v>2059</v>
      </c>
      <c r="T29" s="1286">
        <f>S29/Q29*100</f>
        <v>49.758337361043978</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 style="988" bestFit="1" customWidth="1"/>
    <col min="5" max="5" width="8.5703125" style="988" customWidth="1"/>
    <col min="6" max="6" width="6.42578125" style="988" customWidth="1"/>
    <col min="7" max="7" width="8.28515625" style="988" customWidth="1"/>
    <col min="8" max="8" width="7" style="988" bestFit="1" customWidth="1"/>
    <col min="9" max="9" width="9.7109375" style="988" customWidth="1"/>
    <col min="10" max="10" width="6" style="988"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52" t="s">
        <v>439</v>
      </c>
      <c r="C3" s="1552"/>
      <c r="D3" s="1552"/>
      <c r="E3" s="1552"/>
      <c r="F3" s="1552"/>
      <c r="G3" s="1552"/>
      <c r="H3" s="1552"/>
      <c r="I3" s="1552"/>
      <c r="J3" s="1552"/>
      <c r="K3" s="1552"/>
      <c r="L3" s="1552"/>
      <c r="M3" s="1552"/>
      <c r="N3" s="1552"/>
      <c r="O3" s="1552"/>
      <c r="P3" s="1552"/>
    </row>
    <row r="4" spans="1:21" s="967" customFormat="1" ht="15.75" x14ac:dyDescent="0.2">
      <c r="B4" s="1473" t="str">
        <f>porsaad!$B$6</f>
        <v>Situación a 31 de mayo de 2025</v>
      </c>
      <c r="C4" s="1473"/>
      <c r="D4" s="1473"/>
      <c r="E4" s="1473"/>
      <c r="F4" s="1473"/>
      <c r="G4" s="1473"/>
      <c r="H4" s="1473"/>
      <c r="I4" s="1473"/>
      <c r="J4" s="1473"/>
      <c r="K4" s="1473"/>
      <c r="L4" s="1473"/>
      <c r="M4" s="1473"/>
      <c r="N4" s="1473"/>
      <c r="O4" s="1473"/>
      <c r="P4" s="1473"/>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74" t="s">
        <v>199</v>
      </c>
      <c r="D6" s="1675"/>
      <c r="E6" s="1675"/>
      <c r="F6" s="1675"/>
      <c r="G6" s="1675"/>
      <c r="H6" s="1675"/>
      <c r="I6" s="1675"/>
      <c r="J6" s="1675"/>
      <c r="K6" s="1675"/>
      <c r="L6" s="1675"/>
      <c r="M6" s="1675"/>
      <c r="N6" s="1675"/>
      <c r="O6" s="1675"/>
      <c r="P6" s="1676"/>
    </row>
    <row r="7" spans="1:21" s="967" customFormat="1" ht="57" customHeight="1" x14ac:dyDescent="0.2">
      <c r="B7" s="1677" t="s">
        <v>12</v>
      </c>
      <c r="C7" s="1679" t="s">
        <v>0</v>
      </c>
      <c r="D7" s="1680"/>
      <c r="E7" s="1672" t="s">
        <v>200</v>
      </c>
      <c r="F7" s="1681"/>
      <c r="G7" s="1682" t="s">
        <v>201</v>
      </c>
      <c r="H7" s="1683"/>
      <c r="I7" s="1682" t="s">
        <v>202</v>
      </c>
      <c r="J7" s="1683"/>
      <c r="K7" s="1682" t="s">
        <v>203</v>
      </c>
      <c r="L7" s="1683"/>
      <c r="M7" s="1682" t="s">
        <v>204</v>
      </c>
      <c r="N7" s="1683"/>
      <c r="O7" s="1672" t="s">
        <v>205</v>
      </c>
      <c r="P7" s="1673"/>
    </row>
    <row r="8" spans="1:21" s="972" customFormat="1" ht="12" customHeight="1" x14ac:dyDescent="0.2">
      <c r="B8" s="1678"/>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4490</v>
      </c>
      <c r="D9" s="976">
        <f>IFERROR(C9/$C9*100,"-")</f>
        <v>100</v>
      </c>
      <c r="E9" s="975">
        <v>0</v>
      </c>
      <c r="F9" s="976">
        <v>0</v>
      </c>
      <c r="G9" s="975">
        <v>4160</v>
      </c>
      <c r="H9" s="976">
        <v>92.650334075723833</v>
      </c>
      <c r="I9" s="975">
        <v>330</v>
      </c>
      <c r="J9" s="976">
        <v>7.3496659242761693</v>
      </c>
      <c r="K9" s="975">
        <v>0</v>
      </c>
      <c r="L9" s="976">
        <v>0</v>
      </c>
      <c r="M9" s="975">
        <v>0</v>
      </c>
      <c r="N9" s="976">
        <v>0</v>
      </c>
      <c r="O9" s="975">
        <v>0</v>
      </c>
      <c r="P9" s="976">
        <f t="shared" ref="P9:P26" si="0">IFERROR(O9/$C9*100,"-")</f>
        <v>0</v>
      </c>
      <c r="R9" s="977"/>
    </row>
    <row r="10" spans="1:21" s="962" customFormat="1" ht="16.5" customHeight="1" x14ac:dyDescent="0.2">
      <c r="A10" s="962">
        <v>2</v>
      </c>
      <c r="B10" s="978" t="s">
        <v>7</v>
      </c>
      <c r="C10" s="979">
        <f t="shared" ref="C10:C26" si="1">E10+G10+I10+K10+M10+O10</f>
        <v>10118</v>
      </c>
      <c r="D10" s="980">
        <f t="shared" ref="D10:D26" si="2">IFERROR(C10/$C10*100,"-")</f>
        <v>100</v>
      </c>
      <c r="E10" s="979">
        <v>1</v>
      </c>
      <c r="F10" s="980">
        <v>9.8833761612966992E-3</v>
      </c>
      <c r="G10" s="979">
        <v>7717</v>
      </c>
      <c r="H10" s="980">
        <v>76.270013836726619</v>
      </c>
      <c r="I10" s="979">
        <v>2400</v>
      </c>
      <c r="J10" s="980">
        <v>23.720102787112076</v>
      </c>
      <c r="K10" s="979">
        <v>0</v>
      </c>
      <c r="L10" s="980">
        <v>0</v>
      </c>
      <c r="M10" s="979">
        <v>0</v>
      </c>
      <c r="N10" s="980">
        <v>0</v>
      </c>
      <c r="O10" s="979">
        <v>0</v>
      </c>
      <c r="P10" s="980">
        <f t="shared" si="0"/>
        <v>0</v>
      </c>
      <c r="R10" s="977"/>
    </row>
    <row r="11" spans="1:21" s="962" customFormat="1" ht="16.5" customHeight="1" x14ac:dyDescent="0.2">
      <c r="A11" s="962">
        <v>3</v>
      </c>
      <c r="B11" s="978" t="s">
        <v>37</v>
      </c>
      <c r="C11" s="979">
        <f t="shared" si="1"/>
        <v>5527</v>
      </c>
      <c r="D11" s="980">
        <f t="shared" si="2"/>
        <v>100</v>
      </c>
      <c r="E11" s="979">
        <v>309</v>
      </c>
      <c r="F11" s="980">
        <v>5.5907363850189977</v>
      </c>
      <c r="G11" s="979">
        <v>3219</v>
      </c>
      <c r="H11" s="980">
        <v>58.241360593450331</v>
      </c>
      <c r="I11" s="979">
        <v>522</v>
      </c>
      <c r="J11" s="980">
        <v>9.4445449611000534</v>
      </c>
      <c r="K11" s="979">
        <v>1200</v>
      </c>
      <c r="L11" s="980">
        <v>21.711597611724262</v>
      </c>
      <c r="M11" s="979">
        <v>277</v>
      </c>
      <c r="N11" s="980">
        <v>5.0117604487063501</v>
      </c>
      <c r="O11" s="979">
        <v>0</v>
      </c>
      <c r="P11" s="980">
        <f t="shared" si="0"/>
        <v>0</v>
      </c>
      <c r="R11" s="977"/>
    </row>
    <row r="12" spans="1:21" s="962" customFormat="1" ht="16.5" customHeight="1" x14ac:dyDescent="0.2">
      <c r="A12" s="962">
        <v>4</v>
      </c>
      <c r="B12" s="978" t="s">
        <v>38</v>
      </c>
      <c r="C12" s="979">
        <f t="shared" si="1"/>
        <v>738</v>
      </c>
      <c r="D12" s="980">
        <f t="shared" si="2"/>
        <v>100</v>
      </c>
      <c r="E12" s="979">
        <v>0</v>
      </c>
      <c r="F12" s="980">
        <v>0</v>
      </c>
      <c r="G12" s="979">
        <v>600</v>
      </c>
      <c r="H12" s="980">
        <v>81.300813008130078</v>
      </c>
      <c r="I12" s="979">
        <v>138</v>
      </c>
      <c r="J12" s="980">
        <v>18.699186991869919</v>
      </c>
      <c r="K12" s="979">
        <v>0</v>
      </c>
      <c r="L12" s="980">
        <v>0</v>
      </c>
      <c r="M12" s="979">
        <v>0</v>
      </c>
      <c r="N12" s="980">
        <v>0</v>
      </c>
      <c r="O12" s="979">
        <v>0</v>
      </c>
      <c r="P12" s="980">
        <f t="shared" si="0"/>
        <v>0</v>
      </c>
      <c r="R12" s="977"/>
    </row>
    <row r="13" spans="1:21" s="962" customFormat="1" ht="16.5" customHeight="1" x14ac:dyDescent="0.2">
      <c r="A13" s="962">
        <v>5</v>
      </c>
      <c r="B13" s="978" t="s">
        <v>6</v>
      </c>
      <c r="C13" s="979">
        <f t="shared" si="1"/>
        <v>16272</v>
      </c>
      <c r="D13" s="980">
        <f t="shared" si="2"/>
        <v>100</v>
      </c>
      <c r="E13" s="979">
        <v>9984</v>
      </c>
      <c r="F13" s="980">
        <v>61.356932153392329</v>
      </c>
      <c r="G13" s="979">
        <v>2341</v>
      </c>
      <c r="H13" s="980">
        <v>14.386676499508358</v>
      </c>
      <c r="I13" s="979">
        <v>1526</v>
      </c>
      <c r="J13" s="980">
        <v>9.3780727630285146</v>
      </c>
      <c r="K13" s="979">
        <v>2415</v>
      </c>
      <c r="L13" s="980">
        <v>14.841445427728614</v>
      </c>
      <c r="M13" s="979">
        <v>6</v>
      </c>
      <c r="N13" s="980">
        <v>3.687315634218289E-2</v>
      </c>
      <c r="O13" s="979">
        <v>0</v>
      </c>
      <c r="P13" s="980">
        <f t="shared" si="0"/>
        <v>0</v>
      </c>
      <c r="R13" s="977"/>
    </row>
    <row r="14" spans="1:21" s="962" customFormat="1" ht="16.5" customHeight="1" x14ac:dyDescent="0.2">
      <c r="A14" s="962">
        <v>6</v>
      </c>
      <c r="B14" s="978" t="s">
        <v>5</v>
      </c>
      <c r="C14" s="979">
        <f t="shared" si="1"/>
        <v>376</v>
      </c>
      <c r="D14" s="980">
        <f t="shared" si="2"/>
        <v>100</v>
      </c>
      <c r="E14" s="979">
        <v>0</v>
      </c>
      <c r="F14" s="980">
        <v>0</v>
      </c>
      <c r="G14" s="979">
        <v>371</v>
      </c>
      <c r="H14" s="980">
        <v>98.670212765957444</v>
      </c>
      <c r="I14" s="979">
        <v>5</v>
      </c>
      <c r="J14" s="980">
        <v>1.3297872340425532</v>
      </c>
      <c r="K14" s="979">
        <v>0</v>
      </c>
      <c r="L14" s="980">
        <v>0</v>
      </c>
      <c r="M14" s="979">
        <v>0</v>
      </c>
      <c r="N14" s="980">
        <v>0</v>
      </c>
      <c r="O14" s="979">
        <v>0</v>
      </c>
      <c r="P14" s="980">
        <f t="shared" si="0"/>
        <v>0</v>
      </c>
      <c r="R14" s="977"/>
    </row>
    <row r="15" spans="1:21" s="963" customFormat="1" ht="16.5" customHeight="1" x14ac:dyDescent="0.2">
      <c r="A15" s="963">
        <v>7</v>
      </c>
      <c r="B15" s="978" t="s">
        <v>4</v>
      </c>
      <c r="C15" s="979">
        <f t="shared" si="1"/>
        <v>49189</v>
      </c>
      <c r="D15" s="980">
        <f t="shared" si="2"/>
        <v>100</v>
      </c>
      <c r="E15" s="979">
        <v>8325</v>
      </c>
      <c r="F15" s="980">
        <v>16.924515643741486</v>
      </c>
      <c r="G15" s="979">
        <v>21427</v>
      </c>
      <c r="H15" s="980">
        <v>43.56055215596983</v>
      </c>
      <c r="I15" s="979">
        <v>14122</v>
      </c>
      <c r="J15" s="980">
        <v>28.709670861371446</v>
      </c>
      <c r="K15" s="979">
        <v>5315</v>
      </c>
      <c r="L15" s="980">
        <v>10.805261338917237</v>
      </c>
      <c r="M15" s="979">
        <v>0</v>
      </c>
      <c r="N15" s="980">
        <v>0</v>
      </c>
      <c r="O15" s="979">
        <v>0</v>
      </c>
      <c r="P15" s="980">
        <f t="shared" si="0"/>
        <v>0</v>
      </c>
      <c r="R15" s="977"/>
    </row>
    <row r="16" spans="1:21" s="963" customFormat="1" ht="16.5" customHeight="1" x14ac:dyDescent="0.2">
      <c r="A16" s="963">
        <v>8</v>
      </c>
      <c r="B16" s="978" t="s">
        <v>40</v>
      </c>
      <c r="C16" s="979">
        <f t="shared" si="1"/>
        <v>11990</v>
      </c>
      <c r="D16" s="980">
        <f t="shared" si="2"/>
        <v>100</v>
      </c>
      <c r="E16" s="979">
        <v>1241</v>
      </c>
      <c r="F16" s="980">
        <v>10.350291909924938</v>
      </c>
      <c r="G16" s="979">
        <v>8212</v>
      </c>
      <c r="H16" s="980">
        <v>68.490408673894905</v>
      </c>
      <c r="I16" s="979">
        <v>538</v>
      </c>
      <c r="J16" s="980">
        <v>4.4870725604670554</v>
      </c>
      <c r="K16" s="979">
        <v>1999</v>
      </c>
      <c r="L16" s="980">
        <v>16.672226855713092</v>
      </c>
      <c r="M16" s="979">
        <v>0</v>
      </c>
      <c r="N16" s="980">
        <v>0</v>
      </c>
      <c r="O16" s="979">
        <v>0</v>
      </c>
      <c r="P16" s="980">
        <f t="shared" si="0"/>
        <v>0</v>
      </c>
      <c r="R16" s="977"/>
    </row>
    <row r="17" spans="1:18" s="963" customFormat="1" ht="16.5" customHeight="1" x14ac:dyDescent="0.2">
      <c r="A17" s="963">
        <v>9</v>
      </c>
      <c r="B17" s="978" t="s">
        <v>41</v>
      </c>
      <c r="C17" s="979">
        <f t="shared" si="1"/>
        <v>23103</v>
      </c>
      <c r="D17" s="980">
        <f t="shared" si="2"/>
        <v>100</v>
      </c>
      <c r="E17" s="979">
        <v>6993</v>
      </c>
      <c r="F17" s="980">
        <v>30.268796260225944</v>
      </c>
      <c r="G17" s="979">
        <v>13787</v>
      </c>
      <c r="H17" s="980">
        <v>59.676232523914642</v>
      </c>
      <c r="I17" s="979">
        <v>2323</v>
      </c>
      <c r="J17" s="980">
        <v>10.054971215859412</v>
      </c>
      <c r="K17" s="979">
        <v>0</v>
      </c>
      <c r="L17" s="980">
        <v>0</v>
      </c>
      <c r="M17" s="979">
        <v>0</v>
      </c>
      <c r="N17" s="980">
        <v>0</v>
      </c>
      <c r="O17" s="979">
        <v>0</v>
      </c>
      <c r="P17" s="980">
        <f t="shared" si="0"/>
        <v>0</v>
      </c>
      <c r="R17" s="977"/>
    </row>
    <row r="18" spans="1:18" s="963" customFormat="1" ht="16.5" customHeight="1" x14ac:dyDescent="0.2">
      <c r="A18" s="963">
        <v>10</v>
      </c>
      <c r="B18" s="978" t="s">
        <v>3</v>
      </c>
      <c r="C18" s="979">
        <f t="shared" si="1"/>
        <v>25803</v>
      </c>
      <c r="D18" s="980">
        <f t="shared" si="2"/>
        <v>100</v>
      </c>
      <c r="E18" s="979">
        <v>13672</v>
      </c>
      <c r="F18" s="980">
        <v>52.986086889121417</v>
      </c>
      <c r="G18" s="979">
        <v>8540</v>
      </c>
      <c r="H18" s="980">
        <v>33.096926713947987</v>
      </c>
      <c r="I18" s="979">
        <v>998</v>
      </c>
      <c r="J18" s="980">
        <v>3.8677673138782316</v>
      </c>
      <c r="K18" s="979">
        <v>2593</v>
      </c>
      <c r="L18" s="980">
        <v>10.049219083052357</v>
      </c>
      <c r="M18" s="979">
        <v>0</v>
      </c>
      <c r="N18" s="980">
        <v>0</v>
      </c>
      <c r="O18" s="979">
        <v>0</v>
      </c>
      <c r="P18" s="980">
        <f t="shared" si="0"/>
        <v>0</v>
      </c>
      <c r="R18" s="977"/>
    </row>
    <row r="19" spans="1:18" s="962" customFormat="1" ht="16.5" customHeight="1" x14ac:dyDescent="0.2">
      <c r="A19" s="962">
        <v>11</v>
      </c>
      <c r="B19" s="978" t="s">
        <v>2</v>
      </c>
      <c r="C19" s="979">
        <f t="shared" si="1"/>
        <v>20022</v>
      </c>
      <c r="D19" s="980">
        <f t="shared" si="2"/>
        <v>100</v>
      </c>
      <c r="E19" s="979">
        <v>14486</v>
      </c>
      <c r="F19" s="980">
        <v>72.350414544001595</v>
      </c>
      <c r="G19" s="979">
        <v>3119</v>
      </c>
      <c r="H19" s="980">
        <v>15.577864349215861</v>
      </c>
      <c r="I19" s="979">
        <v>933</v>
      </c>
      <c r="J19" s="980">
        <v>4.6598741384477078</v>
      </c>
      <c r="K19" s="979">
        <v>1484</v>
      </c>
      <c r="L19" s="980">
        <v>7.4118469683348316</v>
      </c>
      <c r="M19" s="979">
        <v>0</v>
      </c>
      <c r="N19" s="980">
        <v>0</v>
      </c>
      <c r="O19" s="979">
        <v>0</v>
      </c>
      <c r="P19" s="980">
        <f t="shared" si="0"/>
        <v>0</v>
      </c>
      <c r="R19" s="977"/>
    </row>
    <row r="20" spans="1:18" s="962" customFormat="1" ht="16.5" customHeight="1" x14ac:dyDescent="0.2">
      <c r="A20" s="962">
        <v>12</v>
      </c>
      <c r="B20" s="978" t="s">
        <v>35</v>
      </c>
      <c r="C20" s="979">
        <f t="shared" si="1"/>
        <v>17579</v>
      </c>
      <c r="D20" s="980">
        <f t="shared" si="2"/>
        <v>100</v>
      </c>
      <c r="E20" s="979">
        <v>3648</v>
      </c>
      <c r="F20" s="980">
        <v>20.752033676545878</v>
      </c>
      <c r="G20" s="979">
        <v>7203</v>
      </c>
      <c r="H20" s="980">
        <v>40.975027020877178</v>
      </c>
      <c r="I20" s="979">
        <v>3994</v>
      </c>
      <c r="J20" s="980">
        <v>22.720291256613002</v>
      </c>
      <c r="K20" s="979">
        <v>2734</v>
      </c>
      <c r="L20" s="980">
        <v>15.552648045963934</v>
      </c>
      <c r="M20" s="979">
        <v>0</v>
      </c>
      <c r="N20" s="980">
        <v>0</v>
      </c>
      <c r="O20" s="979">
        <v>0</v>
      </c>
      <c r="P20" s="980">
        <f t="shared" si="0"/>
        <v>0</v>
      </c>
      <c r="R20" s="977"/>
    </row>
    <row r="21" spans="1:18" s="962" customFormat="1" ht="16.5" customHeight="1" x14ac:dyDescent="0.2">
      <c r="A21" s="962">
        <v>13</v>
      </c>
      <c r="B21" s="978" t="s">
        <v>42</v>
      </c>
      <c r="C21" s="979">
        <f t="shared" si="1"/>
        <v>29765</v>
      </c>
      <c r="D21" s="980">
        <f t="shared" si="2"/>
        <v>100</v>
      </c>
      <c r="E21" s="979">
        <v>3666</v>
      </c>
      <c r="F21" s="980">
        <v>12.316479086175038</v>
      </c>
      <c r="G21" s="979">
        <v>16188</v>
      </c>
      <c r="H21" s="980">
        <v>54.386023853519241</v>
      </c>
      <c r="I21" s="979">
        <v>2427</v>
      </c>
      <c r="J21" s="980">
        <v>8.1538719973122795</v>
      </c>
      <c r="K21" s="979">
        <v>7484</v>
      </c>
      <c r="L21" s="980">
        <v>25.143625062993447</v>
      </c>
      <c r="M21" s="979">
        <v>0</v>
      </c>
      <c r="N21" s="980">
        <v>0</v>
      </c>
      <c r="O21" s="979">
        <v>0</v>
      </c>
      <c r="P21" s="980">
        <f t="shared" si="0"/>
        <v>0</v>
      </c>
      <c r="R21" s="977"/>
    </row>
    <row r="22" spans="1:18" s="962" customFormat="1" ht="16.5" customHeight="1" x14ac:dyDescent="0.2">
      <c r="A22" s="962">
        <v>14</v>
      </c>
      <c r="B22" s="978" t="s">
        <v>43</v>
      </c>
      <c r="C22" s="979">
        <f t="shared" si="1"/>
        <v>1439</v>
      </c>
      <c r="D22" s="980">
        <f t="shared" si="2"/>
        <v>100</v>
      </c>
      <c r="E22" s="979">
        <v>2</v>
      </c>
      <c r="F22" s="980">
        <v>0.13898540653231412</v>
      </c>
      <c r="G22" s="979">
        <v>752</v>
      </c>
      <c r="H22" s="980">
        <v>52.258512856150105</v>
      </c>
      <c r="I22" s="979">
        <v>244</v>
      </c>
      <c r="J22" s="980">
        <v>16.956219596942322</v>
      </c>
      <c r="K22" s="979">
        <v>441</v>
      </c>
      <c r="L22" s="980">
        <v>30.646282140375259</v>
      </c>
      <c r="M22" s="979">
        <v>0</v>
      </c>
      <c r="N22" s="980">
        <v>0</v>
      </c>
      <c r="O22" s="979">
        <v>0</v>
      </c>
      <c r="P22" s="980">
        <f t="shared" si="0"/>
        <v>0</v>
      </c>
      <c r="R22" s="977"/>
    </row>
    <row r="23" spans="1:18" s="962" customFormat="1" ht="16.5" customHeight="1" x14ac:dyDescent="0.2">
      <c r="A23" s="962">
        <v>15</v>
      </c>
      <c r="B23" s="978" t="s">
        <v>44</v>
      </c>
      <c r="C23" s="979">
        <f t="shared" si="1"/>
        <v>3019</v>
      </c>
      <c r="D23" s="980">
        <f t="shared" si="2"/>
        <v>100</v>
      </c>
      <c r="E23" s="979">
        <v>1697</v>
      </c>
      <c r="F23" s="980">
        <v>56.210665783371979</v>
      </c>
      <c r="G23" s="979">
        <v>870</v>
      </c>
      <c r="H23" s="980">
        <v>28.817489234845979</v>
      </c>
      <c r="I23" s="979">
        <v>319</v>
      </c>
      <c r="J23" s="980">
        <v>10.566412719443525</v>
      </c>
      <c r="K23" s="979">
        <v>133</v>
      </c>
      <c r="L23" s="980">
        <v>4.4054322623385227</v>
      </c>
      <c r="M23" s="979">
        <v>0</v>
      </c>
      <c r="N23" s="980">
        <v>0</v>
      </c>
      <c r="O23" s="979">
        <v>0</v>
      </c>
      <c r="P23" s="980">
        <f t="shared" si="0"/>
        <v>0</v>
      </c>
      <c r="R23" s="977"/>
    </row>
    <row r="24" spans="1:18" s="962" customFormat="1" ht="16.5" customHeight="1" x14ac:dyDescent="0.2">
      <c r="A24" s="962">
        <v>16</v>
      </c>
      <c r="B24" s="978" t="s">
        <v>45</v>
      </c>
      <c r="C24" s="979">
        <f t="shared" si="1"/>
        <v>1341</v>
      </c>
      <c r="D24" s="980">
        <f t="shared" si="2"/>
        <v>100</v>
      </c>
      <c r="E24" s="979">
        <v>0</v>
      </c>
      <c r="F24" s="980">
        <v>0</v>
      </c>
      <c r="G24" s="979">
        <v>1335</v>
      </c>
      <c r="H24" s="980">
        <v>99.552572706935123</v>
      </c>
      <c r="I24" s="979">
        <v>6</v>
      </c>
      <c r="J24" s="980">
        <v>0.44742729306487694</v>
      </c>
      <c r="K24" s="979">
        <v>0</v>
      </c>
      <c r="L24" s="980">
        <v>0</v>
      </c>
      <c r="M24" s="979">
        <v>0</v>
      </c>
      <c r="N24" s="980">
        <v>0</v>
      </c>
      <c r="O24" s="979">
        <v>0</v>
      </c>
      <c r="P24" s="980">
        <f t="shared" si="0"/>
        <v>0</v>
      </c>
      <c r="R24" s="977"/>
    </row>
    <row r="25" spans="1:18" s="962" customFormat="1" ht="16.5" customHeight="1" x14ac:dyDescent="0.2">
      <c r="A25" s="962">
        <v>17</v>
      </c>
      <c r="B25" s="978" t="s">
        <v>46</v>
      </c>
      <c r="C25" s="979">
        <f>E25+G25+I25+K25+M25+O25</f>
        <v>1079</v>
      </c>
      <c r="D25" s="980">
        <f t="shared" si="2"/>
        <v>100</v>
      </c>
      <c r="E25" s="979">
        <v>0</v>
      </c>
      <c r="F25" s="980">
        <v>0</v>
      </c>
      <c r="G25" s="979">
        <v>984</v>
      </c>
      <c r="H25" s="980">
        <v>91.195551436515288</v>
      </c>
      <c r="I25" s="979">
        <v>95</v>
      </c>
      <c r="J25" s="980">
        <v>8.8044485634847085</v>
      </c>
      <c r="K25" s="979">
        <v>0</v>
      </c>
      <c r="L25" s="980">
        <v>0</v>
      </c>
      <c r="M25" s="979">
        <v>0</v>
      </c>
      <c r="N25" s="980">
        <v>0</v>
      </c>
      <c r="O25" s="979">
        <v>0</v>
      </c>
      <c r="P25" s="980">
        <f t="shared" si="0"/>
        <v>0</v>
      </c>
      <c r="R25" s="977"/>
    </row>
    <row r="26" spans="1:18" s="962" customFormat="1" ht="16.5" customHeight="1" x14ac:dyDescent="0.2">
      <c r="B26" s="981" t="s">
        <v>1</v>
      </c>
      <c r="C26" s="982">
        <f t="shared" si="1"/>
        <v>5</v>
      </c>
      <c r="D26" s="983">
        <f t="shared" si="2"/>
        <v>100</v>
      </c>
      <c r="E26" s="982">
        <v>4</v>
      </c>
      <c r="F26" s="983">
        <v>80</v>
      </c>
      <c r="G26" s="982">
        <v>1</v>
      </c>
      <c r="H26" s="983">
        <v>20</v>
      </c>
      <c r="I26" s="982">
        <v>0</v>
      </c>
      <c r="J26" s="983">
        <v>0</v>
      </c>
      <c r="K26" s="982">
        <v>0</v>
      </c>
      <c r="L26" s="983">
        <v>0</v>
      </c>
      <c r="M26" s="982">
        <v>0</v>
      </c>
      <c r="N26" s="983">
        <v>0</v>
      </c>
      <c r="O26" s="982">
        <v>0</v>
      </c>
      <c r="P26" s="983">
        <f t="shared" si="0"/>
        <v>0</v>
      </c>
      <c r="R26" s="977"/>
    </row>
    <row r="27" spans="1:18" s="1287" customFormat="1" x14ac:dyDescent="0.2">
      <c r="B27" s="1288" t="s">
        <v>0</v>
      </c>
      <c r="C27" s="1289">
        <f>SUM(C9:C26)</f>
        <v>221855</v>
      </c>
      <c r="D27" s="1290">
        <f>C27/$C27*100</f>
        <v>100</v>
      </c>
      <c r="E27" s="1291">
        <f>SUM(E9:E26)</f>
        <v>64028</v>
      </c>
      <c r="F27" s="1292">
        <f>E27/$C27*100</f>
        <v>28.860291631921754</v>
      </c>
      <c r="G27" s="1291">
        <f>SUM(G9:G26)</f>
        <v>100826</v>
      </c>
      <c r="H27" s="1292">
        <f>G27/$C27*100</f>
        <v>45.446800838385428</v>
      </c>
      <c r="I27" s="1291">
        <f>SUM(I9:I26)</f>
        <v>30920</v>
      </c>
      <c r="J27" s="1292">
        <f>I27/$C27*100</f>
        <v>13.937030943634356</v>
      </c>
      <c r="K27" s="1291">
        <f>SUM(K9:K26)</f>
        <v>25798</v>
      </c>
      <c r="L27" s="1292">
        <f>K27/$C27*100</f>
        <v>11.628315791846026</v>
      </c>
      <c r="M27" s="1291">
        <f>SUM(M9:M26)</f>
        <v>283</v>
      </c>
      <c r="N27" s="1292">
        <f>M27/$C27*100</f>
        <v>0.12756079421243605</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327" customFormat="1" x14ac:dyDescent="0.2">
      <c r="B42" s="960"/>
      <c r="D42" s="960"/>
      <c r="M42" s="960"/>
      <c r="N42" s="960"/>
    </row>
    <row r="43" spans="2:14" s="1327" customFormat="1" x14ac:dyDescent="0.2">
      <c r="B43" s="960"/>
      <c r="D43" s="960"/>
      <c r="M43" s="960"/>
      <c r="N43" s="960"/>
    </row>
    <row r="44" spans="2:14" s="1327" customFormat="1" x14ac:dyDescent="0.2">
      <c r="D44" s="960"/>
      <c r="M44" s="960"/>
      <c r="N44" s="960"/>
    </row>
    <row r="45" spans="2:14" s="1327" customFormat="1" x14ac:dyDescent="0.2">
      <c r="D45" s="960"/>
      <c r="M45" s="960"/>
      <c r="N45" s="960"/>
    </row>
    <row r="46" spans="2:14" s="1327" customFormat="1" x14ac:dyDescent="0.2">
      <c r="D46" s="960"/>
      <c r="M46" s="960"/>
      <c r="N46" s="960"/>
    </row>
    <row r="47" spans="2:14" s="1327" customFormat="1" x14ac:dyDescent="0.2">
      <c r="D47" s="960"/>
      <c r="M47" s="960"/>
      <c r="N47" s="960"/>
    </row>
    <row r="48" spans="2:14" s="1327" customFormat="1" x14ac:dyDescent="0.2">
      <c r="D48" s="960"/>
    </row>
    <row r="49" spans="4:4" s="1327" customFormat="1" x14ac:dyDescent="0.2">
      <c r="D49" s="960"/>
    </row>
    <row r="50" spans="4:4" s="1327" customFormat="1" x14ac:dyDescent="0.2">
      <c r="D50" s="960"/>
    </row>
    <row r="51" spans="4:4" s="1327" customFormat="1" x14ac:dyDescent="0.2">
      <c r="D51" s="960"/>
    </row>
    <row r="52" spans="4:4" s="1327" customFormat="1" x14ac:dyDescent="0.2">
      <c r="D52" s="960"/>
    </row>
    <row r="53" spans="4:4" s="1327" customFormat="1" x14ac:dyDescent="0.2">
      <c r="D53" s="960"/>
    </row>
    <row r="54" spans="4:4" s="1327" customFormat="1" x14ac:dyDescent="0.2">
      <c r="D54" s="960"/>
    </row>
    <row r="55" spans="4:4" s="1327" customFormat="1" x14ac:dyDescent="0.2">
      <c r="D55" s="960"/>
    </row>
    <row r="56" spans="4:4" x14ac:dyDescent="0.2">
      <c r="D56" s="960"/>
    </row>
    <row r="57" spans="4:4" x14ac:dyDescent="0.2">
      <c r="D57" s="960"/>
    </row>
    <row r="58" spans="4:4" x14ac:dyDescent="0.2">
      <c r="D58" s="960"/>
    </row>
    <row r="59" spans="4:4"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 style="988" bestFit="1" customWidth="1"/>
    <col min="5" max="5" width="8.5703125" style="988" customWidth="1"/>
    <col min="6" max="6" width="6" style="988" customWidth="1"/>
    <col min="7" max="7" width="8.28515625" style="988" customWidth="1"/>
    <col min="8" max="8" width="7" style="988" bestFit="1" customWidth="1"/>
    <col min="9" max="9" width="9.7109375" style="988" customWidth="1"/>
    <col min="10" max="10" width="6" style="988"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52" t="s">
        <v>442</v>
      </c>
      <c r="C3" s="1552"/>
      <c r="D3" s="1552"/>
      <c r="E3" s="1552"/>
      <c r="F3" s="1552"/>
      <c r="G3" s="1552"/>
      <c r="H3" s="1552"/>
      <c r="I3" s="1552"/>
      <c r="J3" s="1552"/>
      <c r="K3" s="1552"/>
      <c r="L3" s="1552"/>
      <c r="M3" s="1552"/>
      <c r="N3" s="1552"/>
      <c r="O3" s="1552"/>
      <c r="P3" s="1552"/>
    </row>
    <row r="4" spans="1:21" s="967" customFormat="1" ht="15.75" x14ac:dyDescent="0.2">
      <c r="B4" s="1473" t="str">
        <f>porsaad!$B$6</f>
        <v>Situación a 31 de mayo de 2025</v>
      </c>
      <c r="C4" s="1473"/>
      <c r="D4" s="1473"/>
      <c r="E4" s="1473"/>
      <c r="F4" s="1473"/>
      <c r="G4" s="1473"/>
      <c r="H4" s="1473"/>
      <c r="I4" s="1473"/>
      <c r="J4" s="1473"/>
      <c r="K4" s="1473"/>
      <c r="L4" s="1473"/>
      <c r="M4" s="1473"/>
      <c r="N4" s="1473"/>
      <c r="O4" s="1473"/>
      <c r="P4" s="1473"/>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74" t="s">
        <v>199</v>
      </c>
      <c r="D6" s="1675"/>
      <c r="E6" s="1675"/>
      <c r="F6" s="1675"/>
      <c r="G6" s="1675"/>
      <c r="H6" s="1675"/>
      <c r="I6" s="1675"/>
      <c r="J6" s="1675"/>
      <c r="K6" s="1675"/>
      <c r="L6" s="1675"/>
      <c r="M6" s="1675"/>
      <c r="N6" s="1675"/>
      <c r="O6" s="1675"/>
      <c r="P6" s="1676"/>
    </row>
    <row r="7" spans="1:21" s="967" customFormat="1" ht="57" customHeight="1" x14ac:dyDescent="0.2">
      <c r="B7" s="1677" t="s">
        <v>12</v>
      </c>
      <c r="C7" s="1679" t="s">
        <v>0</v>
      </c>
      <c r="D7" s="1680"/>
      <c r="E7" s="1672" t="s">
        <v>200</v>
      </c>
      <c r="F7" s="1681"/>
      <c r="G7" s="1682" t="s">
        <v>201</v>
      </c>
      <c r="H7" s="1683"/>
      <c r="I7" s="1682" t="s">
        <v>202</v>
      </c>
      <c r="J7" s="1683"/>
      <c r="K7" s="1682" t="s">
        <v>203</v>
      </c>
      <c r="L7" s="1683"/>
      <c r="M7" s="1682" t="s">
        <v>204</v>
      </c>
      <c r="N7" s="1683"/>
      <c r="O7" s="1672" t="s">
        <v>205</v>
      </c>
      <c r="P7" s="1673"/>
    </row>
    <row r="8" spans="1:21" s="972" customFormat="1" ht="12" customHeight="1" x14ac:dyDescent="0.2">
      <c r="B8" s="1678"/>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2228</v>
      </c>
      <c r="D9" s="976">
        <f>IFERROR(C9/$C9*100,"-")</f>
        <v>100</v>
      </c>
      <c r="E9" s="975">
        <v>0</v>
      </c>
      <c r="F9" s="976">
        <v>0</v>
      </c>
      <c r="G9" s="975">
        <v>2141</v>
      </c>
      <c r="H9" s="976">
        <v>96.095152603231597</v>
      </c>
      <c r="I9" s="975">
        <v>87</v>
      </c>
      <c r="J9" s="976">
        <v>3.9048473967684023</v>
      </c>
      <c r="K9" s="975">
        <v>0</v>
      </c>
      <c r="L9" s="976">
        <v>0</v>
      </c>
      <c r="M9" s="975">
        <v>0</v>
      </c>
      <c r="N9" s="976">
        <v>0</v>
      </c>
      <c r="O9" s="975">
        <v>0</v>
      </c>
      <c r="P9" s="976">
        <f>IFERROR(O9/$C9*100,"-")</f>
        <v>0</v>
      </c>
      <c r="R9" s="977"/>
    </row>
    <row r="10" spans="1:21" s="962" customFormat="1" ht="16.5" customHeight="1" x14ac:dyDescent="0.2">
      <c r="A10" s="962">
        <v>2</v>
      </c>
      <c r="B10" s="978" t="s">
        <v>7</v>
      </c>
      <c r="C10" s="979">
        <f t="shared" ref="C10:C26" si="0">E10+G10+I10+K10+M10+O10</f>
        <v>4227</v>
      </c>
      <c r="D10" s="980">
        <f t="shared" ref="D10:D26" si="1">IFERROR(C10/$C10*100,"-")</f>
        <v>100</v>
      </c>
      <c r="E10" s="979">
        <v>1</v>
      </c>
      <c r="F10" s="980">
        <v>2.3657440264963331E-2</v>
      </c>
      <c r="G10" s="979">
        <v>3945</v>
      </c>
      <c r="H10" s="980">
        <v>93.328601845280346</v>
      </c>
      <c r="I10" s="979">
        <v>281</v>
      </c>
      <c r="J10" s="980">
        <v>6.6477407144546961</v>
      </c>
      <c r="K10" s="979">
        <v>0</v>
      </c>
      <c r="L10" s="980">
        <v>0</v>
      </c>
      <c r="M10" s="979">
        <v>0</v>
      </c>
      <c r="N10" s="980">
        <v>0</v>
      </c>
      <c r="O10" s="979">
        <v>0</v>
      </c>
      <c r="P10" s="980">
        <f t="shared" ref="P10:P26" si="2">IFERROR(O10/$C10*100,"-")</f>
        <v>0</v>
      </c>
      <c r="R10" s="977"/>
    </row>
    <row r="11" spans="1:21" s="962" customFormat="1" ht="16.5" customHeight="1" x14ac:dyDescent="0.2">
      <c r="A11" s="962">
        <v>3</v>
      </c>
      <c r="B11" s="978" t="s">
        <v>37</v>
      </c>
      <c r="C11" s="979">
        <f t="shared" si="0"/>
        <v>1840</v>
      </c>
      <c r="D11" s="980">
        <f t="shared" si="1"/>
        <v>100</v>
      </c>
      <c r="E11" s="979">
        <v>70</v>
      </c>
      <c r="F11" s="980">
        <v>3.804347826086957</v>
      </c>
      <c r="G11" s="979">
        <v>1603</v>
      </c>
      <c r="H11" s="980">
        <v>87.119565217391298</v>
      </c>
      <c r="I11" s="979">
        <v>137</v>
      </c>
      <c r="J11" s="980">
        <v>7.4456521739130439</v>
      </c>
      <c r="K11" s="979">
        <v>3</v>
      </c>
      <c r="L11" s="980">
        <v>0.16304347826086957</v>
      </c>
      <c r="M11" s="979">
        <v>27</v>
      </c>
      <c r="N11" s="980">
        <v>1.4673913043478262</v>
      </c>
      <c r="O11" s="979">
        <v>0</v>
      </c>
      <c r="P11" s="980">
        <f t="shared" si="2"/>
        <v>0</v>
      </c>
      <c r="R11" s="977"/>
    </row>
    <row r="12" spans="1:21" s="962" customFormat="1" ht="16.5" customHeight="1" x14ac:dyDescent="0.2">
      <c r="A12" s="962">
        <v>4</v>
      </c>
      <c r="B12" s="978" t="s">
        <v>38</v>
      </c>
      <c r="C12" s="979">
        <f t="shared" si="0"/>
        <v>329</v>
      </c>
      <c r="D12" s="980">
        <f t="shared" si="1"/>
        <v>100</v>
      </c>
      <c r="E12" s="979">
        <v>0</v>
      </c>
      <c r="F12" s="980">
        <v>0</v>
      </c>
      <c r="G12" s="979">
        <v>299</v>
      </c>
      <c r="H12" s="980">
        <v>90.881458966565347</v>
      </c>
      <c r="I12" s="979">
        <v>30</v>
      </c>
      <c r="J12" s="980">
        <v>9.1185410334346511</v>
      </c>
      <c r="K12" s="979">
        <v>0</v>
      </c>
      <c r="L12" s="980">
        <v>0</v>
      </c>
      <c r="M12" s="979">
        <v>0</v>
      </c>
      <c r="N12" s="980">
        <v>0</v>
      </c>
      <c r="O12" s="979">
        <v>0</v>
      </c>
      <c r="P12" s="980">
        <f t="shared" si="2"/>
        <v>0</v>
      </c>
      <c r="R12" s="977"/>
    </row>
    <row r="13" spans="1:21" s="962" customFormat="1" ht="16.5" customHeight="1" x14ac:dyDescent="0.2">
      <c r="A13" s="962">
        <v>5</v>
      </c>
      <c r="B13" s="978" t="s">
        <v>6</v>
      </c>
      <c r="C13" s="979">
        <f t="shared" si="0"/>
        <v>5119</v>
      </c>
      <c r="D13" s="980">
        <f t="shared" si="1"/>
        <v>100</v>
      </c>
      <c r="E13" s="979">
        <v>2826</v>
      </c>
      <c r="F13" s="980">
        <v>55.206094940418048</v>
      </c>
      <c r="G13" s="979">
        <v>1354</v>
      </c>
      <c r="H13" s="980">
        <v>26.450478609103339</v>
      </c>
      <c r="I13" s="979">
        <v>356</v>
      </c>
      <c r="J13" s="980">
        <v>6.9544832975190474</v>
      </c>
      <c r="K13" s="979">
        <v>583</v>
      </c>
      <c r="L13" s="980">
        <v>11.388943152959563</v>
      </c>
      <c r="M13" s="979">
        <v>0</v>
      </c>
      <c r="N13" s="980">
        <v>0</v>
      </c>
      <c r="O13" s="979">
        <v>0</v>
      </c>
      <c r="P13" s="980">
        <f t="shared" si="2"/>
        <v>0</v>
      </c>
      <c r="R13" s="977"/>
    </row>
    <row r="14" spans="1:21" s="962" customFormat="1" ht="16.5" customHeight="1" x14ac:dyDescent="0.2">
      <c r="A14" s="962">
        <v>6</v>
      </c>
      <c r="B14" s="978" t="s">
        <v>5</v>
      </c>
      <c r="C14" s="979">
        <f t="shared" si="0"/>
        <v>174</v>
      </c>
      <c r="D14" s="980">
        <f t="shared" si="1"/>
        <v>100</v>
      </c>
      <c r="E14" s="979">
        <v>0</v>
      </c>
      <c r="F14" s="980">
        <v>0</v>
      </c>
      <c r="G14" s="979">
        <v>173</v>
      </c>
      <c r="H14" s="980">
        <v>99.425287356321832</v>
      </c>
      <c r="I14" s="979">
        <v>1</v>
      </c>
      <c r="J14" s="980">
        <v>0.57471264367816088</v>
      </c>
      <c r="K14" s="979">
        <v>0</v>
      </c>
      <c r="L14" s="980">
        <v>0</v>
      </c>
      <c r="M14" s="979">
        <v>0</v>
      </c>
      <c r="N14" s="980">
        <v>0</v>
      </c>
      <c r="O14" s="979">
        <v>0</v>
      </c>
      <c r="P14" s="980">
        <f t="shared" si="2"/>
        <v>0</v>
      </c>
      <c r="R14" s="977"/>
    </row>
    <row r="15" spans="1:21" s="963" customFormat="1" ht="16.5" customHeight="1" x14ac:dyDescent="0.2">
      <c r="A15" s="963">
        <v>7</v>
      </c>
      <c r="B15" s="978" t="s">
        <v>4</v>
      </c>
      <c r="C15" s="979">
        <f t="shared" si="0"/>
        <v>16325</v>
      </c>
      <c r="D15" s="980">
        <f t="shared" si="1"/>
        <v>100</v>
      </c>
      <c r="E15" s="979">
        <v>1323</v>
      </c>
      <c r="F15" s="980">
        <v>8.104134762633997</v>
      </c>
      <c r="G15" s="979">
        <v>11622</v>
      </c>
      <c r="H15" s="980">
        <v>71.191424196018374</v>
      </c>
      <c r="I15" s="979">
        <v>1663</v>
      </c>
      <c r="J15" s="980">
        <v>10.186830015313936</v>
      </c>
      <c r="K15" s="979">
        <v>1717</v>
      </c>
      <c r="L15" s="980">
        <v>10.517611026033691</v>
      </c>
      <c r="M15" s="979">
        <v>0</v>
      </c>
      <c r="N15" s="980">
        <v>0</v>
      </c>
      <c r="O15" s="979">
        <v>0</v>
      </c>
      <c r="P15" s="980">
        <f t="shared" si="2"/>
        <v>0</v>
      </c>
      <c r="R15" s="977"/>
    </row>
    <row r="16" spans="1:21" s="963" customFormat="1" ht="16.5" customHeight="1" x14ac:dyDescent="0.2">
      <c r="A16" s="963">
        <v>8</v>
      </c>
      <c r="B16" s="978" t="s">
        <v>40</v>
      </c>
      <c r="C16" s="979">
        <f t="shared" si="0"/>
        <v>4117</v>
      </c>
      <c r="D16" s="980">
        <f t="shared" si="1"/>
        <v>100</v>
      </c>
      <c r="E16" s="979">
        <v>204</v>
      </c>
      <c r="F16" s="980">
        <v>4.9550643672577115</v>
      </c>
      <c r="G16" s="979">
        <v>3229</v>
      </c>
      <c r="H16" s="980">
        <v>78.430896283701728</v>
      </c>
      <c r="I16" s="979">
        <v>161</v>
      </c>
      <c r="J16" s="980">
        <v>3.9106145251396649</v>
      </c>
      <c r="K16" s="979">
        <v>523</v>
      </c>
      <c r="L16" s="980">
        <v>12.7034248239009</v>
      </c>
      <c r="M16" s="979">
        <v>0</v>
      </c>
      <c r="N16" s="980">
        <v>0</v>
      </c>
      <c r="O16" s="979">
        <v>0</v>
      </c>
      <c r="P16" s="980">
        <f t="shared" si="2"/>
        <v>0</v>
      </c>
      <c r="R16" s="977"/>
    </row>
    <row r="17" spans="1:18" s="963" customFormat="1" ht="16.5" customHeight="1" x14ac:dyDescent="0.2">
      <c r="A17" s="963">
        <v>9</v>
      </c>
      <c r="B17" s="978" t="s">
        <v>41</v>
      </c>
      <c r="C17" s="979">
        <f t="shared" si="0"/>
        <v>6460</v>
      </c>
      <c r="D17" s="980">
        <f t="shared" si="1"/>
        <v>100</v>
      </c>
      <c r="E17" s="979">
        <v>664</v>
      </c>
      <c r="F17" s="980">
        <v>10.278637770897832</v>
      </c>
      <c r="G17" s="979">
        <v>5447</v>
      </c>
      <c r="H17" s="980">
        <v>84.318885448916419</v>
      </c>
      <c r="I17" s="979">
        <v>349</v>
      </c>
      <c r="J17" s="980">
        <v>5.4024767801857587</v>
      </c>
      <c r="K17" s="979">
        <v>0</v>
      </c>
      <c r="L17" s="980">
        <v>0</v>
      </c>
      <c r="M17" s="979">
        <v>0</v>
      </c>
      <c r="N17" s="980">
        <v>0</v>
      </c>
      <c r="O17" s="979">
        <v>0</v>
      </c>
      <c r="P17" s="980">
        <f t="shared" si="2"/>
        <v>0</v>
      </c>
      <c r="R17" s="977"/>
    </row>
    <row r="18" spans="1:18" s="963" customFormat="1" ht="16.5" customHeight="1" x14ac:dyDescent="0.2">
      <c r="A18" s="963">
        <v>10</v>
      </c>
      <c r="B18" s="978" t="s">
        <v>3</v>
      </c>
      <c r="C18" s="979">
        <f t="shared" si="0"/>
        <v>7695</v>
      </c>
      <c r="D18" s="980">
        <f t="shared" si="1"/>
        <v>100</v>
      </c>
      <c r="E18" s="979">
        <v>2864</v>
      </c>
      <c r="F18" s="980">
        <v>37.218973359324238</v>
      </c>
      <c r="G18" s="979">
        <v>3435</v>
      </c>
      <c r="H18" s="980">
        <v>44.639376218323584</v>
      </c>
      <c r="I18" s="979">
        <v>528</v>
      </c>
      <c r="J18" s="980">
        <v>6.8615984405458086</v>
      </c>
      <c r="K18" s="979">
        <v>868</v>
      </c>
      <c r="L18" s="980">
        <v>11.280051981806368</v>
      </c>
      <c r="M18" s="979">
        <v>0</v>
      </c>
      <c r="N18" s="980">
        <v>0</v>
      </c>
      <c r="O18" s="979">
        <v>0</v>
      </c>
      <c r="P18" s="980">
        <f t="shared" si="2"/>
        <v>0</v>
      </c>
      <c r="R18" s="977"/>
    </row>
    <row r="19" spans="1:18" s="962" customFormat="1" ht="16.5" customHeight="1" x14ac:dyDescent="0.2">
      <c r="A19" s="962">
        <v>11</v>
      </c>
      <c r="B19" s="978" t="s">
        <v>2</v>
      </c>
      <c r="C19" s="979">
        <f t="shared" si="0"/>
        <v>6069</v>
      </c>
      <c r="D19" s="980">
        <f t="shared" si="1"/>
        <v>100</v>
      </c>
      <c r="E19" s="979">
        <v>3673</v>
      </c>
      <c r="F19" s="980">
        <v>60.52067885977921</v>
      </c>
      <c r="G19" s="979">
        <v>1818</v>
      </c>
      <c r="H19" s="980">
        <v>29.955511616411268</v>
      </c>
      <c r="I19" s="979">
        <v>305</v>
      </c>
      <c r="J19" s="980">
        <v>5.0255396276157525</v>
      </c>
      <c r="K19" s="979">
        <v>273</v>
      </c>
      <c r="L19" s="980">
        <v>4.4982698961937722</v>
      </c>
      <c r="M19" s="979">
        <v>0</v>
      </c>
      <c r="N19" s="980">
        <v>0</v>
      </c>
      <c r="O19" s="979">
        <v>0</v>
      </c>
      <c r="P19" s="980">
        <f t="shared" si="2"/>
        <v>0</v>
      </c>
      <c r="R19" s="977"/>
    </row>
    <row r="20" spans="1:18" s="962" customFormat="1" ht="16.5" customHeight="1" x14ac:dyDescent="0.2">
      <c r="A20" s="962">
        <v>12</v>
      </c>
      <c r="B20" s="978" t="s">
        <v>35</v>
      </c>
      <c r="C20" s="979">
        <f t="shared" si="0"/>
        <v>6234</v>
      </c>
      <c r="D20" s="980">
        <f t="shared" si="1"/>
        <v>100</v>
      </c>
      <c r="E20" s="979">
        <v>497</v>
      </c>
      <c r="F20" s="980">
        <v>7.9724093679820331</v>
      </c>
      <c r="G20" s="979">
        <v>4269</v>
      </c>
      <c r="H20" s="980">
        <v>68.479307025986529</v>
      </c>
      <c r="I20" s="979">
        <v>1153</v>
      </c>
      <c r="J20" s="980">
        <v>18.49534809111325</v>
      </c>
      <c r="K20" s="979">
        <v>315</v>
      </c>
      <c r="L20" s="980">
        <v>5.0529355149181905</v>
      </c>
      <c r="M20" s="979">
        <v>0</v>
      </c>
      <c r="N20" s="980">
        <v>0</v>
      </c>
      <c r="O20" s="979">
        <v>0</v>
      </c>
      <c r="P20" s="980">
        <f t="shared" si="2"/>
        <v>0</v>
      </c>
      <c r="R20" s="977"/>
    </row>
    <row r="21" spans="1:18" s="962" customFormat="1" ht="16.5" customHeight="1" x14ac:dyDescent="0.2">
      <c r="A21" s="962">
        <v>13</v>
      </c>
      <c r="B21" s="978" t="s">
        <v>42</v>
      </c>
      <c r="C21" s="979">
        <f t="shared" si="0"/>
        <v>13666</v>
      </c>
      <c r="D21" s="980">
        <f t="shared" si="1"/>
        <v>100</v>
      </c>
      <c r="E21" s="979">
        <v>1394</v>
      </c>
      <c r="F21" s="980">
        <v>10.200497585248062</v>
      </c>
      <c r="G21" s="979">
        <v>9590</v>
      </c>
      <c r="H21" s="980">
        <v>70.174154836821316</v>
      </c>
      <c r="I21" s="979">
        <v>1037</v>
      </c>
      <c r="J21" s="980">
        <v>7.5881750329284365</v>
      </c>
      <c r="K21" s="979">
        <v>1645</v>
      </c>
      <c r="L21" s="980">
        <v>12.037172545002194</v>
      </c>
      <c r="M21" s="979">
        <v>0</v>
      </c>
      <c r="N21" s="980">
        <v>0</v>
      </c>
      <c r="O21" s="979">
        <v>0</v>
      </c>
      <c r="P21" s="980">
        <f t="shared" si="2"/>
        <v>0</v>
      </c>
      <c r="R21" s="977"/>
    </row>
    <row r="22" spans="1:18" s="962" customFormat="1" ht="16.5" customHeight="1" x14ac:dyDescent="0.2">
      <c r="A22" s="962">
        <v>14</v>
      </c>
      <c r="B22" s="978" t="s">
        <v>43</v>
      </c>
      <c r="C22" s="979">
        <f t="shared" si="0"/>
        <v>812</v>
      </c>
      <c r="D22" s="980">
        <f t="shared" si="1"/>
        <v>100</v>
      </c>
      <c r="E22" s="979">
        <v>2</v>
      </c>
      <c r="F22" s="980">
        <v>0.24630541871921183</v>
      </c>
      <c r="G22" s="979">
        <v>570</v>
      </c>
      <c r="H22" s="980">
        <v>70.197044334975374</v>
      </c>
      <c r="I22" s="979">
        <v>80</v>
      </c>
      <c r="J22" s="980">
        <v>9.8522167487684733</v>
      </c>
      <c r="K22" s="979">
        <v>160</v>
      </c>
      <c r="L22" s="980">
        <v>19.704433497536947</v>
      </c>
      <c r="M22" s="979">
        <v>0</v>
      </c>
      <c r="N22" s="980">
        <v>0</v>
      </c>
      <c r="O22" s="979">
        <v>0</v>
      </c>
      <c r="P22" s="980">
        <f t="shared" si="2"/>
        <v>0</v>
      </c>
      <c r="R22" s="977"/>
    </row>
    <row r="23" spans="1:18" s="962" customFormat="1" ht="16.5" customHeight="1" x14ac:dyDescent="0.2">
      <c r="A23" s="962">
        <v>15</v>
      </c>
      <c r="B23" s="978" t="s">
        <v>44</v>
      </c>
      <c r="C23" s="979">
        <f t="shared" si="0"/>
        <v>739</v>
      </c>
      <c r="D23" s="980">
        <f t="shared" si="1"/>
        <v>100</v>
      </c>
      <c r="E23" s="979">
        <v>499</v>
      </c>
      <c r="F23" s="980">
        <v>67.523680649526383</v>
      </c>
      <c r="G23" s="979">
        <v>200</v>
      </c>
      <c r="H23" s="980">
        <v>27.06359945872801</v>
      </c>
      <c r="I23" s="979">
        <v>40</v>
      </c>
      <c r="J23" s="980">
        <v>5.4127198917456019</v>
      </c>
      <c r="K23" s="979">
        <v>0</v>
      </c>
      <c r="L23" s="980">
        <v>0</v>
      </c>
      <c r="M23" s="979">
        <v>0</v>
      </c>
      <c r="N23" s="980">
        <v>0</v>
      </c>
      <c r="O23" s="979">
        <v>0</v>
      </c>
      <c r="P23" s="980">
        <f t="shared" si="2"/>
        <v>0</v>
      </c>
      <c r="R23" s="977"/>
    </row>
    <row r="24" spans="1:18" s="962" customFormat="1" ht="16.5" customHeight="1" x14ac:dyDescent="0.2">
      <c r="A24" s="962">
        <v>16</v>
      </c>
      <c r="B24" s="978" t="s">
        <v>45</v>
      </c>
      <c r="C24" s="979">
        <f t="shared" si="0"/>
        <v>653</v>
      </c>
      <c r="D24" s="980">
        <f t="shared" si="1"/>
        <v>100</v>
      </c>
      <c r="E24" s="979">
        <v>0</v>
      </c>
      <c r="F24" s="980">
        <v>0</v>
      </c>
      <c r="G24" s="979">
        <v>653</v>
      </c>
      <c r="H24" s="980">
        <v>100</v>
      </c>
      <c r="I24" s="979">
        <v>0</v>
      </c>
      <c r="J24" s="980">
        <v>0</v>
      </c>
      <c r="K24" s="979">
        <v>0</v>
      </c>
      <c r="L24" s="980">
        <v>0</v>
      </c>
      <c r="M24" s="979">
        <v>0</v>
      </c>
      <c r="N24" s="980">
        <v>0</v>
      </c>
      <c r="O24" s="979">
        <v>0</v>
      </c>
      <c r="P24" s="980">
        <f t="shared" si="2"/>
        <v>0</v>
      </c>
      <c r="R24" s="977"/>
    </row>
    <row r="25" spans="1:18" s="962" customFormat="1" ht="16.5" customHeight="1" x14ac:dyDescent="0.2">
      <c r="A25" s="962">
        <v>17</v>
      </c>
      <c r="B25" s="978" t="s">
        <v>46</v>
      </c>
      <c r="C25" s="979">
        <f t="shared" si="0"/>
        <v>474</v>
      </c>
      <c r="D25" s="980">
        <f t="shared" si="1"/>
        <v>100</v>
      </c>
      <c r="E25" s="979">
        <v>0</v>
      </c>
      <c r="F25" s="980">
        <v>0</v>
      </c>
      <c r="G25" s="979">
        <v>455</v>
      </c>
      <c r="H25" s="980">
        <v>95.991561181434605</v>
      </c>
      <c r="I25" s="979">
        <v>19</v>
      </c>
      <c r="J25" s="980">
        <v>4.0084388185654012</v>
      </c>
      <c r="K25" s="979">
        <v>0</v>
      </c>
      <c r="L25" s="980">
        <v>0</v>
      </c>
      <c r="M25" s="979">
        <v>0</v>
      </c>
      <c r="N25" s="980">
        <v>0</v>
      </c>
      <c r="O25" s="979">
        <v>0</v>
      </c>
      <c r="P25" s="980">
        <f t="shared" si="2"/>
        <v>0</v>
      </c>
      <c r="R25" s="977"/>
    </row>
    <row r="26" spans="1:18" s="962" customFormat="1" ht="16.5" customHeight="1" x14ac:dyDescent="0.2">
      <c r="B26" s="981" t="s">
        <v>1</v>
      </c>
      <c r="C26" s="982">
        <f t="shared" si="0"/>
        <v>0</v>
      </c>
      <c r="D26" s="983" t="str">
        <f t="shared" si="1"/>
        <v>-</v>
      </c>
      <c r="E26" s="982">
        <v>0</v>
      </c>
      <c r="F26" s="983" t="s">
        <v>363</v>
      </c>
      <c r="G26" s="982">
        <v>0</v>
      </c>
      <c r="H26" s="983" t="s">
        <v>363</v>
      </c>
      <c r="I26" s="982">
        <v>0</v>
      </c>
      <c r="J26" s="983" t="s">
        <v>363</v>
      </c>
      <c r="K26" s="982">
        <v>0</v>
      </c>
      <c r="L26" s="983" t="s">
        <v>363</v>
      </c>
      <c r="M26" s="982">
        <v>0</v>
      </c>
      <c r="N26" s="983" t="s">
        <v>363</v>
      </c>
      <c r="O26" s="982">
        <v>0</v>
      </c>
      <c r="P26" s="983" t="str">
        <f t="shared" si="2"/>
        <v>-</v>
      </c>
      <c r="R26" s="977"/>
    </row>
    <row r="27" spans="1:18" s="1287" customFormat="1" x14ac:dyDescent="0.2">
      <c r="B27" s="1288" t="s">
        <v>0</v>
      </c>
      <c r="C27" s="1291">
        <f>SUM(C9:C26)</f>
        <v>77161</v>
      </c>
      <c r="D27" s="1292">
        <f>C27/$C27*100</f>
        <v>100</v>
      </c>
      <c r="E27" s="1291">
        <f>SUM(E9:E26)</f>
        <v>14017</v>
      </c>
      <c r="F27" s="1292">
        <f>E27/$C27*100</f>
        <v>18.165912831611823</v>
      </c>
      <c r="G27" s="1291">
        <f>SUM(G9:G26)</f>
        <v>50803</v>
      </c>
      <c r="H27" s="1292">
        <f>G27/$C27*100</f>
        <v>65.840256087920068</v>
      </c>
      <c r="I27" s="1291">
        <f>SUM(I9:I26)</f>
        <v>6227</v>
      </c>
      <c r="J27" s="1292">
        <f>I27/$C27*100</f>
        <v>8.0701390598877669</v>
      </c>
      <c r="K27" s="1291">
        <f>SUM(K9:K26)</f>
        <v>6087</v>
      </c>
      <c r="L27" s="1292">
        <f>K27/$C27*100</f>
        <v>7.8887002501263597</v>
      </c>
      <c r="M27" s="1291">
        <f>SUM(M9:M26)</f>
        <v>27</v>
      </c>
      <c r="N27" s="1292">
        <f>M27/$C27*100</f>
        <v>3.499177045398582E-2</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220" customFormat="1" x14ac:dyDescent="0.2">
      <c r="B42" s="964"/>
      <c r="D42" s="964"/>
      <c r="M42" s="964"/>
      <c r="N42" s="964"/>
    </row>
    <row r="43" spans="2:14" s="1220" customFormat="1" x14ac:dyDescent="0.2">
      <c r="B43" s="964"/>
      <c r="D43" s="964"/>
      <c r="M43" s="964"/>
      <c r="N43" s="964"/>
    </row>
    <row r="44" spans="2:14" s="1220" customFormat="1" x14ac:dyDescent="0.2">
      <c r="D44" s="964"/>
      <c r="M44" s="964"/>
      <c r="N44" s="964"/>
    </row>
    <row r="45" spans="2:14" s="1220" customFormat="1" x14ac:dyDescent="0.2">
      <c r="B45" s="1220" t="s">
        <v>39</v>
      </c>
      <c r="G45" s="1220">
        <f>IFERROR(GETPIVOTDATA("ID PRESTACION
COUNT",#REF!,"CCAA",$B45,"Grado Resuelto",$B$1,"Subtipo",G$1),0)</f>
        <v>0</v>
      </c>
    </row>
    <row r="46" spans="2:14" s="1220" customFormat="1" x14ac:dyDescent="0.2">
      <c r="B46" s="1220" t="s">
        <v>47</v>
      </c>
      <c r="G46" s="1220">
        <f>IFERROR(GETPIVOTDATA("ID PRESTACION
COUNT",#REF!,"CCAA",$B46,"Grado Resuelto",$B$1,"Subtipo",G$1),0)</f>
        <v>0</v>
      </c>
    </row>
    <row r="47" spans="2:14" s="1220" customFormat="1" x14ac:dyDescent="0.2">
      <c r="D47" s="964"/>
      <c r="M47" s="964"/>
      <c r="N47" s="964"/>
    </row>
    <row r="48" spans="2:14" s="1220" customFormat="1" x14ac:dyDescent="0.2">
      <c r="D48" s="964"/>
    </row>
    <row r="49" spans="4:4" s="1327" customFormat="1" x14ac:dyDescent="0.2">
      <c r="D49" s="960"/>
    </row>
    <row r="50" spans="4:4" s="1327" customFormat="1" x14ac:dyDescent="0.2">
      <c r="D50" s="960"/>
    </row>
    <row r="51" spans="4:4" x14ac:dyDescent="0.2">
      <c r="D51" s="960"/>
    </row>
    <row r="52" spans="4:4" x14ac:dyDescent="0.2">
      <c r="D52" s="960"/>
    </row>
    <row r="53" spans="4:4" x14ac:dyDescent="0.2">
      <c r="D53" s="960"/>
    </row>
    <row r="54" spans="4:4" x14ac:dyDescent="0.2">
      <c r="D54" s="960"/>
    </row>
    <row r="55" spans="4:4" x14ac:dyDescent="0.2">
      <c r="D55" s="960"/>
    </row>
    <row r="56" spans="4:4" x14ac:dyDescent="0.2">
      <c r="D56" s="960"/>
    </row>
    <row r="57" spans="4:4" x14ac:dyDescent="0.2">
      <c r="D57" s="960"/>
    </row>
    <row r="58" spans="4:4" x14ac:dyDescent="0.2">
      <c r="D58" s="960"/>
    </row>
    <row r="59" spans="4:4"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 style="988" bestFit="1" customWidth="1"/>
    <col min="5" max="5" width="8.5703125" style="988" customWidth="1"/>
    <col min="6" max="6" width="6.42578125" style="988" customWidth="1"/>
    <col min="7" max="7" width="8.28515625" style="988" customWidth="1"/>
    <col min="8" max="8" width="7" style="988" bestFit="1" customWidth="1"/>
    <col min="9" max="9" width="9.7109375" style="988" customWidth="1"/>
    <col min="10" max="10" width="6" style="988"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52" t="s">
        <v>441</v>
      </c>
      <c r="C3" s="1552"/>
      <c r="D3" s="1552"/>
      <c r="E3" s="1552"/>
      <c r="F3" s="1552"/>
      <c r="G3" s="1552"/>
      <c r="H3" s="1552"/>
      <c r="I3" s="1552"/>
      <c r="J3" s="1552"/>
      <c r="K3" s="1552"/>
      <c r="L3" s="1552"/>
      <c r="M3" s="1552"/>
      <c r="N3" s="1552"/>
      <c r="O3" s="1552"/>
      <c r="P3" s="1552"/>
    </row>
    <row r="4" spans="1:21" s="967" customFormat="1" ht="15.75" x14ac:dyDescent="0.2">
      <c r="B4" s="1473" t="str">
        <f>porsaad!$B$6</f>
        <v>Situación a 31 de mayo de 2025</v>
      </c>
      <c r="C4" s="1473"/>
      <c r="D4" s="1473"/>
      <c r="E4" s="1473"/>
      <c r="F4" s="1473"/>
      <c r="G4" s="1473"/>
      <c r="H4" s="1473"/>
      <c r="I4" s="1473"/>
      <c r="J4" s="1473"/>
      <c r="K4" s="1473"/>
      <c r="L4" s="1473"/>
      <c r="M4" s="1473"/>
      <c r="N4" s="1473"/>
      <c r="O4" s="1473"/>
      <c r="P4" s="1473"/>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74" t="s">
        <v>199</v>
      </c>
      <c r="D6" s="1675"/>
      <c r="E6" s="1675"/>
      <c r="F6" s="1675"/>
      <c r="G6" s="1675"/>
      <c r="H6" s="1675"/>
      <c r="I6" s="1675"/>
      <c r="J6" s="1675"/>
      <c r="K6" s="1675"/>
      <c r="L6" s="1675"/>
      <c r="M6" s="1675"/>
      <c r="N6" s="1675"/>
      <c r="O6" s="1675"/>
      <c r="P6" s="1676"/>
    </row>
    <row r="7" spans="1:21" s="967" customFormat="1" ht="57" customHeight="1" x14ac:dyDescent="0.2">
      <c r="B7" s="1677" t="s">
        <v>12</v>
      </c>
      <c r="C7" s="1679" t="s">
        <v>0</v>
      </c>
      <c r="D7" s="1680"/>
      <c r="E7" s="1672" t="s">
        <v>200</v>
      </c>
      <c r="F7" s="1681"/>
      <c r="G7" s="1682" t="s">
        <v>201</v>
      </c>
      <c r="H7" s="1683"/>
      <c r="I7" s="1682" t="s">
        <v>202</v>
      </c>
      <c r="J7" s="1683"/>
      <c r="K7" s="1682" t="s">
        <v>203</v>
      </c>
      <c r="L7" s="1683"/>
      <c r="M7" s="1682" t="s">
        <v>204</v>
      </c>
      <c r="N7" s="1683"/>
      <c r="O7" s="1672" t="s">
        <v>205</v>
      </c>
      <c r="P7" s="1673"/>
    </row>
    <row r="8" spans="1:21" s="972" customFormat="1" ht="12" customHeight="1" x14ac:dyDescent="0.2">
      <c r="B8" s="1678"/>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2143</v>
      </c>
      <c r="D9" s="976">
        <f>IFERROR(C9/$C9*100,"-")</f>
        <v>100</v>
      </c>
      <c r="E9" s="975">
        <v>0</v>
      </c>
      <c r="F9" s="976">
        <v>0</v>
      </c>
      <c r="G9" s="975">
        <v>2009</v>
      </c>
      <c r="H9" s="976">
        <v>93.747083527764815</v>
      </c>
      <c r="I9" s="975">
        <v>134</v>
      </c>
      <c r="J9" s="976">
        <v>6.2529164722351842</v>
      </c>
      <c r="K9" s="975">
        <v>0</v>
      </c>
      <c r="L9" s="976">
        <v>0</v>
      </c>
      <c r="M9" s="975">
        <v>0</v>
      </c>
      <c r="N9" s="976">
        <v>0</v>
      </c>
      <c r="O9" s="975">
        <v>0</v>
      </c>
      <c r="P9" s="976">
        <f>IFERROR(O9/$C9*100,"-")</f>
        <v>0</v>
      </c>
      <c r="R9" s="977"/>
    </row>
    <row r="10" spans="1:21" s="962" customFormat="1" ht="16.5" customHeight="1" x14ac:dyDescent="0.2">
      <c r="A10" s="962">
        <v>2</v>
      </c>
      <c r="B10" s="978" t="s">
        <v>7</v>
      </c>
      <c r="C10" s="979">
        <f t="shared" ref="C10:C26" si="0">E10+G10+I10+K10+M10+O10</f>
        <v>4108</v>
      </c>
      <c r="D10" s="980">
        <f t="shared" ref="D10:D26" si="1">IFERROR(C10/$C10*100,"-")</f>
        <v>100</v>
      </c>
      <c r="E10" s="979">
        <v>0</v>
      </c>
      <c r="F10" s="980">
        <v>0</v>
      </c>
      <c r="G10" s="979">
        <v>3732</v>
      </c>
      <c r="H10" s="980">
        <v>90.847127555988322</v>
      </c>
      <c r="I10" s="979">
        <v>376</v>
      </c>
      <c r="J10" s="980">
        <v>9.1528724440116846</v>
      </c>
      <c r="K10" s="979">
        <v>0</v>
      </c>
      <c r="L10" s="980">
        <v>0</v>
      </c>
      <c r="M10" s="979">
        <v>0</v>
      </c>
      <c r="N10" s="980">
        <v>0</v>
      </c>
      <c r="O10" s="979">
        <v>0</v>
      </c>
      <c r="P10" s="980">
        <f t="shared" ref="P10:P26" si="2">IFERROR(O10/$C10*100,"-")</f>
        <v>0</v>
      </c>
      <c r="R10" s="977"/>
    </row>
    <row r="11" spans="1:21" s="962" customFormat="1" ht="16.5" customHeight="1" x14ac:dyDescent="0.2">
      <c r="A11" s="962">
        <v>3</v>
      </c>
      <c r="B11" s="978" t="s">
        <v>37</v>
      </c>
      <c r="C11" s="979">
        <f t="shared" si="0"/>
        <v>1973</v>
      </c>
      <c r="D11" s="980">
        <f t="shared" si="1"/>
        <v>100</v>
      </c>
      <c r="E11" s="979">
        <v>103</v>
      </c>
      <c r="F11" s="980">
        <v>5.2204764318297006</v>
      </c>
      <c r="G11" s="979">
        <v>1595</v>
      </c>
      <c r="H11" s="980">
        <v>80.841358337557025</v>
      </c>
      <c r="I11" s="979">
        <v>209</v>
      </c>
      <c r="J11" s="980">
        <v>10.593005575266092</v>
      </c>
      <c r="K11" s="979">
        <v>3</v>
      </c>
      <c r="L11" s="980">
        <v>0.15205271160669032</v>
      </c>
      <c r="M11" s="979">
        <v>63</v>
      </c>
      <c r="N11" s="980">
        <v>3.1931069437404966</v>
      </c>
      <c r="O11" s="979">
        <v>0</v>
      </c>
      <c r="P11" s="980">
        <f t="shared" si="2"/>
        <v>0</v>
      </c>
      <c r="R11" s="977"/>
    </row>
    <row r="12" spans="1:21" s="962" customFormat="1" ht="16.5" customHeight="1" x14ac:dyDescent="0.2">
      <c r="A12" s="962">
        <v>4</v>
      </c>
      <c r="B12" s="978" t="s">
        <v>38</v>
      </c>
      <c r="C12" s="979">
        <f t="shared" si="0"/>
        <v>363</v>
      </c>
      <c r="D12" s="980">
        <f t="shared" si="1"/>
        <v>100</v>
      </c>
      <c r="E12" s="979">
        <v>0</v>
      </c>
      <c r="F12" s="980">
        <v>0</v>
      </c>
      <c r="G12" s="979">
        <v>301</v>
      </c>
      <c r="H12" s="980">
        <v>82.92011019283747</v>
      </c>
      <c r="I12" s="979">
        <v>62</v>
      </c>
      <c r="J12" s="980">
        <v>17.079889807162534</v>
      </c>
      <c r="K12" s="979">
        <v>0</v>
      </c>
      <c r="L12" s="980">
        <v>0</v>
      </c>
      <c r="M12" s="979">
        <v>0</v>
      </c>
      <c r="N12" s="980">
        <v>0</v>
      </c>
      <c r="O12" s="979">
        <v>0</v>
      </c>
      <c r="P12" s="980">
        <f t="shared" si="2"/>
        <v>0</v>
      </c>
      <c r="R12" s="977"/>
    </row>
    <row r="13" spans="1:21" s="962" customFormat="1" ht="16.5" customHeight="1" x14ac:dyDescent="0.2">
      <c r="A13" s="962">
        <v>5</v>
      </c>
      <c r="B13" s="978" t="s">
        <v>6</v>
      </c>
      <c r="C13" s="979">
        <f t="shared" si="0"/>
        <v>5492</v>
      </c>
      <c r="D13" s="980">
        <f t="shared" si="1"/>
        <v>100</v>
      </c>
      <c r="E13" s="979">
        <v>3257</v>
      </c>
      <c r="F13" s="980">
        <v>59.304442825928625</v>
      </c>
      <c r="G13" s="979">
        <v>983</v>
      </c>
      <c r="H13" s="980">
        <v>17.89876183539694</v>
      </c>
      <c r="I13" s="979">
        <v>446</v>
      </c>
      <c r="J13" s="980">
        <v>8.1209031318281131</v>
      </c>
      <c r="K13" s="979">
        <v>803</v>
      </c>
      <c r="L13" s="980">
        <v>14.621267297887835</v>
      </c>
      <c r="M13" s="979">
        <v>3</v>
      </c>
      <c r="N13" s="980">
        <v>5.4624908958485069E-2</v>
      </c>
      <c r="O13" s="979">
        <v>0</v>
      </c>
      <c r="P13" s="980">
        <f t="shared" si="2"/>
        <v>0</v>
      </c>
      <c r="R13" s="977"/>
    </row>
    <row r="14" spans="1:21" s="962" customFormat="1" ht="16.5" customHeight="1" x14ac:dyDescent="0.2">
      <c r="A14" s="962">
        <v>6</v>
      </c>
      <c r="B14" s="978" t="s">
        <v>5</v>
      </c>
      <c r="C14" s="979">
        <f t="shared" si="0"/>
        <v>202</v>
      </c>
      <c r="D14" s="980">
        <f t="shared" si="1"/>
        <v>100</v>
      </c>
      <c r="E14" s="979">
        <v>0</v>
      </c>
      <c r="F14" s="980">
        <v>0</v>
      </c>
      <c r="G14" s="979">
        <v>198</v>
      </c>
      <c r="H14" s="980">
        <v>98.019801980198025</v>
      </c>
      <c r="I14" s="979">
        <v>4</v>
      </c>
      <c r="J14" s="980">
        <v>1.9801980198019802</v>
      </c>
      <c r="K14" s="979">
        <v>0</v>
      </c>
      <c r="L14" s="980">
        <v>0</v>
      </c>
      <c r="M14" s="979">
        <v>0</v>
      </c>
      <c r="N14" s="980">
        <v>0</v>
      </c>
      <c r="O14" s="979">
        <v>0</v>
      </c>
      <c r="P14" s="980">
        <f t="shared" si="2"/>
        <v>0</v>
      </c>
      <c r="R14" s="977"/>
    </row>
    <row r="15" spans="1:21" s="963" customFormat="1" ht="16.5" customHeight="1" x14ac:dyDescent="0.2">
      <c r="A15" s="963">
        <v>7</v>
      </c>
      <c r="B15" s="978" t="s">
        <v>4</v>
      </c>
      <c r="C15" s="979">
        <f t="shared" si="0"/>
        <v>15869</v>
      </c>
      <c r="D15" s="980">
        <f t="shared" si="1"/>
        <v>100</v>
      </c>
      <c r="E15" s="979">
        <v>2083</v>
      </c>
      <c r="F15" s="980">
        <v>13.126220933896276</v>
      </c>
      <c r="G15" s="979">
        <v>9805</v>
      </c>
      <c r="H15" s="980">
        <v>61.787132144432547</v>
      </c>
      <c r="I15" s="979">
        <v>2055</v>
      </c>
      <c r="J15" s="980">
        <v>12.949776293402232</v>
      </c>
      <c r="K15" s="979">
        <v>1926</v>
      </c>
      <c r="L15" s="980">
        <v>12.136870628268952</v>
      </c>
      <c r="M15" s="979">
        <v>0</v>
      </c>
      <c r="N15" s="980">
        <v>0</v>
      </c>
      <c r="O15" s="979">
        <v>0</v>
      </c>
      <c r="P15" s="980">
        <f t="shared" si="2"/>
        <v>0</v>
      </c>
      <c r="R15" s="977"/>
    </row>
    <row r="16" spans="1:21" s="963" customFormat="1" ht="16.5" customHeight="1" x14ac:dyDescent="0.2">
      <c r="A16" s="963">
        <v>8</v>
      </c>
      <c r="B16" s="978" t="s">
        <v>40</v>
      </c>
      <c r="C16" s="979">
        <f t="shared" si="0"/>
        <v>4484</v>
      </c>
      <c r="D16" s="980">
        <f t="shared" si="1"/>
        <v>100</v>
      </c>
      <c r="E16" s="979">
        <v>363</v>
      </c>
      <c r="F16" s="980">
        <v>8.0954504906333629</v>
      </c>
      <c r="G16" s="979">
        <v>3166</v>
      </c>
      <c r="H16" s="980">
        <v>70.606601248884928</v>
      </c>
      <c r="I16" s="979">
        <v>236</v>
      </c>
      <c r="J16" s="980">
        <v>5.2631578947368416</v>
      </c>
      <c r="K16" s="979">
        <v>719</v>
      </c>
      <c r="L16" s="980">
        <v>16.034790365744868</v>
      </c>
      <c r="M16" s="979">
        <v>0</v>
      </c>
      <c r="N16" s="980">
        <v>0</v>
      </c>
      <c r="O16" s="979">
        <v>0</v>
      </c>
      <c r="P16" s="980">
        <f t="shared" si="2"/>
        <v>0</v>
      </c>
      <c r="R16" s="977"/>
    </row>
    <row r="17" spans="1:18" s="963" customFormat="1" ht="16.5" customHeight="1" x14ac:dyDescent="0.2">
      <c r="A17" s="963">
        <v>9</v>
      </c>
      <c r="B17" s="978" t="s">
        <v>41</v>
      </c>
      <c r="C17" s="979">
        <f t="shared" si="0"/>
        <v>11552</v>
      </c>
      <c r="D17" s="980">
        <f t="shared" si="1"/>
        <v>100</v>
      </c>
      <c r="E17" s="979">
        <v>1998</v>
      </c>
      <c r="F17" s="980">
        <v>17.295706371191137</v>
      </c>
      <c r="G17" s="979">
        <v>8335</v>
      </c>
      <c r="H17" s="980">
        <v>72.1520083102493</v>
      </c>
      <c r="I17" s="979">
        <v>1219</v>
      </c>
      <c r="J17" s="980">
        <v>10.552285318559557</v>
      </c>
      <c r="K17" s="979">
        <v>0</v>
      </c>
      <c r="L17" s="980">
        <v>0</v>
      </c>
      <c r="M17" s="979">
        <v>0</v>
      </c>
      <c r="N17" s="980">
        <v>0</v>
      </c>
      <c r="O17" s="979">
        <v>0</v>
      </c>
      <c r="P17" s="980">
        <f t="shared" si="2"/>
        <v>0</v>
      </c>
      <c r="R17" s="977"/>
    </row>
    <row r="18" spans="1:18" s="963" customFormat="1" ht="16.5" customHeight="1" x14ac:dyDescent="0.2">
      <c r="A18" s="963">
        <v>10</v>
      </c>
      <c r="B18" s="978" t="s">
        <v>3</v>
      </c>
      <c r="C18" s="979">
        <f t="shared" si="0"/>
        <v>9785</v>
      </c>
      <c r="D18" s="980">
        <f t="shared" si="1"/>
        <v>100</v>
      </c>
      <c r="E18" s="979">
        <v>4731</v>
      </c>
      <c r="F18" s="980">
        <v>48.349514563106794</v>
      </c>
      <c r="G18" s="979">
        <v>3707</v>
      </c>
      <c r="H18" s="980">
        <v>37.884517118037813</v>
      </c>
      <c r="I18" s="979">
        <v>356</v>
      </c>
      <c r="J18" s="980">
        <v>3.6382217680122633</v>
      </c>
      <c r="K18" s="979">
        <v>991</v>
      </c>
      <c r="L18" s="980">
        <v>10.127746550843126</v>
      </c>
      <c r="M18" s="979">
        <v>0</v>
      </c>
      <c r="N18" s="980">
        <v>0</v>
      </c>
      <c r="O18" s="979">
        <v>0</v>
      </c>
      <c r="P18" s="980">
        <f t="shared" si="2"/>
        <v>0</v>
      </c>
      <c r="R18" s="977"/>
    </row>
    <row r="19" spans="1:18" s="962" customFormat="1" ht="16.5" customHeight="1" x14ac:dyDescent="0.2">
      <c r="A19" s="962">
        <v>11</v>
      </c>
      <c r="B19" s="978" t="s">
        <v>2</v>
      </c>
      <c r="C19" s="979">
        <f t="shared" si="0"/>
        <v>6680</v>
      </c>
      <c r="D19" s="980">
        <f t="shared" si="1"/>
        <v>100</v>
      </c>
      <c r="E19" s="979">
        <v>4556</v>
      </c>
      <c r="F19" s="980">
        <v>68.203592814371262</v>
      </c>
      <c r="G19" s="979">
        <v>1301</v>
      </c>
      <c r="H19" s="980">
        <v>19.476047904191617</v>
      </c>
      <c r="I19" s="979">
        <v>339</v>
      </c>
      <c r="J19" s="980">
        <v>5.0748502994011977</v>
      </c>
      <c r="K19" s="979">
        <v>484</v>
      </c>
      <c r="L19" s="980">
        <v>7.2455089820359282</v>
      </c>
      <c r="M19" s="979">
        <v>0</v>
      </c>
      <c r="N19" s="980">
        <v>0</v>
      </c>
      <c r="O19" s="979">
        <v>0</v>
      </c>
      <c r="P19" s="980">
        <f t="shared" si="2"/>
        <v>0</v>
      </c>
      <c r="R19" s="977"/>
    </row>
    <row r="20" spans="1:18" s="962" customFormat="1" ht="16.5" customHeight="1" x14ac:dyDescent="0.2">
      <c r="A20" s="962">
        <v>12</v>
      </c>
      <c r="B20" s="978" t="s">
        <v>35</v>
      </c>
      <c r="C20" s="979">
        <f t="shared" si="0"/>
        <v>5675</v>
      </c>
      <c r="D20" s="980">
        <f t="shared" si="1"/>
        <v>100</v>
      </c>
      <c r="E20" s="979">
        <v>1070</v>
      </c>
      <c r="F20" s="980">
        <v>18.854625550660792</v>
      </c>
      <c r="G20" s="979">
        <v>2746</v>
      </c>
      <c r="H20" s="980">
        <v>48.387665198237883</v>
      </c>
      <c r="I20" s="979">
        <v>1144</v>
      </c>
      <c r="J20" s="980">
        <v>20.158590308370044</v>
      </c>
      <c r="K20" s="979">
        <v>715</v>
      </c>
      <c r="L20" s="980">
        <v>12.599118942731277</v>
      </c>
      <c r="M20" s="979">
        <v>0</v>
      </c>
      <c r="N20" s="980">
        <v>0</v>
      </c>
      <c r="O20" s="979">
        <v>0</v>
      </c>
      <c r="P20" s="980">
        <f t="shared" si="2"/>
        <v>0</v>
      </c>
      <c r="R20" s="977"/>
    </row>
    <row r="21" spans="1:18" s="962" customFormat="1" ht="16.5" customHeight="1" x14ac:dyDescent="0.2">
      <c r="A21" s="962">
        <v>13</v>
      </c>
      <c r="B21" s="978" t="s">
        <v>42</v>
      </c>
      <c r="C21" s="979">
        <f t="shared" si="0"/>
        <v>10840</v>
      </c>
      <c r="D21" s="980">
        <f t="shared" si="1"/>
        <v>100</v>
      </c>
      <c r="E21" s="979">
        <v>1137</v>
      </c>
      <c r="F21" s="980">
        <v>10.488929889298893</v>
      </c>
      <c r="G21" s="979">
        <v>6595</v>
      </c>
      <c r="H21" s="980">
        <v>60.839483394833948</v>
      </c>
      <c r="I21" s="979">
        <v>956</v>
      </c>
      <c r="J21" s="980">
        <v>8.8191881918819188</v>
      </c>
      <c r="K21" s="979">
        <v>2152</v>
      </c>
      <c r="L21" s="980">
        <v>19.85239852398524</v>
      </c>
      <c r="M21" s="979">
        <v>0</v>
      </c>
      <c r="N21" s="980">
        <v>0</v>
      </c>
      <c r="O21" s="979">
        <v>0</v>
      </c>
      <c r="P21" s="980">
        <f t="shared" si="2"/>
        <v>0</v>
      </c>
      <c r="R21" s="977"/>
    </row>
    <row r="22" spans="1:18" s="962" customFormat="1" ht="16.5" customHeight="1" x14ac:dyDescent="0.2">
      <c r="A22" s="962">
        <v>14</v>
      </c>
      <c r="B22" s="978" t="s">
        <v>43</v>
      </c>
      <c r="C22" s="979">
        <f t="shared" si="0"/>
        <v>436</v>
      </c>
      <c r="D22" s="980">
        <f t="shared" si="1"/>
        <v>100</v>
      </c>
      <c r="E22" s="979">
        <v>0</v>
      </c>
      <c r="F22" s="980">
        <v>0</v>
      </c>
      <c r="G22" s="979">
        <v>182</v>
      </c>
      <c r="H22" s="980">
        <v>41.743119266055047</v>
      </c>
      <c r="I22" s="979">
        <v>100</v>
      </c>
      <c r="J22" s="980">
        <v>22.935779816513762</v>
      </c>
      <c r="K22" s="979">
        <v>154</v>
      </c>
      <c r="L22" s="980">
        <v>35.321100917431195</v>
      </c>
      <c r="M22" s="979">
        <v>0</v>
      </c>
      <c r="N22" s="980">
        <v>0</v>
      </c>
      <c r="O22" s="979">
        <v>0</v>
      </c>
      <c r="P22" s="980">
        <f t="shared" si="2"/>
        <v>0</v>
      </c>
      <c r="R22" s="977"/>
    </row>
    <row r="23" spans="1:18" s="962" customFormat="1" ht="16.5" customHeight="1" x14ac:dyDescent="0.2">
      <c r="A23" s="962">
        <v>15</v>
      </c>
      <c r="B23" s="978" t="s">
        <v>44</v>
      </c>
      <c r="C23" s="979">
        <f t="shared" si="0"/>
        <v>1442</v>
      </c>
      <c r="D23" s="980">
        <f t="shared" si="1"/>
        <v>100</v>
      </c>
      <c r="E23" s="979">
        <v>662</v>
      </c>
      <c r="F23" s="980">
        <v>45.908460471567267</v>
      </c>
      <c r="G23" s="979">
        <v>657</v>
      </c>
      <c r="H23" s="980">
        <v>45.561719833564496</v>
      </c>
      <c r="I23" s="979">
        <v>122</v>
      </c>
      <c r="J23" s="980">
        <v>8.4604715672676836</v>
      </c>
      <c r="K23" s="979">
        <v>1</v>
      </c>
      <c r="L23" s="980">
        <v>6.9348127600554782E-2</v>
      </c>
      <c r="M23" s="979">
        <v>0</v>
      </c>
      <c r="N23" s="980">
        <v>0</v>
      </c>
      <c r="O23" s="979">
        <v>0</v>
      </c>
      <c r="P23" s="980">
        <f t="shared" si="2"/>
        <v>0</v>
      </c>
      <c r="R23" s="977"/>
    </row>
    <row r="24" spans="1:18" s="962" customFormat="1" ht="16.5" customHeight="1" x14ac:dyDescent="0.2">
      <c r="A24" s="962">
        <v>16</v>
      </c>
      <c r="B24" s="978" t="s">
        <v>45</v>
      </c>
      <c r="C24" s="979">
        <f t="shared" si="0"/>
        <v>657</v>
      </c>
      <c r="D24" s="980">
        <f t="shared" si="1"/>
        <v>100</v>
      </c>
      <c r="E24" s="979">
        <v>0</v>
      </c>
      <c r="F24" s="980">
        <v>0</v>
      </c>
      <c r="G24" s="979">
        <v>652</v>
      </c>
      <c r="H24" s="980">
        <v>99.23896499238964</v>
      </c>
      <c r="I24" s="979">
        <v>5</v>
      </c>
      <c r="J24" s="980">
        <v>0.76103500761035003</v>
      </c>
      <c r="K24" s="979">
        <v>0</v>
      </c>
      <c r="L24" s="980">
        <v>0</v>
      </c>
      <c r="M24" s="979">
        <v>0</v>
      </c>
      <c r="N24" s="980">
        <v>0</v>
      </c>
      <c r="O24" s="979">
        <v>0</v>
      </c>
      <c r="P24" s="980">
        <f t="shared" si="2"/>
        <v>0</v>
      </c>
      <c r="R24" s="977"/>
    </row>
    <row r="25" spans="1:18" s="962" customFormat="1" ht="16.5" customHeight="1" x14ac:dyDescent="0.2">
      <c r="A25" s="962">
        <v>17</v>
      </c>
      <c r="B25" s="978" t="s">
        <v>46</v>
      </c>
      <c r="C25" s="979">
        <f t="shared" si="0"/>
        <v>567</v>
      </c>
      <c r="D25" s="980">
        <f t="shared" si="1"/>
        <v>100</v>
      </c>
      <c r="E25" s="979">
        <v>0</v>
      </c>
      <c r="F25" s="980">
        <v>0</v>
      </c>
      <c r="G25" s="979">
        <v>518</v>
      </c>
      <c r="H25" s="980">
        <v>91.358024691358025</v>
      </c>
      <c r="I25" s="979">
        <v>49</v>
      </c>
      <c r="J25" s="980">
        <v>8.6419753086419746</v>
      </c>
      <c r="K25" s="979">
        <v>0</v>
      </c>
      <c r="L25" s="980">
        <v>0</v>
      </c>
      <c r="M25" s="979">
        <v>0</v>
      </c>
      <c r="N25" s="980">
        <v>0</v>
      </c>
      <c r="O25" s="979">
        <v>0</v>
      </c>
      <c r="P25" s="980">
        <f t="shared" si="2"/>
        <v>0</v>
      </c>
      <c r="R25" s="977"/>
    </row>
    <row r="26" spans="1:18" s="962" customFormat="1" ht="16.5" customHeight="1" x14ac:dyDescent="0.2">
      <c r="B26" s="981" t="s">
        <v>1</v>
      </c>
      <c r="C26" s="982">
        <f t="shared" si="0"/>
        <v>4</v>
      </c>
      <c r="D26" s="983">
        <f t="shared" si="1"/>
        <v>100</v>
      </c>
      <c r="E26" s="982">
        <v>3</v>
      </c>
      <c r="F26" s="983">
        <v>75</v>
      </c>
      <c r="G26" s="982">
        <v>1</v>
      </c>
      <c r="H26" s="983">
        <v>25</v>
      </c>
      <c r="I26" s="982">
        <v>0</v>
      </c>
      <c r="J26" s="983">
        <v>0</v>
      </c>
      <c r="K26" s="982">
        <v>0</v>
      </c>
      <c r="L26" s="983">
        <v>0</v>
      </c>
      <c r="M26" s="982">
        <v>0</v>
      </c>
      <c r="N26" s="983">
        <v>0</v>
      </c>
      <c r="O26" s="982">
        <v>0</v>
      </c>
      <c r="P26" s="983">
        <f t="shared" si="2"/>
        <v>0</v>
      </c>
      <c r="R26" s="977"/>
    </row>
    <row r="27" spans="1:18" s="1287" customFormat="1" x14ac:dyDescent="0.2">
      <c r="B27" s="1288" t="s">
        <v>0</v>
      </c>
      <c r="C27" s="1289">
        <f>SUM(C9:C26)</f>
        <v>82272</v>
      </c>
      <c r="D27" s="1290">
        <f>C27/$C27*100</f>
        <v>100</v>
      </c>
      <c r="E27" s="1291">
        <f>SUM(E9:E26)</f>
        <v>19963</v>
      </c>
      <c r="F27" s="1292">
        <f>E27/$C27*100</f>
        <v>24.264634383508362</v>
      </c>
      <c r="G27" s="1291">
        <f>SUM(G9:G26)</f>
        <v>46483</v>
      </c>
      <c r="H27" s="1292">
        <f>G27/$C27*100</f>
        <v>56.49917347335667</v>
      </c>
      <c r="I27" s="1291">
        <f>SUM(I9:I26)</f>
        <v>7812</v>
      </c>
      <c r="J27" s="1292">
        <f>I27/$C27*100</f>
        <v>9.4953325554259038</v>
      </c>
      <c r="K27" s="1291">
        <f>SUM(K9:K26)</f>
        <v>7948</v>
      </c>
      <c r="L27" s="1292">
        <f>K27/$C27*100</f>
        <v>9.660637884091793</v>
      </c>
      <c r="M27" s="1291">
        <f>SUM(M9:M26)</f>
        <v>66</v>
      </c>
      <c r="N27" s="1292">
        <f>M27/$C27*100</f>
        <v>8.0221703617269546E-2</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327" customFormat="1" x14ac:dyDescent="0.2">
      <c r="B42" s="960"/>
      <c r="D42" s="960"/>
      <c r="M42" s="960"/>
      <c r="N42" s="960"/>
    </row>
    <row r="43" spans="2:14" s="1220" customFormat="1" x14ac:dyDescent="0.2">
      <c r="B43" s="964"/>
      <c r="D43" s="964"/>
      <c r="M43" s="964"/>
      <c r="N43" s="964"/>
    </row>
    <row r="44" spans="2:14" s="1220" customFormat="1" x14ac:dyDescent="0.2">
      <c r="D44" s="964"/>
      <c r="M44" s="964"/>
      <c r="N44" s="964"/>
    </row>
    <row r="45" spans="2:14" s="1220" customFormat="1" x14ac:dyDescent="0.2">
      <c r="B45" s="1220" t="s">
        <v>39</v>
      </c>
      <c r="D45" s="964"/>
      <c r="G45" s="1220">
        <f>IFERROR(GETPIVOTDATA("ID PRESTACION
COUNT",#REF!,"CCAA",$B45,"Grado Resuelto",$B$1,"Subtipo",G$1),0)</f>
        <v>0</v>
      </c>
      <c r="M45" s="964"/>
      <c r="N45" s="964"/>
    </row>
    <row r="46" spans="2:14" s="1220" customFormat="1" x14ac:dyDescent="0.2">
      <c r="B46" s="1220" t="s">
        <v>47</v>
      </c>
      <c r="D46" s="964"/>
      <c r="G46" s="1220">
        <f>IFERROR(GETPIVOTDATA("ID PRESTACION
COUNT",#REF!,"CCAA",$B46,"Grado Resuelto",$B$1,"Subtipo",G$1),0)</f>
        <v>0</v>
      </c>
      <c r="M46" s="964"/>
      <c r="N46" s="964"/>
    </row>
    <row r="47" spans="2:14" s="1220" customFormat="1" x14ac:dyDescent="0.2">
      <c r="D47" s="964"/>
      <c r="M47" s="964"/>
      <c r="N47" s="964"/>
    </row>
    <row r="48" spans="2:14" s="1327" customFormat="1" x14ac:dyDescent="0.2">
      <c r="D48" s="960"/>
      <c r="G48" s="1220"/>
    </row>
    <row r="49" spans="4:7" s="1327" customFormat="1" x14ac:dyDescent="0.2">
      <c r="D49" s="960"/>
      <c r="G49" s="1220"/>
    </row>
    <row r="50" spans="4:7" x14ac:dyDescent="0.2">
      <c r="D50" s="960"/>
      <c r="G50" s="1220"/>
    </row>
    <row r="51" spans="4:7" x14ac:dyDescent="0.2">
      <c r="D51" s="960"/>
    </row>
    <row r="52" spans="4:7" x14ac:dyDescent="0.2">
      <c r="D52" s="960"/>
    </row>
    <row r="53" spans="4:7" x14ac:dyDescent="0.2">
      <c r="D53" s="960"/>
    </row>
    <row r="54" spans="4:7" x14ac:dyDescent="0.2">
      <c r="D54" s="960"/>
    </row>
    <row r="55" spans="4:7" x14ac:dyDescent="0.2">
      <c r="D55" s="960"/>
    </row>
    <row r="56" spans="4:7" x14ac:dyDescent="0.2">
      <c r="D56" s="960"/>
    </row>
    <row r="57" spans="4:7" x14ac:dyDescent="0.2">
      <c r="D57" s="960"/>
    </row>
    <row r="58" spans="4:7" x14ac:dyDescent="0.2">
      <c r="D58" s="960"/>
    </row>
    <row r="59" spans="4:7"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42578125" style="988" bestFit="1" customWidth="1"/>
    <col min="5" max="5" width="8.5703125" style="988" customWidth="1"/>
    <col min="6" max="6" width="7.42578125" style="988" bestFit="1" customWidth="1"/>
    <col min="7" max="7" width="8.28515625" style="988" customWidth="1"/>
    <col min="8" max="8" width="7" style="988" bestFit="1" customWidth="1"/>
    <col min="9" max="9" width="9.7109375" style="988" customWidth="1"/>
    <col min="10" max="10" width="7.42578125" style="988" bestFit="1"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52" t="s">
        <v>440</v>
      </c>
      <c r="C3" s="1552"/>
      <c r="D3" s="1552"/>
      <c r="E3" s="1552"/>
      <c r="F3" s="1552"/>
      <c r="G3" s="1552"/>
      <c r="H3" s="1552"/>
      <c r="I3" s="1552"/>
      <c r="J3" s="1552"/>
      <c r="K3" s="1552"/>
      <c r="L3" s="1552"/>
      <c r="M3" s="1552"/>
      <c r="N3" s="1552"/>
      <c r="O3" s="1552"/>
      <c r="P3" s="1552"/>
    </row>
    <row r="4" spans="1:21" s="967" customFormat="1" ht="15.75" x14ac:dyDescent="0.2">
      <c r="B4" s="1473" t="str">
        <f>porsaad!$B$6</f>
        <v>Situación a 31 de mayo de 2025</v>
      </c>
      <c r="C4" s="1473"/>
      <c r="D4" s="1473"/>
      <c r="E4" s="1473"/>
      <c r="F4" s="1473"/>
      <c r="G4" s="1473"/>
      <c r="H4" s="1473"/>
      <c r="I4" s="1473"/>
      <c r="J4" s="1473"/>
      <c r="K4" s="1473"/>
      <c r="L4" s="1473"/>
      <c r="M4" s="1473"/>
      <c r="N4" s="1473"/>
      <c r="O4" s="1473"/>
      <c r="P4" s="1473"/>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74" t="s">
        <v>199</v>
      </c>
      <c r="D6" s="1675"/>
      <c r="E6" s="1675"/>
      <c r="F6" s="1675"/>
      <c r="G6" s="1675"/>
      <c r="H6" s="1675"/>
      <c r="I6" s="1675"/>
      <c r="J6" s="1675"/>
      <c r="K6" s="1675"/>
      <c r="L6" s="1675"/>
      <c r="M6" s="1675"/>
      <c r="N6" s="1675"/>
      <c r="O6" s="1675"/>
      <c r="P6" s="1676"/>
    </row>
    <row r="7" spans="1:21" s="967" customFormat="1" ht="57" customHeight="1" x14ac:dyDescent="0.2">
      <c r="B7" s="1677" t="s">
        <v>12</v>
      </c>
      <c r="C7" s="1679" t="s">
        <v>0</v>
      </c>
      <c r="D7" s="1680"/>
      <c r="E7" s="1672" t="s">
        <v>200</v>
      </c>
      <c r="F7" s="1681"/>
      <c r="G7" s="1682" t="s">
        <v>201</v>
      </c>
      <c r="H7" s="1683"/>
      <c r="I7" s="1682" t="s">
        <v>202</v>
      </c>
      <c r="J7" s="1683"/>
      <c r="K7" s="1682" t="s">
        <v>203</v>
      </c>
      <c r="L7" s="1683"/>
      <c r="M7" s="1682" t="s">
        <v>204</v>
      </c>
      <c r="N7" s="1683"/>
      <c r="O7" s="1672" t="s">
        <v>205</v>
      </c>
      <c r="P7" s="1673"/>
    </row>
    <row r="8" spans="1:21" s="972" customFormat="1" ht="12" customHeight="1" x14ac:dyDescent="0.2">
      <c r="B8" s="1678"/>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119</v>
      </c>
      <c r="D9" s="976">
        <f>IFERROR(C9/$C9*100,"-")</f>
        <v>100</v>
      </c>
      <c r="E9" s="975">
        <v>0</v>
      </c>
      <c r="F9" s="976">
        <v>0</v>
      </c>
      <c r="G9" s="975">
        <v>10</v>
      </c>
      <c r="H9" s="976">
        <v>8.4033613445378155</v>
      </c>
      <c r="I9" s="975">
        <v>109</v>
      </c>
      <c r="J9" s="976">
        <v>91.596638655462186</v>
      </c>
      <c r="K9" s="975">
        <v>0</v>
      </c>
      <c r="L9" s="976">
        <v>0</v>
      </c>
      <c r="M9" s="975">
        <v>0</v>
      </c>
      <c r="N9" s="976">
        <v>0</v>
      </c>
      <c r="O9" s="975">
        <v>0</v>
      </c>
      <c r="P9" s="976">
        <f>IFERROR(O9/$C9*100,"-")</f>
        <v>0</v>
      </c>
      <c r="R9" s="977"/>
    </row>
    <row r="10" spans="1:21" s="962" customFormat="1" ht="16.5" customHeight="1" x14ac:dyDescent="0.2">
      <c r="A10" s="962">
        <v>2</v>
      </c>
      <c r="B10" s="978" t="s">
        <v>7</v>
      </c>
      <c r="C10" s="979">
        <f t="shared" ref="C10:C26" si="0">E10+G10+I10+K10+M10+O10</f>
        <v>1783</v>
      </c>
      <c r="D10" s="980">
        <f t="shared" ref="D10:D26" si="1">IFERROR(C10/$C10*100,"-")</f>
        <v>100</v>
      </c>
      <c r="E10" s="979">
        <v>0</v>
      </c>
      <c r="F10" s="980">
        <v>0</v>
      </c>
      <c r="G10" s="979">
        <v>40</v>
      </c>
      <c r="H10" s="980">
        <v>2.2434099831744252</v>
      </c>
      <c r="I10" s="979">
        <v>1743</v>
      </c>
      <c r="J10" s="980">
        <v>97.756590016825569</v>
      </c>
      <c r="K10" s="979">
        <v>0</v>
      </c>
      <c r="L10" s="980">
        <v>0</v>
      </c>
      <c r="M10" s="979">
        <v>0</v>
      </c>
      <c r="N10" s="980">
        <v>0</v>
      </c>
      <c r="O10" s="979">
        <v>0</v>
      </c>
      <c r="P10" s="980">
        <f t="shared" ref="P10:P26" si="2">IFERROR(O10/$C10*100,"-")</f>
        <v>0</v>
      </c>
      <c r="R10" s="977"/>
    </row>
    <row r="11" spans="1:21" s="962" customFormat="1" ht="16.5" customHeight="1" x14ac:dyDescent="0.2">
      <c r="A11" s="962">
        <v>3</v>
      </c>
      <c r="B11" s="978" t="s">
        <v>37</v>
      </c>
      <c r="C11" s="979">
        <f t="shared" si="0"/>
        <v>1714</v>
      </c>
      <c r="D11" s="980">
        <f t="shared" si="1"/>
        <v>100</v>
      </c>
      <c r="E11" s="979">
        <v>136</v>
      </c>
      <c r="F11" s="980">
        <v>7.9346557759626606</v>
      </c>
      <c r="G11" s="979">
        <v>21</v>
      </c>
      <c r="H11" s="980">
        <v>1.2252042007001167</v>
      </c>
      <c r="I11" s="979">
        <v>176</v>
      </c>
      <c r="J11" s="980">
        <v>10.268378063010502</v>
      </c>
      <c r="K11" s="979">
        <v>1194</v>
      </c>
      <c r="L11" s="980">
        <v>69.661610268378055</v>
      </c>
      <c r="M11" s="979">
        <v>187</v>
      </c>
      <c r="N11" s="980">
        <v>10.910151691948657</v>
      </c>
      <c r="O11" s="979">
        <v>0</v>
      </c>
      <c r="P11" s="980">
        <f t="shared" si="2"/>
        <v>0</v>
      </c>
      <c r="R11" s="977"/>
    </row>
    <row r="12" spans="1:21" s="962" customFormat="1" ht="16.5" customHeight="1" x14ac:dyDescent="0.2">
      <c r="A12" s="962">
        <v>4</v>
      </c>
      <c r="B12" s="978" t="s">
        <v>38</v>
      </c>
      <c r="C12" s="979">
        <f t="shared" si="0"/>
        <v>46</v>
      </c>
      <c r="D12" s="980">
        <f t="shared" si="1"/>
        <v>100</v>
      </c>
      <c r="E12" s="979">
        <v>0</v>
      </c>
      <c r="F12" s="980">
        <v>0</v>
      </c>
      <c r="G12" s="979">
        <v>0</v>
      </c>
      <c r="H12" s="980">
        <v>0</v>
      </c>
      <c r="I12" s="979">
        <v>46</v>
      </c>
      <c r="J12" s="980">
        <v>100</v>
      </c>
      <c r="K12" s="979">
        <v>0</v>
      </c>
      <c r="L12" s="980">
        <v>0</v>
      </c>
      <c r="M12" s="979">
        <v>0</v>
      </c>
      <c r="N12" s="980">
        <v>0</v>
      </c>
      <c r="O12" s="979">
        <v>0</v>
      </c>
      <c r="P12" s="980">
        <f t="shared" si="2"/>
        <v>0</v>
      </c>
      <c r="R12" s="977"/>
    </row>
    <row r="13" spans="1:21" s="962" customFormat="1" ht="16.5" customHeight="1" x14ac:dyDescent="0.2">
      <c r="A13" s="962">
        <v>5</v>
      </c>
      <c r="B13" s="978" t="s">
        <v>6</v>
      </c>
      <c r="C13" s="979">
        <f t="shared" si="0"/>
        <v>5661</v>
      </c>
      <c r="D13" s="980">
        <f t="shared" si="1"/>
        <v>100</v>
      </c>
      <c r="E13" s="979">
        <v>3901</v>
      </c>
      <c r="F13" s="980">
        <v>68.910086557145377</v>
      </c>
      <c r="G13" s="979">
        <v>4</v>
      </c>
      <c r="H13" s="980">
        <v>7.0658894188305954E-2</v>
      </c>
      <c r="I13" s="979">
        <v>724</v>
      </c>
      <c r="J13" s="980">
        <v>12.789259848083379</v>
      </c>
      <c r="K13" s="979">
        <v>1029</v>
      </c>
      <c r="L13" s="980">
        <v>18.177000529941704</v>
      </c>
      <c r="M13" s="979">
        <v>3</v>
      </c>
      <c r="N13" s="980">
        <v>5.2994170641229466E-2</v>
      </c>
      <c r="O13" s="979">
        <v>0</v>
      </c>
      <c r="P13" s="980">
        <f t="shared" si="2"/>
        <v>0</v>
      </c>
      <c r="R13" s="977"/>
    </row>
    <row r="14" spans="1:21" s="962" customFormat="1" ht="16.5" customHeight="1" x14ac:dyDescent="0.2">
      <c r="A14" s="962">
        <v>6</v>
      </c>
      <c r="B14" s="978" t="s">
        <v>5</v>
      </c>
      <c r="C14" s="979">
        <f t="shared" si="0"/>
        <v>0</v>
      </c>
      <c r="D14" s="980" t="str">
        <f t="shared" si="1"/>
        <v>-</v>
      </c>
      <c r="E14" s="979">
        <v>0</v>
      </c>
      <c r="F14" s="980" t="s">
        <v>363</v>
      </c>
      <c r="G14" s="979">
        <v>0</v>
      </c>
      <c r="H14" s="980" t="s">
        <v>363</v>
      </c>
      <c r="I14" s="979">
        <v>0</v>
      </c>
      <c r="J14" s="980" t="s">
        <v>363</v>
      </c>
      <c r="K14" s="979">
        <v>0</v>
      </c>
      <c r="L14" s="980" t="s">
        <v>363</v>
      </c>
      <c r="M14" s="979">
        <v>0</v>
      </c>
      <c r="N14" s="980" t="s">
        <v>363</v>
      </c>
      <c r="O14" s="979">
        <v>0</v>
      </c>
      <c r="P14" s="980" t="str">
        <f t="shared" si="2"/>
        <v>-</v>
      </c>
      <c r="R14" s="977"/>
    </row>
    <row r="15" spans="1:21" s="963" customFormat="1" ht="16.5" customHeight="1" x14ac:dyDescent="0.2">
      <c r="A15" s="963">
        <v>7</v>
      </c>
      <c r="B15" s="978" t="s">
        <v>4</v>
      </c>
      <c r="C15" s="979">
        <f t="shared" si="0"/>
        <v>16995</v>
      </c>
      <c r="D15" s="980">
        <f t="shared" si="1"/>
        <v>100</v>
      </c>
      <c r="E15" s="979">
        <v>4919</v>
      </c>
      <c r="F15" s="980">
        <v>28.94380700205943</v>
      </c>
      <c r="G15" s="979">
        <v>0</v>
      </c>
      <c r="H15" s="980">
        <v>0</v>
      </c>
      <c r="I15" s="979">
        <v>10404</v>
      </c>
      <c r="J15" s="980">
        <v>61.218005295675205</v>
      </c>
      <c r="K15" s="979">
        <v>1672</v>
      </c>
      <c r="L15" s="980">
        <v>9.8381877022653725</v>
      </c>
      <c r="M15" s="979">
        <v>0</v>
      </c>
      <c r="N15" s="980">
        <v>0</v>
      </c>
      <c r="O15" s="979">
        <v>0</v>
      </c>
      <c r="P15" s="980">
        <f t="shared" si="2"/>
        <v>0</v>
      </c>
      <c r="R15" s="977"/>
    </row>
    <row r="16" spans="1:21" s="963" customFormat="1" ht="16.5" customHeight="1" x14ac:dyDescent="0.2">
      <c r="A16" s="963">
        <v>8</v>
      </c>
      <c r="B16" s="978" t="s">
        <v>40</v>
      </c>
      <c r="C16" s="979">
        <f t="shared" si="0"/>
        <v>3389</v>
      </c>
      <c r="D16" s="980">
        <f t="shared" si="1"/>
        <v>100</v>
      </c>
      <c r="E16" s="979">
        <v>674</v>
      </c>
      <c r="F16" s="980">
        <v>19.887872528769549</v>
      </c>
      <c r="G16" s="979">
        <v>1817</v>
      </c>
      <c r="H16" s="980">
        <v>53.614635585718503</v>
      </c>
      <c r="I16" s="979">
        <v>141</v>
      </c>
      <c r="J16" s="980">
        <v>4.1605193272351721</v>
      </c>
      <c r="K16" s="979">
        <v>757</v>
      </c>
      <c r="L16" s="980">
        <v>22.336972558276777</v>
      </c>
      <c r="M16" s="979">
        <v>0</v>
      </c>
      <c r="N16" s="980">
        <v>0</v>
      </c>
      <c r="O16" s="979">
        <v>0</v>
      </c>
      <c r="P16" s="980">
        <f t="shared" si="2"/>
        <v>0</v>
      </c>
      <c r="R16" s="977"/>
    </row>
    <row r="17" spans="1:18" s="963" customFormat="1" ht="16.5" customHeight="1" x14ac:dyDescent="0.2">
      <c r="A17" s="963">
        <v>9</v>
      </c>
      <c r="B17" s="978" t="s">
        <v>41</v>
      </c>
      <c r="C17" s="979">
        <f t="shared" si="0"/>
        <v>5091</v>
      </c>
      <c r="D17" s="980">
        <f t="shared" si="1"/>
        <v>100</v>
      </c>
      <c r="E17" s="979">
        <v>4331</v>
      </c>
      <c r="F17" s="980">
        <v>85.071695148300918</v>
      </c>
      <c r="G17" s="979">
        <v>5</v>
      </c>
      <c r="H17" s="980">
        <v>9.8212531919072865E-2</v>
      </c>
      <c r="I17" s="979">
        <v>755</v>
      </c>
      <c r="J17" s="980">
        <v>14.830092319780002</v>
      </c>
      <c r="K17" s="979">
        <v>0</v>
      </c>
      <c r="L17" s="980">
        <v>0</v>
      </c>
      <c r="M17" s="979">
        <v>0</v>
      </c>
      <c r="N17" s="980">
        <v>0</v>
      </c>
      <c r="O17" s="979">
        <v>0</v>
      </c>
      <c r="P17" s="980">
        <f t="shared" si="2"/>
        <v>0</v>
      </c>
      <c r="R17" s="977"/>
    </row>
    <row r="18" spans="1:18" s="963" customFormat="1" ht="16.5" customHeight="1" x14ac:dyDescent="0.2">
      <c r="A18" s="963">
        <v>10</v>
      </c>
      <c r="B18" s="978" t="s">
        <v>3</v>
      </c>
      <c r="C18" s="979">
        <f t="shared" si="0"/>
        <v>8323</v>
      </c>
      <c r="D18" s="980">
        <f t="shared" si="1"/>
        <v>100</v>
      </c>
      <c r="E18" s="979">
        <v>6077</v>
      </c>
      <c r="F18" s="980">
        <v>73.014538027153677</v>
      </c>
      <c r="G18" s="979">
        <v>1398</v>
      </c>
      <c r="H18" s="980">
        <v>16.796828066802835</v>
      </c>
      <c r="I18" s="979">
        <v>114</v>
      </c>
      <c r="J18" s="980">
        <v>1.3696984260482998</v>
      </c>
      <c r="K18" s="979">
        <v>734</v>
      </c>
      <c r="L18" s="980">
        <v>8.8189354799951936</v>
      </c>
      <c r="M18" s="979">
        <v>0</v>
      </c>
      <c r="N18" s="980">
        <v>0</v>
      </c>
      <c r="O18" s="979">
        <v>0</v>
      </c>
      <c r="P18" s="980">
        <f t="shared" si="2"/>
        <v>0</v>
      </c>
      <c r="R18" s="977"/>
    </row>
    <row r="19" spans="1:18" s="962" customFormat="1" ht="16.5" customHeight="1" x14ac:dyDescent="0.2">
      <c r="A19" s="962">
        <v>11</v>
      </c>
      <c r="B19" s="978" t="s">
        <v>2</v>
      </c>
      <c r="C19" s="979">
        <f t="shared" si="0"/>
        <v>7273</v>
      </c>
      <c r="D19" s="980">
        <f t="shared" si="1"/>
        <v>100</v>
      </c>
      <c r="E19" s="979">
        <v>6257</v>
      </c>
      <c r="F19" s="980">
        <v>86.030523855355426</v>
      </c>
      <c r="G19" s="979">
        <v>0</v>
      </c>
      <c r="H19" s="980">
        <v>0</v>
      </c>
      <c r="I19" s="979">
        <v>289</v>
      </c>
      <c r="J19" s="980">
        <v>3.9736009899628764</v>
      </c>
      <c r="K19" s="979">
        <v>727</v>
      </c>
      <c r="L19" s="980">
        <v>9.9958751546816984</v>
      </c>
      <c r="M19" s="979">
        <v>0</v>
      </c>
      <c r="N19" s="980">
        <v>0</v>
      </c>
      <c r="O19" s="979">
        <v>0</v>
      </c>
      <c r="P19" s="980">
        <f t="shared" si="2"/>
        <v>0</v>
      </c>
      <c r="R19" s="977"/>
    </row>
    <row r="20" spans="1:18" s="962" customFormat="1" ht="16.5" customHeight="1" x14ac:dyDescent="0.2">
      <c r="A20" s="962">
        <v>12</v>
      </c>
      <c r="B20" s="978" t="s">
        <v>35</v>
      </c>
      <c r="C20" s="979">
        <f t="shared" si="0"/>
        <v>5670</v>
      </c>
      <c r="D20" s="980">
        <f t="shared" si="1"/>
        <v>100</v>
      </c>
      <c r="E20" s="979">
        <v>2081</v>
      </c>
      <c r="F20" s="980">
        <v>36.701940035273367</v>
      </c>
      <c r="G20" s="979">
        <v>188</v>
      </c>
      <c r="H20" s="980">
        <v>3.3156966490299826</v>
      </c>
      <c r="I20" s="979">
        <v>1697</v>
      </c>
      <c r="J20" s="980">
        <v>29.929453262786598</v>
      </c>
      <c r="K20" s="979">
        <v>1704</v>
      </c>
      <c r="L20" s="980">
        <v>30.052910052910054</v>
      </c>
      <c r="M20" s="979">
        <v>0</v>
      </c>
      <c r="N20" s="980">
        <v>0</v>
      </c>
      <c r="O20" s="979">
        <v>0</v>
      </c>
      <c r="P20" s="980">
        <f t="shared" si="2"/>
        <v>0</v>
      </c>
      <c r="R20" s="977"/>
    </row>
    <row r="21" spans="1:18" s="962" customFormat="1" ht="16.5" customHeight="1" x14ac:dyDescent="0.2">
      <c r="A21" s="962">
        <v>13</v>
      </c>
      <c r="B21" s="978" t="s">
        <v>42</v>
      </c>
      <c r="C21" s="979">
        <f t="shared" si="0"/>
        <v>5259</v>
      </c>
      <c r="D21" s="980">
        <f t="shared" si="1"/>
        <v>100</v>
      </c>
      <c r="E21" s="979">
        <v>1135</v>
      </c>
      <c r="F21" s="980">
        <v>21.582049819357294</v>
      </c>
      <c r="G21" s="979">
        <v>3</v>
      </c>
      <c r="H21" s="980">
        <v>5.7045065601825436E-2</v>
      </c>
      <c r="I21" s="979">
        <v>434</v>
      </c>
      <c r="J21" s="980">
        <v>8.2525194903974146</v>
      </c>
      <c r="K21" s="979">
        <v>3687</v>
      </c>
      <c r="L21" s="980">
        <v>70.108385624643461</v>
      </c>
      <c r="M21" s="979">
        <v>0</v>
      </c>
      <c r="N21" s="980">
        <v>0</v>
      </c>
      <c r="O21" s="979">
        <v>0</v>
      </c>
      <c r="P21" s="980">
        <f t="shared" si="2"/>
        <v>0</v>
      </c>
      <c r="R21" s="977"/>
    </row>
    <row r="22" spans="1:18" s="962" customFormat="1" ht="16.5" customHeight="1" x14ac:dyDescent="0.2">
      <c r="A22" s="962">
        <v>14</v>
      </c>
      <c r="B22" s="978" t="s">
        <v>43</v>
      </c>
      <c r="C22" s="979">
        <f t="shared" si="0"/>
        <v>191</v>
      </c>
      <c r="D22" s="980">
        <f t="shared" si="1"/>
        <v>100</v>
      </c>
      <c r="E22" s="979">
        <v>0</v>
      </c>
      <c r="F22" s="980">
        <v>0</v>
      </c>
      <c r="G22" s="979">
        <v>0</v>
      </c>
      <c r="H22" s="980">
        <v>0</v>
      </c>
      <c r="I22" s="979">
        <v>64</v>
      </c>
      <c r="J22" s="980">
        <v>33.507853403141361</v>
      </c>
      <c r="K22" s="979">
        <v>127</v>
      </c>
      <c r="L22" s="980">
        <v>66.492146596858632</v>
      </c>
      <c r="M22" s="979">
        <v>0</v>
      </c>
      <c r="N22" s="980">
        <v>0</v>
      </c>
      <c r="O22" s="979">
        <v>0</v>
      </c>
      <c r="P22" s="980">
        <f t="shared" si="2"/>
        <v>0</v>
      </c>
      <c r="R22" s="977"/>
    </row>
    <row r="23" spans="1:18" s="962" customFormat="1" ht="16.5" customHeight="1" x14ac:dyDescent="0.2">
      <c r="A23" s="962">
        <v>15</v>
      </c>
      <c r="B23" s="978" t="s">
        <v>44</v>
      </c>
      <c r="C23" s="979">
        <f t="shared" si="0"/>
        <v>838</v>
      </c>
      <c r="D23" s="980">
        <f t="shared" si="1"/>
        <v>100</v>
      </c>
      <c r="E23" s="979">
        <v>536</v>
      </c>
      <c r="F23" s="980">
        <v>63.961813842482094</v>
      </c>
      <c r="G23" s="979">
        <v>13</v>
      </c>
      <c r="H23" s="980">
        <v>1.5513126491646778</v>
      </c>
      <c r="I23" s="979">
        <v>157</v>
      </c>
      <c r="J23" s="980">
        <v>18.735083532219569</v>
      </c>
      <c r="K23" s="979">
        <v>132</v>
      </c>
      <c r="L23" s="980">
        <v>15.751789976133651</v>
      </c>
      <c r="M23" s="979">
        <v>0</v>
      </c>
      <c r="N23" s="980">
        <v>0</v>
      </c>
      <c r="O23" s="979">
        <v>0</v>
      </c>
      <c r="P23" s="980">
        <f t="shared" si="2"/>
        <v>0</v>
      </c>
      <c r="R23" s="977"/>
    </row>
    <row r="24" spans="1:18" s="962" customFormat="1" ht="16.5" customHeight="1" x14ac:dyDescent="0.2">
      <c r="A24" s="962">
        <v>16</v>
      </c>
      <c r="B24" s="978" t="s">
        <v>45</v>
      </c>
      <c r="C24" s="979">
        <f t="shared" si="0"/>
        <v>31</v>
      </c>
      <c r="D24" s="980">
        <f t="shared" si="1"/>
        <v>100</v>
      </c>
      <c r="E24" s="979">
        <v>0</v>
      </c>
      <c r="F24" s="980">
        <v>0</v>
      </c>
      <c r="G24" s="979">
        <v>30</v>
      </c>
      <c r="H24" s="980">
        <v>96.774193548387103</v>
      </c>
      <c r="I24" s="979">
        <v>1</v>
      </c>
      <c r="J24" s="980">
        <v>3.225806451612903</v>
      </c>
      <c r="K24" s="979">
        <v>0</v>
      </c>
      <c r="L24" s="980">
        <v>0</v>
      </c>
      <c r="M24" s="979">
        <v>0</v>
      </c>
      <c r="N24" s="980">
        <v>0</v>
      </c>
      <c r="O24" s="979">
        <v>0</v>
      </c>
      <c r="P24" s="980">
        <f t="shared" si="2"/>
        <v>0</v>
      </c>
      <c r="R24" s="977"/>
    </row>
    <row r="25" spans="1:18" s="962" customFormat="1" ht="16.5" customHeight="1" x14ac:dyDescent="0.2">
      <c r="A25" s="962">
        <v>17</v>
      </c>
      <c r="B25" s="978" t="s">
        <v>46</v>
      </c>
      <c r="C25" s="979">
        <f t="shared" si="0"/>
        <v>38</v>
      </c>
      <c r="D25" s="980">
        <f t="shared" si="1"/>
        <v>100</v>
      </c>
      <c r="E25" s="979">
        <v>0</v>
      </c>
      <c r="F25" s="980">
        <v>0</v>
      </c>
      <c r="G25" s="979">
        <v>11</v>
      </c>
      <c r="H25" s="980">
        <v>28.947368421052634</v>
      </c>
      <c r="I25" s="979">
        <v>27</v>
      </c>
      <c r="J25" s="980">
        <v>71.05263157894737</v>
      </c>
      <c r="K25" s="979">
        <v>0</v>
      </c>
      <c r="L25" s="980">
        <v>0</v>
      </c>
      <c r="M25" s="979">
        <v>0</v>
      </c>
      <c r="N25" s="980">
        <v>0</v>
      </c>
      <c r="O25" s="979">
        <v>0</v>
      </c>
      <c r="P25" s="980">
        <f t="shared" si="2"/>
        <v>0</v>
      </c>
      <c r="R25" s="977"/>
    </row>
    <row r="26" spans="1:18" s="962" customFormat="1" ht="16.5" customHeight="1" x14ac:dyDescent="0.2">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
      <c r="B27" s="1288" t="s">
        <v>0</v>
      </c>
      <c r="C27" s="1291">
        <f>SUM(C9:C26)</f>
        <v>62422</v>
      </c>
      <c r="D27" s="1292">
        <f>C27/$C27*100</f>
        <v>100</v>
      </c>
      <c r="E27" s="1291">
        <f>SUM(E9:E26)</f>
        <v>30048</v>
      </c>
      <c r="F27" s="1292">
        <f>E27/$C27*100</f>
        <v>48.13687481977508</v>
      </c>
      <c r="G27" s="1291">
        <f>SUM(G9:G26)</f>
        <v>3540</v>
      </c>
      <c r="H27" s="1292">
        <f>G27/$C27*100</f>
        <v>5.6710775047258979</v>
      </c>
      <c r="I27" s="1291">
        <f>SUM(I9:I26)</f>
        <v>16881</v>
      </c>
      <c r="J27" s="1292">
        <f>I27/$C27*100</f>
        <v>27.043350100925956</v>
      </c>
      <c r="K27" s="1291">
        <f>SUM(K9:K26)</f>
        <v>11763</v>
      </c>
      <c r="L27" s="1292">
        <f>K27/$C27*100</f>
        <v>18.844317708500206</v>
      </c>
      <c r="M27" s="1291">
        <f>SUM(M9:M26)</f>
        <v>190</v>
      </c>
      <c r="N27" s="1292">
        <f>M27/$C27*100</f>
        <v>0.30437986607285894</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220" customFormat="1" x14ac:dyDescent="0.2">
      <c r="B42" s="964"/>
      <c r="D42" s="964"/>
      <c r="M42" s="964"/>
      <c r="N42" s="964"/>
    </row>
    <row r="43" spans="2:14" s="1220" customFormat="1" x14ac:dyDescent="0.2">
      <c r="B43" s="964"/>
      <c r="D43" s="964"/>
      <c r="M43" s="964"/>
      <c r="N43" s="964"/>
    </row>
    <row r="44" spans="2:14" s="1220" customFormat="1" x14ac:dyDescent="0.2">
      <c r="D44" s="964"/>
      <c r="M44" s="964"/>
      <c r="N44" s="964"/>
    </row>
    <row r="45" spans="2:14" s="1220" customFormat="1" x14ac:dyDescent="0.2">
      <c r="B45" s="1220" t="s">
        <v>39</v>
      </c>
      <c r="D45" s="964"/>
      <c r="G45" s="1220">
        <f>IFERROR(GETPIVOTDATA("ID PRESTACION
COUNT",#REF!,"CCAA",$B45,"Grado Resuelto",$B$1,"Subtipo",G$1),0)</f>
        <v>0</v>
      </c>
      <c r="M45" s="964"/>
      <c r="N45" s="964"/>
    </row>
    <row r="46" spans="2:14" s="1220" customFormat="1" x14ac:dyDescent="0.2">
      <c r="B46" s="1220" t="s">
        <v>47</v>
      </c>
      <c r="D46" s="964"/>
      <c r="G46" s="1220">
        <f>IFERROR(GETPIVOTDATA("ID PRESTACION
COUNT",#REF!,"CCAA",$B46,"Grado Resuelto",$B$1,"Subtipo",G$1),0)</f>
        <v>0</v>
      </c>
      <c r="M46" s="964"/>
      <c r="N46" s="964"/>
    </row>
    <row r="47" spans="2:14" s="1220" customFormat="1" x14ac:dyDescent="0.2">
      <c r="D47" s="964"/>
      <c r="M47" s="964"/>
      <c r="N47" s="964"/>
    </row>
    <row r="48" spans="2:14" s="1220" customFormat="1" x14ac:dyDescent="0.2">
      <c r="D48" s="964"/>
    </row>
    <row r="49" spans="4:4" x14ac:dyDescent="0.2">
      <c r="D49" s="960"/>
    </row>
    <row r="50" spans="4:4" x14ac:dyDescent="0.2">
      <c r="D50" s="960"/>
    </row>
    <row r="51" spans="4:4" x14ac:dyDescent="0.2">
      <c r="D51" s="960"/>
    </row>
    <row r="52" spans="4:4" x14ac:dyDescent="0.2">
      <c r="D52" s="960"/>
    </row>
    <row r="53" spans="4:4" x14ac:dyDescent="0.2">
      <c r="D53" s="960"/>
    </row>
    <row r="54" spans="4:4" x14ac:dyDescent="0.2">
      <c r="D54" s="960"/>
    </row>
    <row r="55" spans="4:4" x14ac:dyDescent="0.2">
      <c r="D55" s="960"/>
    </row>
    <row r="56" spans="4:4" x14ac:dyDescent="0.2">
      <c r="D56" s="960"/>
    </row>
    <row r="57" spans="4:4" x14ac:dyDescent="0.2">
      <c r="D57" s="960"/>
    </row>
    <row r="58" spans="4:4" x14ac:dyDescent="0.2">
      <c r="D58" s="960"/>
    </row>
    <row r="59" spans="4:4"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5" x14ac:dyDescent="0.25"/>
  <cols>
    <col min="1" max="1" width="1.140625" style="1014" customWidth="1"/>
    <col min="2" max="2" width="25.28515625" style="1014" customWidth="1"/>
    <col min="3" max="3" width="11.28515625" style="1014" customWidth="1"/>
    <col min="4" max="16384" width="11.42578125" style="1014"/>
  </cols>
  <sheetData>
    <row r="1" spans="1:39" s="993" customFormat="1" x14ac:dyDescent="0.2">
      <c r="D1" s="996"/>
      <c r="E1" s="996"/>
      <c r="N1" s="996"/>
    </row>
    <row r="2" spans="1:39" s="997" customFormat="1" ht="47.25" customHeight="1" x14ac:dyDescent="0.25">
      <c r="B2" s="1684"/>
      <c r="C2" s="1684"/>
      <c r="D2" s="1684"/>
      <c r="E2" s="1684"/>
      <c r="F2" s="1684"/>
      <c r="G2" s="1684"/>
      <c r="H2" s="1684"/>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
      <c r="A4" s="1004"/>
      <c r="B4" s="1685" t="s">
        <v>443</v>
      </c>
      <c r="C4" s="1685"/>
      <c r="D4" s="1685"/>
      <c r="E4" s="1685"/>
      <c r="F4" s="1685"/>
      <c r="G4" s="1685"/>
      <c r="H4" s="1685"/>
      <c r="I4" s="1685"/>
      <c r="J4" s="1685"/>
      <c r="K4" s="1685"/>
      <c r="L4" s="1685"/>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
      <c r="A5" s="1004"/>
      <c r="B5" s="1686" t="s">
        <v>499</v>
      </c>
      <c r="C5" s="1686"/>
      <c r="D5" s="1686"/>
      <c r="E5" s="1686"/>
      <c r="F5" s="1686"/>
      <c r="G5" s="1686"/>
      <c r="H5" s="1686"/>
      <c r="I5" s="1686"/>
      <c r="J5" s="1686"/>
      <c r="K5" s="1686"/>
      <c r="L5" s="1686"/>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2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25">
      <c r="B7" s="127"/>
      <c r="C7" s="1687"/>
      <c r="D7" s="1687"/>
      <c r="E7" s="1687"/>
      <c r="F7" s="1687"/>
      <c r="G7" s="1687"/>
      <c r="H7" s="1687"/>
      <c r="I7" s="127"/>
      <c r="J7" s="1687"/>
      <c r="K7" s="1687"/>
      <c r="L7" s="1687"/>
      <c r="M7" s="1687"/>
      <c r="N7" s="127"/>
      <c r="O7" s="127"/>
      <c r="P7" s="127"/>
      <c r="Q7" s="1687"/>
      <c r="R7" s="1687"/>
      <c r="S7" s="1687"/>
      <c r="T7" s="1687"/>
      <c r="U7" s="1687"/>
      <c r="V7" s="1687"/>
      <c r="W7" s="127"/>
      <c r="X7" s="127"/>
      <c r="AF7" s="1688"/>
      <c r="AG7" s="1688"/>
      <c r="AH7" s="1688"/>
      <c r="AI7" s="1688"/>
      <c r="AJ7" s="1688"/>
      <c r="AK7" s="1688"/>
      <c r="AL7" s="1688"/>
      <c r="AM7" s="1688"/>
    </row>
    <row r="8" spans="1:39" s="201" customFormat="1" x14ac:dyDescent="0.2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25">
      <c r="A9" s="1689"/>
      <c r="B9" s="207" t="s">
        <v>139</v>
      </c>
      <c r="C9" s="1007">
        <v>250483</v>
      </c>
      <c r="D9" s="1008">
        <v>0.35773167018471919</v>
      </c>
      <c r="E9" s="1009"/>
      <c r="F9" s="1009"/>
      <c r="G9" s="1009"/>
      <c r="H9" s="1009" t="s">
        <v>140</v>
      </c>
      <c r="I9" s="207">
        <v>193664</v>
      </c>
      <c r="J9" s="1008">
        <v>0.27669487469264298</v>
      </c>
      <c r="K9" s="1009"/>
      <c r="L9" s="1009"/>
      <c r="M9" s="1009"/>
      <c r="N9" s="127"/>
      <c r="O9" s="1690"/>
      <c r="P9" s="1010"/>
      <c r="Q9" s="1009"/>
      <c r="R9" s="1009"/>
      <c r="S9" s="1009"/>
      <c r="T9" s="1009"/>
      <c r="U9" s="1009"/>
      <c r="V9" s="1009"/>
      <c r="W9" s="127"/>
      <c r="X9" s="127"/>
      <c r="AD9" s="1689"/>
      <c r="AE9" s="1011"/>
      <c r="AF9" s="1012"/>
      <c r="AG9" s="1012"/>
      <c r="AH9" s="1012"/>
      <c r="AI9" s="1012"/>
      <c r="AJ9" s="1012"/>
      <c r="AK9" s="1012"/>
      <c r="AL9" s="1012"/>
      <c r="AM9" s="1012"/>
    </row>
    <row r="10" spans="1:39" s="201" customFormat="1" x14ac:dyDescent="0.25">
      <c r="A10" s="1689"/>
      <c r="B10" s="207" t="s">
        <v>143</v>
      </c>
      <c r="C10" s="1007">
        <v>163002</v>
      </c>
      <c r="D10" s="1008">
        <v>0.23279415251114685</v>
      </c>
      <c r="E10" s="1009"/>
      <c r="F10" s="1009"/>
      <c r="G10" s="1009"/>
      <c r="H10" s="1009" t="s">
        <v>142</v>
      </c>
      <c r="I10" s="207">
        <v>332611</v>
      </c>
      <c r="J10" s="1008">
        <v>0.47521356042627788</v>
      </c>
      <c r="K10" s="1009"/>
      <c r="L10" s="1009"/>
      <c r="M10" s="1009"/>
      <c r="N10" s="127"/>
      <c r="O10" s="1690"/>
      <c r="P10" s="1010"/>
      <c r="Q10" s="1009"/>
      <c r="R10" s="1009"/>
      <c r="S10" s="1009"/>
      <c r="T10" s="1009"/>
      <c r="U10" s="1009"/>
      <c r="V10" s="1009"/>
      <c r="W10" s="127"/>
      <c r="X10" s="127"/>
      <c r="AD10" s="1689"/>
      <c r="AE10" s="1011"/>
      <c r="AF10" s="1012"/>
      <c r="AG10" s="1012"/>
      <c r="AH10" s="1012"/>
      <c r="AI10" s="1012"/>
      <c r="AJ10" s="1012"/>
      <c r="AK10" s="1012"/>
      <c r="AL10" s="1012"/>
      <c r="AM10" s="1012"/>
    </row>
    <row r="11" spans="1:39" s="201" customFormat="1" x14ac:dyDescent="0.25">
      <c r="A11" s="1689"/>
      <c r="B11" s="207" t="s">
        <v>141</v>
      </c>
      <c r="C11" s="1007">
        <v>140057</v>
      </c>
      <c r="D11" s="1008">
        <v>0.20002485011382495</v>
      </c>
      <c r="E11" s="1009"/>
      <c r="F11" s="1009"/>
      <c r="G11" s="1009"/>
      <c r="H11" s="1009" t="s">
        <v>144</v>
      </c>
      <c r="I11" s="207">
        <v>123022</v>
      </c>
      <c r="J11" s="1008">
        <v>0.17576605292898179</v>
      </c>
      <c r="K11" s="1009"/>
      <c r="L11" s="1009"/>
      <c r="M11" s="1009"/>
      <c r="N11" s="127"/>
      <c r="O11" s="1690"/>
      <c r="P11" s="1010"/>
      <c r="Q11" s="1009"/>
      <c r="R11" s="1009"/>
      <c r="S11" s="1009"/>
      <c r="T11" s="1009"/>
      <c r="U11" s="1009"/>
      <c r="V11" s="1009"/>
      <c r="W11" s="127"/>
      <c r="X11" s="127"/>
      <c r="AD11" s="1689"/>
      <c r="AE11" s="1011"/>
      <c r="AF11" s="1012"/>
      <c r="AG11" s="1012"/>
      <c r="AH11" s="1012"/>
      <c r="AI11" s="1012"/>
      <c r="AJ11" s="1012"/>
      <c r="AK11" s="1012"/>
      <c r="AL11" s="1012"/>
      <c r="AM11" s="1012"/>
    </row>
    <row r="12" spans="1:39" s="201" customFormat="1" x14ac:dyDescent="0.25">
      <c r="A12" s="1689"/>
      <c r="B12" s="207" t="s">
        <v>147</v>
      </c>
      <c r="C12" s="1007">
        <v>29922</v>
      </c>
      <c r="D12" s="1008">
        <v>4.2733626774141026E-2</v>
      </c>
      <c r="E12" s="1009"/>
      <c r="F12" s="1009"/>
      <c r="G12" s="1009"/>
      <c r="H12" s="1009" t="s">
        <v>146</v>
      </c>
      <c r="I12" s="207">
        <v>44405</v>
      </c>
      <c r="J12" s="1008">
        <v>6.3443055553571201E-2</v>
      </c>
      <c r="K12" s="1009"/>
      <c r="L12" s="1009"/>
      <c r="M12" s="1009"/>
      <c r="N12" s="127"/>
      <c r="O12" s="1690"/>
      <c r="P12" s="1010"/>
      <c r="Q12" s="1009"/>
      <c r="R12" s="1009"/>
      <c r="S12" s="1009"/>
      <c r="T12" s="1009"/>
      <c r="U12" s="1009"/>
      <c r="V12" s="1009"/>
      <c r="W12" s="127"/>
      <c r="X12" s="127"/>
      <c r="AD12" s="1689"/>
      <c r="AE12" s="1011"/>
      <c r="AF12" s="1012"/>
      <c r="AG12" s="1012"/>
      <c r="AH12" s="1012"/>
      <c r="AI12" s="1012"/>
      <c r="AJ12" s="1012"/>
      <c r="AK12" s="1012"/>
      <c r="AL12" s="1012"/>
      <c r="AM12" s="1012"/>
    </row>
    <row r="13" spans="1:39" s="201" customFormat="1" x14ac:dyDescent="0.25">
      <c r="A13" s="1689"/>
      <c r="B13" s="207" t="s">
        <v>145</v>
      </c>
      <c r="C13" s="1007">
        <v>22865</v>
      </c>
      <c r="D13" s="1008">
        <v>3.2655049000425596E-2</v>
      </c>
      <c r="E13" s="1009"/>
      <c r="F13" s="1009"/>
      <c r="G13" s="1009"/>
      <c r="H13" s="1009" t="s">
        <v>148</v>
      </c>
      <c r="I13" s="207">
        <v>6217</v>
      </c>
      <c r="J13" s="1008">
        <v>8.8824563985261153E-3</v>
      </c>
      <c r="K13" s="1009"/>
      <c r="L13" s="1009"/>
      <c r="M13" s="1009"/>
      <c r="N13" s="127"/>
      <c r="O13" s="1690"/>
      <c r="P13" s="1010"/>
      <c r="Q13" s="1009"/>
      <c r="R13" s="1009"/>
      <c r="S13" s="1009"/>
      <c r="T13" s="1009"/>
      <c r="U13" s="1009"/>
      <c r="V13" s="1009"/>
      <c r="W13" s="127"/>
      <c r="X13" s="127"/>
      <c r="AD13" s="1689"/>
      <c r="AE13" s="1011"/>
      <c r="AF13" s="1012"/>
      <c r="AG13" s="1012"/>
      <c r="AH13" s="1012"/>
      <c r="AI13" s="1012"/>
      <c r="AJ13" s="1012"/>
      <c r="AK13" s="1012"/>
      <c r="AL13" s="1012"/>
      <c r="AM13" s="1012"/>
    </row>
    <row r="14" spans="1:39" s="201" customFormat="1" x14ac:dyDescent="0.25">
      <c r="A14" s="1689"/>
      <c r="B14" s="207" t="s">
        <v>151</v>
      </c>
      <c r="C14" s="1007">
        <v>11857</v>
      </c>
      <c r="D14" s="1008">
        <v>1.6933781587493823E-2</v>
      </c>
      <c r="E14" s="1009"/>
      <c r="F14" s="1009"/>
      <c r="G14" s="1009"/>
      <c r="H14" s="1009" t="s">
        <v>150</v>
      </c>
      <c r="I14" s="207">
        <v>885</v>
      </c>
      <c r="J14" s="1009"/>
      <c r="K14" s="1009"/>
      <c r="L14" s="1009"/>
      <c r="M14" s="1009"/>
      <c r="N14" s="127"/>
      <c r="O14" s="1690"/>
      <c r="P14" s="1010"/>
      <c r="Q14" s="1009"/>
      <c r="R14" s="1009"/>
      <c r="S14" s="1009"/>
      <c r="T14" s="1009"/>
      <c r="U14" s="1009"/>
      <c r="V14" s="1009"/>
      <c r="W14" s="127"/>
      <c r="X14" s="127"/>
      <c r="AD14" s="1689"/>
      <c r="AE14" s="1011"/>
      <c r="AF14" s="1012"/>
      <c r="AG14" s="1012"/>
      <c r="AH14" s="1012"/>
      <c r="AI14" s="1012"/>
      <c r="AJ14" s="1012"/>
      <c r="AK14" s="1012"/>
      <c r="AL14" s="1012"/>
      <c r="AM14" s="1012"/>
    </row>
    <row r="15" spans="1:39" s="201" customFormat="1" x14ac:dyDescent="0.25">
      <c r="A15" s="1689"/>
      <c r="B15" s="207" t="s">
        <v>149</v>
      </c>
      <c r="C15" s="1007">
        <v>12269</v>
      </c>
      <c r="D15" s="1008">
        <v>1.7522186581509801E-2</v>
      </c>
      <c r="E15" s="1009"/>
      <c r="F15" s="1009"/>
      <c r="G15" s="1009"/>
      <c r="H15" s="1009"/>
      <c r="I15" s="127"/>
      <c r="J15" s="1009"/>
      <c r="K15" s="1009"/>
      <c r="L15" s="1009"/>
      <c r="M15" s="1009"/>
      <c r="N15" s="127"/>
      <c r="O15" s="1690"/>
      <c r="P15" s="1010"/>
      <c r="Q15" s="1009"/>
      <c r="R15" s="1009"/>
      <c r="S15" s="1009"/>
      <c r="T15" s="1009"/>
      <c r="U15" s="1009"/>
      <c r="V15" s="1009"/>
      <c r="W15" s="127"/>
      <c r="X15" s="127"/>
      <c r="AD15" s="1689"/>
      <c r="AE15" s="1011"/>
      <c r="AF15" s="1012"/>
      <c r="AG15" s="1012"/>
      <c r="AH15" s="1012"/>
      <c r="AI15" s="1012"/>
      <c r="AJ15" s="1012"/>
      <c r="AK15" s="1012"/>
      <c r="AL15" s="1012"/>
      <c r="AM15" s="1012"/>
    </row>
    <row r="16" spans="1:39" s="201" customFormat="1" x14ac:dyDescent="0.25">
      <c r="A16" s="1689"/>
      <c r="B16" s="207" t="s">
        <v>190</v>
      </c>
      <c r="C16" s="1007">
        <v>8831</v>
      </c>
      <c r="D16" s="1008">
        <v>1.261214684989103E-2</v>
      </c>
      <c r="E16" s="1009"/>
      <c r="F16" s="1009"/>
      <c r="G16" s="1009"/>
      <c r="H16" s="1009"/>
      <c r="I16" s="127"/>
      <c r="J16" s="1009"/>
      <c r="K16" s="1009"/>
      <c r="L16" s="1009"/>
      <c r="M16" s="1009"/>
      <c r="N16" s="127"/>
      <c r="O16" s="1690"/>
      <c r="P16" s="1010"/>
      <c r="Q16" s="1009"/>
      <c r="R16" s="1009"/>
      <c r="S16" s="1009"/>
      <c r="T16" s="1009"/>
      <c r="U16" s="1009"/>
      <c r="V16" s="1009"/>
      <c r="W16" s="127"/>
      <c r="X16" s="127"/>
      <c r="AD16" s="1689"/>
      <c r="AE16" s="1011"/>
      <c r="AF16" s="1012"/>
      <c r="AG16" s="1012"/>
      <c r="AH16" s="1012"/>
      <c r="AI16" s="1012"/>
      <c r="AJ16" s="1012"/>
      <c r="AK16" s="1012"/>
      <c r="AL16" s="1012"/>
      <c r="AM16" s="1012"/>
    </row>
    <row r="17" spans="1:28" s="201" customFormat="1" x14ac:dyDescent="0.25">
      <c r="A17" s="1013"/>
      <c r="B17" s="207" t="s">
        <v>150</v>
      </c>
      <c r="C17" s="205">
        <v>60912</v>
      </c>
      <c r="D17" s="1008">
        <v>8.6992536396847744E-2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2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25">
      <c r="B19" s="127" t="s">
        <v>23</v>
      </c>
      <c r="C19" s="127">
        <v>192802</v>
      </c>
      <c r="D19" s="206">
        <v>0.27511543883881939</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25">
      <c r="B20" s="127" t="s">
        <v>24</v>
      </c>
      <c r="C20" s="127">
        <v>508002</v>
      </c>
      <c r="D20" s="206">
        <v>0.72488456116118061</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2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2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2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2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2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2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2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2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2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25">
      <c r="B30" s="127"/>
      <c r="C30" s="127"/>
      <c r="D30" s="127"/>
      <c r="E30" s="127"/>
      <c r="F30" s="127"/>
      <c r="G30" s="127"/>
      <c r="H30" s="127"/>
      <c r="I30" s="127"/>
      <c r="J30" s="127"/>
      <c r="K30" s="127"/>
      <c r="L30" s="127"/>
      <c r="M30" s="127"/>
    </row>
    <row r="31" spans="1:28" s="994" customFormat="1" x14ac:dyDescent="0.25">
      <c r="B31" s="127"/>
      <c r="C31" s="127"/>
      <c r="D31" s="127"/>
      <c r="E31" s="127"/>
      <c r="F31" s="127"/>
      <c r="G31" s="127"/>
      <c r="H31" s="127"/>
      <c r="I31" s="127"/>
      <c r="J31" s="127"/>
      <c r="K31" s="127"/>
      <c r="L31" s="127"/>
      <c r="M31" s="127"/>
    </row>
    <row r="32" spans="1:28" s="994" customFormat="1" x14ac:dyDescent="0.25">
      <c r="B32" s="127"/>
      <c r="C32" s="127"/>
      <c r="D32" s="127"/>
      <c r="E32" s="127"/>
      <c r="F32" s="127"/>
      <c r="G32" s="127"/>
      <c r="H32" s="127"/>
      <c r="I32" s="127"/>
      <c r="J32" s="127"/>
      <c r="K32" s="127"/>
      <c r="L32" s="127"/>
      <c r="M32" s="127"/>
    </row>
    <row r="33" spans="2:13" s="994" customFormat="1" x14ac:dyDescent="0.25">
      <c r="B33" s="127"/>
      <c r="C33" s="127"/>
      <c r="D33" s="127"/>
      <c r="E33" s="127"/>
      <c r="F33" s="127"/>
      <c r="G33" s="127"/>
      <c r="H33" s="127"/>
      <c r="I33" s="127"/>
      <c r="J33" s="127"/>
      <c r="K33" s="127"/>
      <c r="L33" s="127"/>
      <c r="M33" s="127"/>
    </row>
    <row r="34" spans="2:13" s="994" customFormat="1" x14ac:dyDescent="0.25">
      <c r="B34" s="127"/>
      <c r="C34" s="127"/>
      <c r="D34" s="127"/>
      <c r="E34" s="127"/>
      <c r="F34" s="127"/>
      <c r="G34" s="127"/>
      <c r="H34" s="127"/>
    </row>
    <row r="35" spans="2:13" s="994" customFormat="1" x14ac:dyDescent="0.25">
      <c r="B35" s="127"/>
      <c r="C35" s="127"/>
      <c r="D35" s="127"/>
      <c r="E35" s="127"/>
      <c r="F35" s="127"/>
      <c r="G35" s="127"/>
      <c r="H35" s="127"/>
    </row>
    <row r="36" spans="2:13" s="994" customFormat="1" x14ac:dyDescent="0.25">
      <c r="B36" s="127"/>
      <c r="C36" s="127"/>
      <c r="D36" s="127"/>
      <c r="E36" s="127"/>
      <c r="F36" s="127"/>
      <c r="G36" s="127"/>
      <c r="H36" s="127"/>
    </row>
    <row r="37" spans="2:13" s="994" customFormat="1" x14ac:dyDescent="0.25">
      <c r="B37" s="127"/>
      <c r="C37" s="127"/>
      <c r="D37" s="127"/>
      <c r="E37" s="127"/>
      <c r="F37" s="127"/>
      <c r="G37" s="127"/>
      <c r="H37" s="127"/>
    </row>
    <row r="38" spans="2:13" s="994" customFormat="1" x14ac:dyDescent="0.25">
      <c r="B38" s="127"/>
      <c r="C38" s="127"/>
      <c r="D38" s="127"/>
      <c r="E38" s="127"/>
      <c r="F38" s="127"/>
      <c r="G38" s="127"/>
      <c r="H38" s="127"/>
    </row>
    <row r="39" spans="2:13" s="994" customFormat="1" x14ac:dyDescent="0.25">
      <c r="B39" s="127"/>
      <c r="C39" s="127"/>
      <c r="D39" s="127"/>
      <c r="E39" s="127"/>
      <c r="F39" s="127"/>
      <c r="G39" s="127"/>
      <c r="H39" s="127"/>
    </row>
    <row r="40" spans="2:13" s="994" customFormat="1" x14ac:dyDescent="0.25">
      <c r="B40" s="127"/>
      <c r="C40" s="127"/>
      <c r="D40" s="127"/>
      <c r="E40" s="127"/>
      <c r="F40" s="127"/>
      <c r="G40" s="127"/>
      <c r="H40" s="127"/>
    </row>
    <row r="41" spans="2:13" s="994" customFormat="1" x14ac:dyDescent="0.25">
      <c r="B41" s="127"/>
      <c r="C41" s="127"/>
      <c r="D41" s="127"/>
      <c r="E41" s="127"/>
      <c r="F41" s="127"/>
      <c r="G41" s="127"/>
      <c r="H41" s="127"/>
    </row>
    <row r="42" spans="2:13" s="994" customFormat="1" x14ac:dyDescent="0.25">
      <c r="B42" s="127"/>
      <c r="C42" s="127"/>
      <c r="D42" s="127"/>
    </row>
    <row r="43" spans="2:13" s="994" customFormat="1" x14ac:dyDescent="0.25"/>
    <row r="44" spans="2:13" s="994" customFormat="1" x14ac:dyDescent="0.25"/>
    <row r="45" spans="2:13" s="994" customFormat="1" x14ac:dyDescent="0.25"/>
    <row r="46" spans="2:13" s="994" customFormat="1" x14ac:dyDescent="0.25"/>
    <row r="47" spans="2:13" s="994" customFormat="1" x14ac:dyDescent="0.25"/>
    <row r="48" spans="2:13" s="994" customFormat="1" x14ac:dyDescent="0.25"/>
    <row r="49" s="994" customFormat="1" x14ac:dyDescent="0.25"/>
    <row r="50" s="994" customFormat="1" x14ac:dyDescent="0.25"/>
    <row r="51" s="994" customFormat="1" x14ac:dyDescent="0.25"/>
    <row r="52" s="994" customFormat="1" x14ac:dyDescent="0.25"/>
    <row r="53" s="994" customFormat="1" x14ac:dyDescent="0.25"/>
    <row r="54" s="994" customFormat="1" x14ac:dyDescent="0.25"/>
    <row r="55" s="994" customFormat="1" x14ac:dyDescent="0.25"/>
    <row r="56" s="994" customFormat="1" x14ac:dyDescent="0.25"/>
    <row r="57" s="994" customFormat="1" x14ac:dyDescent="0.25"/>
    <row r="58" s="994" customFormat="1" x14ac:dyDescent="0.25"/>
    <row r="59" s="994" customFormat="1" x14ac:dyDescent="0.25"/>
    <row r="60" s="994" customFormat="1" x14ac:dyDescent="0.25"/>
    <row r="61" s="994" customFormat="1" x14ac:dyDescent="0.25"/>
    <row r="62" s="994" customFormat="1" x14ac:dyDescent="0.25"/>
    <row r="63" s="994" customFormat="1" x14ac:dyDescent="0.25"/>
    <row r="64" s="994" customFormat="1" x14ac:dyDescent="0.25"/>
    <row r="65" spans="2:4" s="994" customFormat="1" x14ac:dyDescent="0.25"/>
    <row r="66" spans="2:4" s="994" customFormat="1" x14ac:dyDescent="0.25"/>
    <row r="67" spans="2:4" s="128" customFormat="1" x14ac:dyDescent="0.25">
      <c r="B67" s="994"/>
      <c r="C67" s="994"/>
      <c r="D67" s="994"/>
    </row>
    <row r="68" spans="2:4" s="128" customFormat="1" x14ac:dyDescent="0.25"/>
    <row r="69" spans="2:4" s="128" customFormat="1" x14ac:dyDescent="0.25"/>
    <row r="70" spans="2:4" s="128" customFormat="1" x14ac:dyDescent="0.25"/>
    <row r="71" spans="2:4" s="128" customFormat="1" x14ac:dyDescent="0.25"/>
    <row r="72" spans="2:4" s="128" customFormat="1" x14ac:dyDescent="0.25"/>
    <row r="73" spans="2:4" s="128" customFormat="1" x14ac:dyDescent="0.25"/>
    <row r="74" spans="2:4" s="128" customFormat="1" x14ac:dyDescent="0.25"/>
    <row r="75" spans="2:4" s="128" customFormat="1" x14ac:dyDescent="0.25"/>
    <row r="76" spans="2:4" s="128" customFormat="1" x14ac:dyDescent="0.25"/>
    <row r="77" spans="2:4" s="128" customFormat="1" x14ac:dyDescent="0.25"/>
    <row r="78" spans="2:4" s="128" customFormat="1" x14ac:dyDescent="0.25"/>
    <row r="79" spans="2:4" s="128" customFormat="1" x14ac:dyDescent="0.25"/>
    <row r="80" spans="2:4"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pans="2:4" s="128" customFormat="1" x14ac:dyDescent="0.25"/>
    <row r="98" spans="2:4" s="128" customFormat="1" x14ac:dyDescent="0.25"/>
    <row r="99" spans="2:4" x14ac:dyDescent="0.2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2578125" defaultRowHeight="15" x14ac:dyDescent="0.25"/>
  <cols>
    <col min="1" max="1" width="4.28515625" style="666" customWidth="1"/>
    <col min="2" max="2" width="12.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9.28515625" style="666" bestFit="1" customWidth="1"/>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52" t="s">
        <v>446</v>
      </c>
      <c r="C6" s="1552"/>
      <c r="D6" s="1552"/>
      <c r="E6" s="1552"/>
      <c r="F6" s="1552"/>
      <c r="G6" s="1552"/>
      <c r="H6" s="1552"/>
      <c r="I6" s="1552"/>
      <c r="J6" s="1552"/>
      <c r="K6" s="1552"/>
      <c r="L6" s="1552"/>
      <c r="M6" s="1552"/>
      <c r="N6" s="1552"/>
      <c r="O6" s="1016"/>
    </row>
    <row r="7" spans="1:17" s="621" customFormat="1" ht="11.25" customHeight="1" x14ac:dyDescent="0.2">
      <c r="A7" s="1015"/>
      <c r="B7" s="1552"/>
      <c r="C7" s="1552"/>
      <c r="D7" s="1552"/>
      <c r="E7" s="1552"/>
      <c r="F7" s="1552"/>
      <c r="G7" s="1552"/>
      <c r="H7" s="1552"/>
      <c r="I7" s="1552"/>
      <c r="J7" s="1552"/>
      <c r="K7" s="1552"/>
      <c r="L7" s="1552"/>
      <c r="M7" s="1552"/>
      <c r="N7" s="1552"/>
      <c r="O7" s="1016"/>
    </row>
    <row r="8" spans="1:17" s="621" customFormat="1" ht="15.75" customHeight="1" x14ac:dyDescent="0.2">
      <c r="A8" s="1015"/>
      <c r="B8" s="1691" t="str">
        <f>porsaad!$B$6</f>
        <v>Situación a 31 de mayo de 2025</v>
      </c>
      <c r="C8" s="1691"/>
      <c r="D8" s="1691"/>
      <c r="E8" s="1691"/>
      <c r="F8" s="1691"/>
      <c r="G8" s="1691"/>
      <c r="H8" s="1691"/>
      <c r="I8" s="1691"/>
      <c r="J8" s="1691"/>
      <c r="K8" s="1691"/>
      <c r="L8" s="1691"/>
      <c r="M8" s="1691"/>
      <c r="N8" s="1691"/>
      <c r="O8" s="1017"/>
      <c r="P8" s="1017"/>
      <c r="Q8" s="1017"/>
    </row>
    <row r="9" spans="1:17" s="700" customFormat="1" ht="6" customHeight="1" x14ac:dyDescent="0.25">
      <c r="A9" s="1018"/>
      <c r="B9" s="666"/>
      <c r="C9" s="666"/>
      <c r="D9" s="666"/>
      <c r="E9" s="666"/>
      <c r="F9" s="666"/>
      <c r="G9" s="666"/>
      <c r="H9" s="666"/>
      <c r="I9" s="666"/>
      <c r="J9" s="666"/>
      <c r="K9" s="666"/>
      <c r="L9" s="666"/>
      <c r="M9" s="666"/>
      <c r="N9" s="666"/>
      <c r="O9" s="666"/>
      <c r="P9" s="666"/>
      <c r="Q9" s="666"/>
    </row>
    <row r="10" spans="1:17" s="101" customFormat="1" x14ac:dyDescent="0.25"/>
    <row r="11" spans="1:17" s="101" customFormat="1" x14ac:dyDescent="0.25">
      <c r="C11" s="1692" t="s">
        <v>0</v>
      </c>
      <c r="D11" s="1692"/>
      <c r="E11" s="1692"/>
    </row>
    <row r="12" spans="1:17" s="101" customFormat="1" x14ac:dyDescent="0.25">
      <c r="C12" s="101" t="s">
        <v>23</v>
      </c>
      <c r="D12" s="101" t="s">
        <v>24</v>
      </c>
      <c r="E12" s="101" t="s">
        <v>154</v>
      </c>
      <c r="F12" s="101" t="s">
        <v>68</v>
      </c>
      <c r="G12" s="101" t="s">
        <v>155</v>
      </c>
      <c r="H12" s="101" t="s">
        <v>156</v>
      </c>
    </row>
    <row r="13" spans="1:17" s="101" customFormat="1" x14ac:dyDescent="0.25">
      <c r="B13" s="101" t="s">
        <v>8</v>
      </c>
      <c r="C13" s="1019">
        <v>16471</v>
      </c>
      <c r="D13" s="1019">
        <v>73170</v>
      </c>
      <c r="E13" s="1019" t="e">
        <v>#REF!</v>
      </c>
      <c r="F13" s="1019">
        <v>89641</v>
      </c>
      <c r="G13" s="129">
        <v>0.18374404569337691</v>
      </c>
      <c r="H13" s="129">
        <v>0.81625595430662312</v>
      </c>
      <c r="I13" s="129">
        <v>0.27511543883881939</v>
      </c>
      <c r="M13" s="1019"/>
      <c r="N13" s="1019"/>
      <c r="O13" s="1020"/>
      <c r="P13" s="1020"/>
      <c r="Q13" s="1020"/>
    </row>
    <row r="14" spans="1:17" s="101" customFormat="1" x14ac:dyDescent="0.25">
      <c r="B14" s="101" t="s">
        <v>7</v>
      </c>
      <c r="C14" s="1019">
        <v>7591</v>
      </c>
      <c r="D14" s="1019">
        <v>17305</v>
      </c>
      <c r="E14" s="1019" t="e">
        <v>#REF!</v>
      </c>
      <c r="F14" s="1019">
        <v>24896</v>
      </c>
      <c r="G14" s="129">
        <v>0.30490841902313626</v>
      </c>
      <c r="H14" s="129">
        <v>0.69509158097686374</v>
      </c>
      <c r="I14" s="129">
        <v>0.27511543883881939</v>
      </c>
      <c r="M14" s="1019"/>
      <c r="N14" s="1019"/>
      <c r="O14" s="1020"/>
      <c r="P14" s="1020"/>
      <c r="Q14" s="1020"/>
    </row>
    <row r="15" spans="1:17" s="101" customFormat="1" x14ac:dyDescent="0.25">
      <c r="B15" s="101" t="s">
        <v>37</v>
      </c>
      <c r="C15" s="1019">
        <v>3527</v>
      </c>
      <c r="D15" s="1019">
        <v>9973</v>
      </c>
      <c r="E15" s="1019" t="e">
        <v>#REF!</v>
      </c>
      <c r="F15" s="1019">
        <v>13500</v>
      </c>
      <c r="G15" s="129">
        <v>0.26125925925925925</v>
      </c>
      <c r="H15" s="129">
        <v>0.7387407407407407</v>
      </c>
      <c r="I15" s="129">
        <v>0.27511543883881939</v>
      </c>
      <c r="M15" s="1019"/>
      <c r="N15" s="1019"/>
      <c r="O15" s="1020"/>
      <c r="P15" s="1020"/>
      <c r="Q15" s="1020"/>
    </row>
    <row r="16" spans="1:17" s="101" customFormat="1" x14ac:dyDescent="0.25">
      <c r="B16" s="101" t="s">
        <v>38</v>
      </c>
      <c r="C16" s="1019">
        <v>7293</v>
      </c>
      <c r="D16" s="1019">
        <v>17482</v>
      </c>
      <c r="E16" s="1019" t="e">
        <v>#REF!</v>
      </c>
      <c r="F16" s="1019">
        <v>24775</v>
      </c>
      <c r="G16" s="129">
        <v>0.29436932391523712</v>
      </c>
      <c r="H16" s="129">
        <v>0.70563067608476282</v>
      </c>
      <c r="I16" s="129">
        <v>0.27511543883881939</v>
      </c>
      <c r="M16" s="1019"/>
      <c r="N16" s="1019"/>
      <c r="O16" s="1020"/>
      <c r="P16" s="1020"/>
      <c r="Q16" s="1020"/>
    </row>
    <row r="17" spans="2:17" s="101" customFormat="1" x14ac:dyDescent="0.25">
      <c r="B17" s="101" t="s">
        <v>6</v>
      </c>
      <c r="C17" s="1019">
        <v>5687</v>
      </c>
      <c r="D17" s="1019">
        <v>16498</v>
      </c>
      <c r="E17" s="1019" t="e">
        <v>#REF!</v>
      </c>
      <c r="F17" s="1019">
        <v>22185</v>
      </c>
      <c r="G17" s="129">
        <v>0.25634437683119227</v>
      </c>
      <c r="H17" s="129">
        <v>0.74365562316880773</v>
      </c>
      <c r="I17" s="129">
        <v>0.27511543883881939</v>
      </c>
      <c r="M17" s="1019"/>
      <c r="N17" s="1019"/>
      <c r="O17" s="1020"/>
      <c r="P17" s="1020"/>
      <c r="Q17" s="1020"/>
    </row>
    <row r="18" spans="2:17" s="101" customFormat="1" x14ac:dyDescent="0.25">
      <c r="B18" s="101" t="s">
        <v>5</v>
      </c>
      <c r="C18" s="1019">
        <v>2699</v>
      </c>
      <c r="D18" s="1019">
        <v>6928</v>
      </c>
      <c r="E18" s="1019" t="e">
        <v>#REF!</v>
      </c>
      <c r="F18" s="1019">
        <v>9627</v>
      </c>
      <c r="G18" s="129">
        <v>0.28035732834735638</v>
      </c>
      <c r="H18" s="129">
        <v>0.71964267165264362</v>
      </c>
      <c r="I18" s="129">
        <v>0.27511543883881939</v>
      </c>
      <c r="M18" s="1019"/>
      <c r="N18" s="1019"/>
      <c r="O18" s="1020"/>
      <c r="P18" s="1020"/>
      <c r="Q18" s="1020"/>
    </row>
    <row r="19" spans="2:17" s="101" customFormat="1" x14ac:dyDescent="0.25">
      <c r="B19" s="101" t="s">
        <v>4</v>
      </c>
      <c r="C19" s="1019">
        <v>9661</v>
      </c>
      <c r="D19" s="1019">
        <v>28501</v>
      </c>
      <c r="E19" s="1019" t="e">
        <v>#REF!</v>
      </c>
      <c r="F19" s="1019">
        <v>38162</v>
      </c>
      <c r="G19" s="129">
        <v>0.25315759132120957</v>
      </c>
      <c r="H19" s="129">
        <v>0.74684240867879037</v>
      </c>
      <c r="I19" s="129">
        <v>0.27511543883881939</v>
      </c>
      <c r="M19" s="1019"/>
      <c r="N19" s="1019"/>
      <c r="O19" s="1020"/>
      <c r="P19" s="1020"/>
      <c r="Q19" s="1020"/>
    </row>
    <row r="20" spans="2:17" s="101" customFormat="1" x14ac:dyDescent="0.25">
      <c r="B20" s="101" t="s">
        <v>40</v>
      </c>
      <c r="C20" s="1019">
        <v>5378</v>
      </c>
      <c r="D20" s="1019">
        <v>17149</v>
      </c>
      <c r="E20" s="1019" t="e">
        <v>#REF!</v>
      </c>
      <c r="F20" s="1019">
        <v>22527</v>
      </c>
      <c r="G20" s="129">
        <v>0.23873573933502021</v>
      </c>
      <c r="H20" s="129">
        <v>0.76126426066497976</v>
      </c>
      <c r="I20" s="129">
        <v>0.27511543883881939</v>
      </c>
      <c r="M20" s="1019"/>
      <c r="N20" s="1019"/>
      <c r="O20" s="1020"/>
      <c r="P20" s="1020"/>
      <c r="Q20" s="1020"/>
    </row>
    <row r="21" spans="2:17" s="101" customFormat="1" x14ac:dyDescent="0.25">
      <c r="B21" s="101" t="s">
        <v>41</v>
      </c>
      <c r="C21" s="1019">
        <v>54084</v>
      </c>
      <c r="D21" s="1019">
        <v>101296</v>
      </c>
      <c r="E21" s="1019" t="e">
        <v>#REF!</v>
      </c>
      <c r="F21" s="1019">
        <v>155380</v>
      </c>
      <c r="G21" s="129">
        <v>0.34807568541639849</v>
      </c>
      <c r="H21" s="129">
        <v>0.65192431458360145</v>
      </c>
      <c r="I21" s="129">
        <v>0.27511543883881939</v>
      </c>
      <c r="M21" s="1019"/>
      <c r="N21" s="1019"/>
      <c r="O21" s="1020"/>
      <c r="P21" s="1020"/>
      <c r="Q21" s="1020"/>
    </row>
    <row r="22" spans="2:17" s="101" customFormat="1" x14ac:dyDescent="0.25">
      <c r="B22" s="101" t="s">
        <v>3</v>
      </c>
      <c r="C22" s="1019">
        <v>34101</v>
      </c>
      <c r="D22" s="1019">
        <v>92247</v>
      </c>
      <c r="E22" s="1019" t="e">
        <v>#REF!</v>
      </c>
      <c r="F22" s="1019">
        <v>126348</v>
      </c>
      <c r="G22" s="129">
        <v>0.26989742615633011</v>
      </c>
      <c r="H22" s="129">
        <v>0.73010257384366983</v>
      </c>
      <c r="I22" s="129">
        <v>0.27511543883881939</v>
      </c>
      <c r="M22" s="1019"/>
      <c r="N22" s="1019"/>
      <c r="O22" s="1020"/>
      <c r="P22" s="1020"/>
      <c r="Q22" s="1020"/>
    </row>
    <row r="23" spans="2:17" s="101" customFormat="1" x14ac:dyDescent="0.25">
      <c r="B23" s="101" t="s">
        <v>2</v>
      </c>
      <c r="C23" s="1019">
        <v>1377</v>
      </c>
      <c r="D23" s="1019">
        <v>5867</v>
      </c>
      <c r="E23" s="1019" t="e">
        <v>#REF!</v>
      </c>
      <c r="F23" s="1019">
        <v>7244</v>
      </c>
      <c r="G23" s="129">
        <v>0.19008834897846494</v>
      </c>
      <c r="H23" s="129">
        <v>0.80991165102153506</v>
      </c>
      <c r="I23" s="129">
        <v>0.27511543883881939</v>
      </c>
      <c r="M23" s="1019"/>
      <c r="N23" s="1019"/>
      <c r="O23" s="1020"/>
      <c r="P23" s="1020"/>
      <c r="Q23" s="1020"/>
    </row>
    <row r="24" spans="2:17" s="101" customFormat="1" x14ac:dyDescent="0.25">
      <c r="B24" s="101" t="s">
        <v>35</v>
      </c>
      <c r="C24" s="1019">
        <v>4872</v>
      </c>
      <c r="D24" s="1019">
        <v>21558</v>
      </c>
      <c r="E24" s="1019" t="e">
        <v>#REF!</v>
      </c>
      <c r="F24" s="1019">
        <v>26430</v>
      </c>
      <c r="G24" s="129">
        <v>0.18433598183881952</v>
      </c>
      <c r="H24" s="129">
        <v>0.8156640181611805</v>
      </c>
      <c r="I24" s="129">
        <v>0.27511543883881939</v>
      </c>
      <c r="M24" s="1019"/>
      <c r="N24" s="1019"/>
      <c r="O24" s="1020"/>
      <c r="P24" s="1020"/>
      <c r="Q24" s="1020"/>
    </row>
    <row r="25" spans="2:17" s="101" customFormat="1" x14ac:dyDescent="0.25">
      <c r="B25" s="101" t="s">
        <v>42</v>
      </c>
      <c r="C25" s="1019">
        <v>14380</v>
      </c>
      <c r="D25" s="1019">
        <v>41970</v>
      </c>
      <c r="E25" s="1019" t="e">
        <v>#REF!</v>
      </c>
      <c r="F25" s="1019">
        <v>56350</v>
      </c>
      <c r="G25" s="129">
        <v>0.2551907719609583</v>
      </c>
      <c r="H25" s="129">
        <v>0.7448092280390417</v>
      </c>
      <c r="I25" s="129">
        <v>0.27511543883881939</v>
      </c>
      <c r="M25" s="1019"/>
      <c r="N25" s="1019"/>
      <c r="O25" s="1020"/>
      <c r="P25" s="1020"/>
      <c r="Q25" s="1020"/>
    </row>
    <row r="26" spans="2:17" s="101" customFormat="1" x14ac:dyDescent="0.25">
      <c r="B26" s="101" t="s">
        <v>43</v>
      </c>
      <c r="C26" s="1019">
        <v>8450</v>
      </c>
      <c r="D26" s="1019">
        <v>21150</v>
      </c>
      <c r="E26" s="1019" t="e">
        <v>#REF!</v>
      </c>
      <c r="F26" s="1019">
        <v>29600</v>
      </c>
      <c r="G26" s="129">
        <v>0.28547297297297297</v>
      </c>
      <c r="H26" s="129">
        <v>0.71452702702702697</v>
      </c>
      <c r="I26" s="129">
        <v>0.27511543883881939</v>
      </c>
      <c r="M26" s="1019"/>
      <c r="N26" s="1019"/>
      <c r="O26" s="1020"/>
      <c r="P26" s="1020"/>
      <c r="Q26" s="1020"/>
    </row>
    <row r="27" spans="2:17" s="101" customFormat="1" x14ac:dyDescent="0.25">
      <c r="B27" s="101" t="s">
        <v>44</v>
      </c>
      <c r="C27" s="1019">
        <v>3091</v>
      </c>
      <c r="D27" s="1019">
        <v>7724</v>
      </c>
      <c r="E27" s="1019" t="e">
        <v>#REF!</v>
      </c>
      <c r="F27" s="1019">
        <v>10815</v>
      </c>
      <c r="G27" s="129">
        <v>0.28580674988441979</v>
      </c>
      <c r="H27" s="129">
        <v>0.71419325011558021</v>
      </c>
      <c r="I27" s="129">
        <v>0.27511543883881939</v>
      </c>
      <c r="M27" s="1019"/>
      <c r="N27" s="1019"/>
      <c r="O27" s="1020"/>
      <c r="P27" s="1020"/>
      <c r="Q27" s="1020"/>
    </row>
    <row r="28" spans="2:17" s="101" customFormat="1" x14ac:dyDescent="0.25">
      <c r="B28" s="101" t="s">
        <v>45</v>
      </c>
      <c r="C28" s="1019">
        <v>13530</v>
      </c>
      <c r="D28" s="1019">
        <v>26615</v>
      </c>
      <c r="E28" s="1019" t="e">
        <v>#REF!</v>
      </c>
      <c r="F28" s="1019">
        <v>40145</v>
      </c>
      <c r="G28" s="129">
        <v>0.33702827251214346</v>
      </c>
      <c r="H28" s="129">
        <v>0.66297172748785649</v>
      </c>
      <c r="I28" s="129">
        <v>0.27511543883881939</v>
      </c>
      <c r="M28" s="1019"/>
      <c r="N28" s="1019"/>
      <c r="O28" s="1020"/>
      <c r="P28" s="1020"/>
      <c r="Q28" s="1020"/>
    </row>
    <row r="29" spans="2:17" s="101" customFormat="1" x14ac:dyDescent="0.25">
      <c r="B29" s="101" t="s">
        <v>46</v>
      </c>
      <c r="C29" s="1019">
        <v>350</v>
      </c>
      <c r="D29" s="1019">
        <v>886</v>
      </c>
      <c r="E29" s="1019" t="e">
        <v>#REF!</v>
      </c>
      <c r="F29" s="1019">
        <v>1236</v>
      </c>
      <c r="G29" s="129">
        <v>0.28317152103559873</v>
      </c>
      <c r="H29" s="129">
        <v>0.71682847896440127</v>
      </c>
      <c r="I29" s="129">
        <v>0.27511543883881939</v>
      </c>
      <c r="M29" s="1019"/>
      <c r="N29" s="1019"/>
      <c r="O29" s="1020"/>
      <c r="P29" s="1020"/>
      <c r="Q29" s="1020"/>
    </row>
    <row r="30" spans="2:17" s="101" customFormat="1" x14ac:dyDescent="0.25">
      <c r="B30" s="101" t="s">
        <v>39</v>
      </c>
      <c r="C30" s="1019">
        <v>145</v>
      </c>
      <c r="D30" s="1019">
        <v>726</v>
      </c>
      <c r="E30" s="1019" t="e">
        <v>#REF!</v>
      </c>
      <c r="F30" s="1019">
        <v>871</v>
      </c>
      <c r="G30" s="129">
        <v>0.16647531572904709</v>
      </c>
      <c r="H30" s="129">
        <v>0.83352468427095294</v>
      </c>
      <c r="I30" s="129">
        <v>0.27511543883881939</v>
      </c>
      <c r="M30" s="1019"/>
      <c r="N30" s="1019"/>
      <c r="O30" s="1020"/>
      <c r="P30" s="1020"/>
      <c r="Q30" s="1020"/>
    </row>
    <row r="31" spans="2:17" s="101" customFormat="1" x14ac:dyDescent="0.25">
      <c r="B31" s="101" t="s">
        <v>47</v>
      </c>
      <c r="C31" s="1019">
        <v>115</v>
      </c>
      <c r="D31" s="1019">
        <v>957</v>
      </c>
      <c r="E31" s="1019" t="e">
        <v>#REF!</v>
      </c>
      <c r="F31" s="1019">
        <v>1072</v>
      </c>
      <c r="G31" s="129">
        <v>0.10727611940298508</v>
      </c>
      <c r="H31" s="129">
        <v>0.89272388059701491</v>
      </c>
      <c r="I31" s="129">
        <v>0.27511543883881939</v>
      </c>
      <c r="M31" s="1019"/>
      <c r="N31" s="1019"/>
      <c r="O31" s="1020"/>
      <c r="P31" s="1020"/>
      <c r="Q31" s="1020"/>
    </row>
    <row r="32" spans="2:17" s="101" customFormat="1" x14ac:dyDescent="0.25">
      <c r="B32" s="104" t="s">
        <v>0</v>
      </c>
      <c r="C32" s="105">
        <v>192802</v>
      </c>
      <c r="D32" s="105">
        <v>508002</v>
      </c>
      <c r="E32" s="105" t="e">
        <v>#REF!</v>
      </c>
      <c r="F32" s="105">
        <v>700804</v>
      </c>
      <c r="G32" s="1021">
        <v>0.27511543883881939</v>
      </c>
      <c r="H32" s="1021">
        <v>0.72488456116118061</v>
      </c>
      <c r="I32" s="129">
        <v>0.27511543883881939</v>
      </c>
      <c r="M32" s="1019"/>
      <c r="N32" s="1019"/>
      <c r="O32" s="1020"/>
      <c r="P32" s="1020"/>
      <c r="Q32" s="1020"/>
    </row>
    <row r="33" spans="13:16" s="101" customFormat="1" x14ac:dyDescent="0.25">
      <c r="M33" s="1019"/>
      <c r="N33" s="1019"/>
      <c r="O33" s="1020"/>
      <c r="P33" s="1020"/>
    </row>
    <row r="34" spans="13:16" s="101" customFormat="1" x14ac:dyDescent="0.25"/>
    <row r="35" spans="13:16" s="700" customFormat="1" x14ac:dyDescent="0.25"/>
    <row r="36" spans="13:16" s="700" customFormat="1" x14ac:dyDescent="0.25"/>
    <row r="37" spans="13:16" s="700" customFormat="1" x14ac:dyDescent="0.25"/>
    <row r="38" spans="13:16" s="700" customFormat="1" x14ac:dyDescent="0.25"/>
    <row r="39" spans="13:16" s="700" customFormat="1" x14ac:dyDescent="0.25"/>
    <row r="40" spans="13:16" s="700" customFormat="1" x14ac:dyDescent="0.25"/>
    <row r="41" spans="13:16" s="700" customFormat="1" x14ac:dyDescent="0.25"/>
    <row r="42" spans="13:16" s="700" customFormat="1" x14ac:dyDescent="0.2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20" t="s">
        <v>367</v>
      </c>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344"/>
      <c r="AA3" s="1344"/>
    </row>
    <row r="5" spans="1:29" x14ac:dyDescent="0.25">
      <c r="B5" s="219"/>
      <c r="C5" s="219"/>
      <c r="D5" s="1421" t="s">
        <v>365</v>
      </c>
      <c r="E5" s="1421"/>
      <c r="F5" s="1421"/>
      <c r="G5" s="1421"/>
      <c r="H5" s="1421"/>
      <c r="I5" s="1421"/>
      <c r="J5" s="1421"/>
      <c r="K5" s="1421"/>
      <c r="L5" s="1421"/>
      <c r="M5" s="219"/>
      <c r="N5" s="1418" t="s">
        <v>339</v>
      </c>
      <c r="O5" s="1419"/>
      <c r="P5" s="1419"/>
      <c r="Q5" s="1419"/>
      <c r="R5" s="1419"/>
      <c r="S5" s="1419"/>
      <c r="T5" s="1419"/>
      <c r="U5" s="1419"/>
      <c r="V5" s="1419"/>
      <c r="W5" s="1419"/>
      <c r="X5" s="1419"/>
      <c r="Y5" s="1419"/>
      <c r="Z5" s="1419"/>
      <c r="AA5" s="1419"/>
    </row>
    <row r="6" spans="1:29" ht="21" customHeight="1" x14ac:dyDescent="0.25">
      <c r="B6" s="219"/>
      <c r="C6" s="219"/>
      <c r="D6" s="1422"/>
      <c r="E6" s="1422"/>
      <c r="F6" s="1422"/>
      <c r="G6" s="1422"/>
      <c r="H6" s="1422"/>
      <c r="I6" s="1422"/>
      <c r="J6" s="1422"/>
      <c r="K6" s="1422"/>
      <c r="L6" s="1422"/>
      <c r="M6" s="219"/>
      <c r="N6" s="1423">
        <v>43830</v>
      </c>
      <c r="O6" s="1424"/>
      <c r="P6" s="1425">
        <v>44196</v>
      </c>
      <c r="Q6" s="1426"/>
      <c r="R6" s="1425">
        <v>44561</v>
      </c>
      <c r="S6" s="1426"/>
      <c r="T6" s="1427">
        <v>44926</v>
      </c>
      <c r="U6" s="1428"/>
      <c r="V6" s="1415">
        <v>45291</v>
      </c>
      <c r="W6" s="1416"/>
      <c r="X6" s="1415">
        <v>45657</v>
      </c>
      <c r="Y6" s="1416"/>
      <c r="Z6" s="1415">
        <v>45808</v>
      </c>
      <c r="AA6" s="1417"/>
    </row>
    <row r="7" spans="1:29" x14ac:dyDescent="0.25">
      <c r="B7" s="225"/>
      <c r="C7" s="219"/>
      <c r="D7" s="226">
        <v>43465</v>
      </c>
      <c r="E7" s="227">
        <v>43830</v>
      </c>
      <c r="F7" s="228">
        <v>44196</v>
      </c>
      <c r="G7" s="228">
        <v>44561</v>
      </c>
      <c r="H7" s="228">
        <v>44926</v>
      </c>
      <c r="I7" s="228">
        <v>45291</v>
      </c>
      <c r="J7" s="228">
        <v>45657</v>
      </c>
      <c r="K7" s="228">
        <v>45808</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287340</v>
      </c>
      <c r="E9" s="300">
        <v>294246</v>
      </c>
      <c r="F9" s="300">
        <v>285089</v>
      </c>
      <c r="G9" s="254">
        <v>295552</v>
      </c>
      <c r="H9" s="254">
        <v>307238</v>
      </c>
      <c r="I9" s="254">
        <v>322158</v>
      </c>
      <c r="J9" s="1353">
        <v>313855</v>
      </c>
      <c r="K9" s="300">
        <v>317398</v>
      </c>
      <c r="L9" s="302"/>
      <c r="M9" s="222"/>
      <c r="N9" s="278">
        <v>2.4034245145124311E-2</v>
      </c>
      <c r="O9" s="279">
        <v>6906</v>
      </c>
      <c r="P9" s="280">
        <v>-3.1120219136368865E-2</v>
      </c>
      <c r="Q9" s="279">
        <v>-9157</v>
      </c>
      <c r="R9" s="280">
        <v>3.6700819744009738E-2</v>
      </c>
      <c r="S9" s="279">
        <v>10463</v>
      </c>
      <c r="T9" s="280">
        <v>3.9539573408401862E-2</v>
      </c>
      <c r="U9" s="279">
        <v>11686</v>
      </c>
      <c r="V9" s="280">
        <v>4.8561701352046294E-2</v>
      </c>
      <c r="W9" s="279">
        <v>14920</v>
      </c>
      <c r="X9" s="280">
        <v>-2.5773067873527844E-2</v>
      </c>
      <c r="Y9" s="279">
        <v>-8303</v>
      </c>
      <c r="Z9" s="280">
        <v>2.5952826559868747E-2</v>
      </c>
      <c r="AA9" s="279">
        <v>8029</v>
      </c>
    </row>
    <row r="10" spans="1:29" x14ac:dyDescent="0.25">
      <c r="B10" s="303" t="s">
        <v>7</v>
      </c>
      <c r="C10" s="219"/>
      <c r="D10" s="253">
        <v>35146</v>
      </c>
      <c r="E10" s="254">
        <v>39188</v>
      </c>
      <c r="F10" s="254">
        <v>36344</v>
      </c>
      <c r="G10" s="254">
        <v>37924</v>
      </c>
      <c r="H10" s="254">
        <v>39112</v>
      </c>
      <c r="I10" s="254">
        <v>40520</v>
      </c>
      <c r="J10" s="1354">
        <v>45350</v>
      </c>
      <c r="K10" s="254">
        <v>46637</v>
      </c>
      <c r="L10" s="304"/>
      <c r="M10" s="219"/>
      <c r="N10" s="256">
        <v>0.11500597507539978</v>
      </c>
      <c r="O10" s="257">
        <v>4042</v>
      </c>
      <c r="P10" s="258">
        <v>-7.2573236705113842E-2</v>
      </c>
      <c r="Q10" s="257">
        <v>-2844</v>
      </c>
      <c r="R10" s="258">
        <v>4.3473475676865547E-2</v>
      </c>
      <c r="S10" s="257">
        <v>1580</v>
      </c>
      <c r="T10" s="258">
        <v>3.1325809513764291E-2</v>
      </c>
      <c r="U10" s="257">
        <v>1188</v>
      </c>
      <c r="V10" s="258">
        <v>3.5999181836776417E-2</v>
      </c>
      <c r="W10" s="257">
        <v>1408</v>
      </c>
      <c r="X10" s="258">
        <v>0.1192003948667324</v>
      </c>
      <c r="Y10" s="257">
        <v>4830</v>
      </c>
      <c r="Z10" s="258">
        <v>0.13604696482509993</v>
      </c>
      <c r="AA10" s="257">
        <v>5585</v>
      </c>
    </row>
    <row r="11" spans="1:29" x14ac:dyDescent="0.25">
      <c r="B11" s="303" t="s">
        <v>37</v>
      </c>
      <c r="C11" s="219"/>
      <c r="D11" s="253">
        <v>25573</v>
      </c>
      <c r="E11" s="254">
        <v>26877</v>
      </c>
      <c r="F11" s="254">
        <v>27263</v>
      </c>
      <c r="G11" s="254">
        <v>29763</v>
      </c>
      <c r="H11" s="254">
        <v>31755</v>
      </c>
      <c r="I11" s="254">
        <v>32560</v>
      </c>
      <c r="J11" s="1354">
        <v>33572</v>
      </c>
      <c r="K11" s="257">
        <v>35318</v>
      </c>
      <c r="M11" s="222"/>
      <c r="N11" s="256">
        <v>5.0991279865483019E-2</v>
      </c>
      <c r="O11" s="257">
        <v>1304</v>
      </c>
      <c r="P11" s="258">
        <v>1.436172191836893E-2</v>
      </c>
      <c r="Q11" s="257">
        <v>386</v>
      </c>
      <c r="R11" s="258">
        <v>9.1699372776290256E-2</v>
      </c>
      <c r="S11" s="257">
        <v>2500</v>
      </c>
      <c r="T11" s="258">
        <v>6.6928737022477591E-2</v>
      </c>
      <c r="U11" s="257">
        <v>1992</v>
      </c>
      <c r="V11" s="258">
        <v>2.5350338529365413E-2</v>
      </c>
      <c r="W11" s="257">
        <v>805</v>
      </c>
      <c r="X11" s="258">
        <v>3.1081081081081097E-2</v>
      </c>
      <c r="Y11" s="257">
        <v>1012</v>
      </c>
      <c r="Z11" s="258">
        <v>9.615145872129105E-2</v>
      </c>
      <c r="AA11" s="257">
        <v>3098</v>
      </c>
    </row>
    <row r="12" spans="1:29" x14ac:dyDescent="0.25">
      <c r="B12" s="303" t="s">
        <v>38</v>
      </c>
      <c r="C12" s="219"/>
      <c r="D12" s="253">
        <v>20139</v>
      </c>
      <c r="E12" s="254">
        <v>24991</v>
      </c>
      <c r="F12" s="254">
        <v>25528</v>
      </c>
      <c r="G12" s="254">
        <v>26990</v>
      </c>
      <c r="H12" s="254">
        <v>29491</v>
      </c>
      <c r="I12" s="254">
        <v>33350</v>
      </c>
      <c r="J12" s="1354">
        <v>35599</v>
      </c>
      <c r="K12" s="257">
        <v>34744</v>
      </c>
      <c r="M12" s="222"/>
      <c r="N12" s="256">
        <v>0.24092556730721482</v>
      </c>
      <c r="O12" s="257">
        <v>4852</v>
      </c>
      <c r="P12" s="258">
        <v>2.148773558481043E-2</v>
      </c>
      <c r="Q12" s="257">
        <v>537</v>
      </c>
      <c r="R12" s="258">
        <v>5.7270448135380736E-2</v>
      </c>
      <c r="S12" s="257">
        <v>1462</v>
      </c>
      <c r="T12" s="258">
        <v>9.2663949610967133E-2</v>
      </c>
      <c r="U12" s="257">
        <v>2501</v>
      </c>
      <c r="V12" s="258">
        <v>0.13085348072293246</v>
      </c>
      <c r="W12" s="257">
        <v>3859</v>
      </c>
      <c r="X12" s="258">
        <v>6.7436281859070357E-2</v>
      </c>
      <c r="Y12" s="257">
        <v>2249</v>
      </c>
      <c r="Z12" s="258">
        <v>6.8681716753122846E-3</v>
      </c>
      <c r="AA12" s="257">
        <v>237</v>
      </c>
    </row>
    <row r="13" spans="1:29" x14ac:dyDescent="0.25">
      <c r="B13" s="303" t="s">
        <v>6</v>
      </c>
      <c r="C13" s="219"/>
      <c r="D13" s="253">
        <v>30594</v>
      </c>
      <c r="E13" s="254">
        <v>32430</v>
      </c>
      <c r="F13" s="254">
        <v>33152</v>
      </c>
      <c r="G13" s="254">
        <v>36737</v>
      </c>
      <c r="H13" s="254">
        <v>41768</v>
      </c>
      <c r="I13" s="254">
        <v>46523</v>
      </c>
      <c r="J13" s="1354">
        <v>52503</v>
      </c>
      <c r="K13" s="257">
        <v>60672</v>
      </c>
      <c r="L13" s="1356"/>
      <c r="M13" s="219"/>
      <c r="N13" s="256">
        <v>6.0011767013139927E-2</v>
      </c>
      <c r="O13" s="257">
        <v>1836</v>
      </c>
      <c r="P13" s="258">
        <v>2.2263336416898039E-2</v>
      </c>
      <c r="Q13" s="257">
        <v>722</v>
      </c>
      <c r="R13" s="258">
        <v>0.10813827220077221</v>
      </c>
      <c r="S13" s="257">
        <v>3585</v>
      </c>
      <c r="T13" s="258">
        <v>0.13694640280915693</v>
      </c>
      <c r="U13" s="257">
        <v>5031</v>
      </c>
      <c r="V13" s="258">
        <v>0.11384313349932973</v>
      </c>
      <c r="W13" s="257">
        <v>4755</v>
      </c>
      <c r="X13" s="258">
        <v>0.12853857231906796</v>
      </c>
      <c r="Y13" s="257">
        <v>5980</v>
      </c>
      <c r="Z13" s="258">
        <v>0.25985298392790401</v>
      </c>
      <c r="AA13" s="257">
        <v>12514</v>
      </c>
      <c r="AC13" s="224"/>
    </row>
    <row r="14" spans="1:29" x14ac:dyDescent="0.25">
      <c r="B14" s="303" t="s">
        <v>5</v>
      </c>
      <c r="C14" s="219"/>
      <c r="D14" s="253">
        <v>20401</v>
      </c>
      <c r="E14" s="254">
        <v>21169</v>
      </c>
      <c r="F14" s="254">
        <v>21022</v>
      </c>
      <c r="G14" s="254">
        <v>18734</v>
      </c>
      <c r="H14" s="254">
        <v>18426</v>
      </c>
      <c r="I14" s="254">
        <v>18749</v>
      </c>
      <c r="J14" s="1354">
        <v>18551</v>
      </c>
      <c r="K14" s="257">
        <v>18428</v>
      </c>
      <c r="M14" s="222"/>
      <c r="N14" s="256">
        <v>3.7645213469927885E-2</v>
      </c>
      <c r="O14" s="257">
        <v>768</v>
      </c>
      <c r="P14" s="258">
        <v>-6.9441163966177388E-3</v>
      </c>
      <c r="Q14" s="257">
        <v>-147</v>
      </c>
      <c r="R14" s="258">
        <v>-0.10883835981352863</v>
      </c>
      <c r="S14" s="257">
        <v>-2288</v>
      </c>
      <c r="T14" s="258">
        <v>-1.644069606063836E-2</v>
      </c>
      <c r="U14" s="257">
        <v>-308</v>
      </c>
      <c r="V14" s="258">
        <v>1.7529577770541538E-2</v>
      </c>
      <c r="W14" s="257">
        <v>323</v>
      </c>
      <c r="X14" s="258">
        <v>-1.0560563230038955E-2</v>
      </c>
      <c r="Y14" s="257">
        <v>-198</v>
      </c>
      <c r="Z14" s="258">
        <v>7.3248059473052241E-3</v>
      </c>
      <c r="AA14" s="257">
        <v>134</v>
      </c>
      <c r="AC14" s="224"/>
    </row>
    <row r="15" spans="1:29" x14ac:dyDescent="0.25">
      <c r="B15" s="303" t="s">
        <v>4</v>
      </c>
      <c r="C15" s="219"/>
      <c r="D15" s="253">
        <v>94845</v>
      </c>
      <c r="E15" s="254">
        <v>106369</v>
      </c>
      <c r="F15" s="254">
        <v>105708</v>
      </c>
      <c r="G15" s="254">
        <v>108898</v>
      </c>
      <c r="H15" s="254">
        <v>114380</v>
      </c>
      <c r="I15" s="254">
        <v>122746</v>
      </c>
      <c r="J15" s="1354">
        <v>126345</v>
      </c>
      <c r="K15" s="257">
        <v>127125</v>
      </c>
      <c r="M15" s="222"/>
      <c r="N15" s="256">
        <v>0.1215035057198588</v>
      </c>
      <c r="O15" s="257">
        <v>11524</v>
      </c>
      <c r="P15" s="258">
        <v>-6.2142165480544298E-3</v>
      </c>
      <c r="Q15" s="257">
        <v>-661</v>
      </c>
      <c r="R15" s="258">
        <v>3.0177470011730323E-2</v>
      </c>
      <c r="S15" s="257">
        <v>3190</v>
      </c>
      <c r="T15" s="258">
        <v>5.0340685779353134E-2</v>
      </c>
      <c r="U15" s="257">
        <v>5482</v>
      </c>
      <c r="V15" s="258">
        <v>7.3142157719881196E-2</v>
      </c>
      <c r="W15" s="257">
        <v>8366</v>
      </c>
      <c r="X15" s="258">
        <v>2.9320711061867621E-2</v>
      </c>
      <c r="Y15" s="257">
        <v>3599</v>
      </c>
      <c r="Z15" s="258">
        <v>1.9078920998837567E-2</v>
      </c>
      <c r="AA15" s="257">
        <v>2380</v>
      </c>
      <c r="AC15" s="224"/>
    </row>
    <row r="16" spans="1:29" x14ac:dyDescent="0.25">
      <c r="B16" s="303" t="s">
        <v>40</v>
      </c>
      <c r="C16" s="219"/>
      <c r="D16" s="253">
        <v>64964</v>
      </c>
      <c r="E16" s="254">
        <v>68077</v>
      </c>
      <c r="F16" s="254">
        <v>64772</v>
      </c>
      <c r="G16" s="254">
        <v>66829</v>
      </c>
      <c r="H16" s="254">
        <v>69929</v>
      </c>
      <c r="I16" s="254">
        <v>74835</v>
      </c>
      <c r="J16" s="1354">
        <v>80045</v>
      </c>
      <c r="K16" s="257">
        <v>82025</v>
      </c>
      <c r="M16" s="222"/>
      <c r="N16" s="256">
        <v>4.7918847361615668E-2</v>
      </c>
      <c r="O16" s="257">
        <v>3113</v>
      </c>
      <c r="P16" s="258">
        <v>-4.8547967742409326E-2</v>
      </c>
      <c r="Q16" s="257">
        <v>-3305</v>
      </c>
      <c r="R16" s="258">
        <v>3.1757549558451226E-2</v>
      </c>
      <c r="S16" s="257">
        <v>2057</v>
      </c>
      <c r="T16" s="258">
        <v>4.6387047539242054E-2</v>
      </c>
      <c r="U16" s="257">
        <v>3100</v>
      </c>
      <c r="V16" s="258">
        <v>7.0156873400162967E-2</v>
      </c>
      <c r="W16" s="257">
        <v>4906</v>
      </c>
      <c r="X16" s="258">
        <v>6.9619830293311979E-2</v>
      </c>
      <c r="Y16" s="257">
        <v>5210</v>
      </c>
      <c r="Z16" s="258">
        <v>6.7463984071003846E-2</v>
      </c>
      <c r="AA16" s="257">
        <v>5184</v>
      </c>
      <c r="AC16" s="224"/>
    </row>
    <row r="17" spans="2:31" x14ac:dyDescent="0.25">
      <c r="B17" s="303" t="s">
        <v>41</v>
      </c>
      <c r="C17" s="219"/>
      <c r="D17" s="253">
        <v>230178</v>
      </c>
      <c r="E17" s="254">
        <v>239983</v>
      </c>
      <c r="F17" s="254">
        <v>230320</v>
      </c>
      <c r="G17" s="254">
        <v>245417</v>
      </c>
      <c r="H17" s="254">
        <v>257644</v>
      </c>
      <c r="I17" s="254">
        <v>250190</v>
      </c>
      <c r="J17" s="1354">
        <v>269088</v>
      </c>
      <c r="K17" s="257">
        <v>276378</v>
      </c>
      <c r="M17" s="222"/>
      <c r="N17" s="256">
        <v>4.2597468046468467E-2</v>
      </c>
      <c r="O17" s="257">
        <v>9805</v>
      </c>
      <c r="P17" s="258">
        <v>-4.02653521291092E-2</v>
      </c>
      <c r="Q17" s="257">
        <v>-9663</v>
      </c>
      <c r="R17" s="258">
        <v>6.5547933310177164E-2</v>
      </c>
      <c r="S17" s="257">
        <v>15097</v>
      </c>
      <c r="T17" s="258">
        <v>4.9821324521121202E-2</v>
      </c>
      <c r="U17" s="257">
        <v>12227</v>
      </c>
      <c r="V17" s="258">
        <v>-2.8931393706044028E-2</v>
      </c>
      <c r="W17" s="257">
        <v>-7454</v>
      </c>
      <c r="X17" s="258">
        <v>7.5534593708781239E-2</v>
      </c>
      <c r="Y17" s="257">
        <v>18898</v>
      </c>
      <c r="Z17" s="258">
        <v>7.9344374973150833E-2</v>
      </c>
      <c r="AA17" s="257">
        <v>20317</v>
      </c>
      <c r="AC17" s="224"/>
    </row>
    <row r="18" spans="2:31" x14ac:dyDescent="0.25">
      <c r="B18" s="303" t="s">
        <v>3</v>
      </c>
      <c r="C18" s="219"/>
      <c r="D18" s="253">
        <v>85031</v>
      </c>
      <c r="E18" s="254">
        <v>103107</v>
      </c>
      <c r="F18" s="254">
        <v>115485</v>
      </c>
      <c r="G18" s="254">
        <v>129091</v>
      </c>
      <c r="H18" s="254">
        <v>144410</v>
      </c>
      <c r="I18" s="254">
        <v>161791</v>
      </c>
      <c r="J18" s="1354">
        <v>172554</v>
      </c>
      <c r="K18" s="257">
        <v>174261</v>
      </c>
      <c r="M18" s="222"/>
      <c r="N18" s="256">
        <v>0.21258129388105518</v>
      </c>
      <c r="O18" s="257">
        <v>18076</v>
      </c>
      <c r="P18" s="258">
        <v>0.12005004509878092</v>
      </c>
      <c r="Q18" s="257">
        <v>12378</v>
      </c>
      <c r="R18" s="258">
        <v>0.11781616660172323</v>
      </c>
      <c r="S18" s="257">
        <v>13606</v>
      </c>
      <c r="T18" s="258">
        <v>0.11866822628998142</v>
      </c>
      <c r="U18" s="257">
        <v>15319</v>
      </c>
      <c r="V18" s="258">
        <v>0.12035870092098877</v>
      </c>
      <c r="W18" s="257">
        <v>17381</v>
      </c>
      <c r="X18" s="258">
        <v>6.6524095901502545E-2</v>
      </c>
      <c r="Y18" s="257">
        <v>10763</v>
      </c>
      <c r="Z18" s="258">
        <v>4.7046523784631367E-2</v>
      </c>
      <c r="AA18" s="257">
        <v>7830</v>
      </c>
      <c r="AC18" s="224"/>
    </row>
    <row r="19" spans="2:31" x14ac:dyDescent="0.25">
      <c r="B19" s="303" t="s">
        <v>2</v>
      </c>
      <c r="C19" s="219"/>
      <c r="D19" s="253">
        <v>33341</v>
      </c>
      <c r="E19" s="254">
        <v>35443</v>
      </c>
      <c r="F19" s="254">
        <v>34750</v>
      </c>
      <c r="G19" s="254">
        <v>36342</v>
      </c>
      <c r="H19" s="254">
        <v>38917</v>
      </c>
      <c r="I19" s="254">
        <v>41046</v>
      </c>
      <c r="J19" s="1354">
        <v>40991</v>
      </c>
      <c r="K19" s="257">
        <v>41525</v>
      </c>
      <c r="M19" s="222"/>
      <c r="N19" s="256">
        <v>6.3045499535106853E-2</v>
      </c>
      <c r="O19" s="257">
        <v>2102</v>
      </c>
      <c r="P19" s="258">
        <v>-1.9552520949129626E-2</v>
      </c>
      <c r="Q19" s="257">
        <v>-693</v>
      </c>
      <c r="R19" s="258">
        <v>4.5812949640287703E-2</v>
      </c>
      <c r="S19" s="257">
        <v>1592</v>
      </c>
      <c r="T19" s="258">
        <v>7.0854658521820379E-2</v>
      </c>
      <c r="U19" s="257">
        <v>2575</v>
      </c>
      <c r="V19" s="258">
        <v>5.4706169540303717E-2</v>
      </c>
      <c r="W19" s="257">
        <v>2129</v>
      </c>
      <c r="X19" s="258">
        <v>-1.339960044827726E-3</v>
      </c>
      <c r="Y19" s="257">
        <v>-55</v>
      </c>
      <c r="Z19" s="258">
        <v>2.4549716259560928E-2</v>
      </c>
      <c r="AA19" s="257">
        <v>995</v>
      </c>
      <c r="AC19" s="224"/>
    </row>
    <row r="20" spans="2:31" x14ac:dyDescent="0.25">
      <c r="B20" s="303" t="s">
        <v>35</v>
      </c>
      <c r="C20" s="219"/>
      <c r="D20" s="253">
        <v>67903</v>
      </c>
      <c r="E20" s="254">
        <v>70092</v>
      </c>
      <c r="F20" s="254">
        <v>67467</v>
      </c>
      <c r="G20" s="254">
        <v>69079</v>
      </c>
      <c r="H20" s="254">
        <v>71374</v>
      </c>
      <c r="I20" s="254">
        <v>75584</v>
      </c>
      <c r="J20" s="1354">
        <v>78452</v>
      </c>
      <c r="K20" s="257">
        <v>82879</v>
      </c>
      <c r="M20" s="222"/>
      <c r="N20" s="256">
        <v>3.2237161833792216E-2</v>
      </c>
      <c r="O20" s="257">
        <v>2189</v>
      </c>
      <c r="P20" s="258">
        <v>-3.7450778976202748E-2</v>
      </c>
      <c r="Q20" s="257">
        <v>-2625</v>
      </c>
      <c r="R20" s="258">
        <v>2.3893162583188854E-2</v>
      </c>
      <c r="S20" s="257">
        <v>1612</v>
      </c>
      <c r="T20" s="258">
        <v>3.3222831830223454E-2</v>
      </c>
      <c r="U20" s="257">
        <v>2295</v>
      </c>
      <c r="V20" s="258">
        <v>5.8985064589346159E-2</v>
      </c>
      <c r="W20" s="257">
        <v>4210</v>
      </c>
      <c r="X20" s="258">
        <v>3.7944538526672345E-2</v>
      </c>
      <c r="Y20" s="257">
        <v>2868</v>
      </c>
      <c r="Z20" s="258">
        <v>9.1259809343234854E-2</v>
      </c>
      <c r="AA20" s="257">
        <v>6931</v>
      </c>
      <c r="AC20" s="224"/>
    </row>
    <row r="21" spans="2:31" x14ac:dyDescent="0.25">
      <c r="B21" s="303" t="s">
        <v>42</v>
      </c>
      <c r="C21" s="219"/>
      <c r="D21" s="253">
        <v>161368</v>
      </c>
      <c r="E21" s="254">
        <v>171922</v>
      </c>
      <c r="F21" s="254">
        <v>161936</v>
      </c>
      <c r="G21" s="254">
        <v>163249</v>
      </c>
      <c r="H21" s="254">
        <v>173065</v>
      </c>
      <c r="I21" s="254">
        <v>185857</v>
      </c>
      <c r="J21" s="1354">
        <v>201810</v>
      </c>
      <c r="K21" s="257">
        <v>211122</v>
      </c>
      <c r="M21" s="222"/>
      <c r="N21" s="256">
        <v>6.5403301769867639E-2</v>
      </c>
      <c r="O21" s="257">
        <v>10554</v>
      </c>
      <c r="P21" s="258">
        <v>-5.808448017124046E-2</v>
      </c>
      <c r="Q21" s="257">
        <v>-9986</v>
      </c>
      <c r="R21" s="258">
        <v>8.108141487995324E-3</v>
      </c>
      <c r="S21" s="257">
        <v>1313</v>
      </c>
      <c r="T21" s="258">
        <v>6.0129005384412793E-2</v>
      </c>
      <c r="U21" s="257">
        <v>9816</v>
      </c>
      <c r="V21" s="258">
        <v>7.3914425215959367E-2</v>
      </c>
      <c r="W21" s="257">
        <v>12792</v>
      </c>
      <c r="X21" s="258">
        <v>8.5834808481789704E-2</v>
      </c>
      <c r="Y21" s="257">
        <v>15953</v>
      </c>
      <c r="Z21" s="258">
        <v>7.9416531604538099E-2</v>
      </c>
      <c r="AA21" s="257">
        <v>15533</v>
      </c>
      <c r="AC21" s="224"/>
    </row>
    <row r="22" spans="2:31" x14ac:dyDescent="0.25">
      <c r="B22" s="303" t="s">
        <v>43</v>
      </c>
      <c r="C22" s="219"/>
      <c r="D22" s="253">
        <v>39429</v>
      </c>
      <c r="E22" s="254">
        <v>41312</v>
      </c>
      <c r="F22" s="254">
        <v>40012</v>
      </c>
      <c r="G22" s="254">
        <v>42082</v>
      </c>
      <c r="H22" s="254">
        <v>44287</v>
      </c>
      <c r="I22" s="254">
        <v>47580</v>
      </c>
      <c r="J22" s="1354">
        <v>51617</v>
      </c>
      <c r="K22" s="257">
        <v>52550</v>
      </c>
      <c r="M22" s="222"/>
      <c r="N22" s="256">
        <v>4.7756727281949907E-2</v>
      </c>
      <c r="O22" s="257">
        <v>1883</v>
      </c>
      <c r="P22" s="258">
        <v>-3.1467854376452387E-2</v>
      </c>
      <c r="Q22" s="257">
        <v>-1300</v>
      </c>
      <c r="R22" s="258">
        <v>5.1734479656103227E-2</v>
      </c>
      <c r="S22" s="257">
        <v>2070</v>
      </c>
      <c r="T22" s="258">
        <v>5.2397699729100244E-2</v>
      </c>
      <c r="U22" s="257">
        <v>2205</v>
      </c>
      <c r="V22" s="258">
        <v>7.4355905796283261E-2</v>
      </c>
      <c r="W22" s="257">
        <v>3293</v>
      </c>
      <c r="X22" s="258">
        <v>8.484657419083641E-2</v>
      </c>
      <c r="Y22" s="257">
        <v>4037</v>
      </c>
      <c r="Z22" s="258">
        <v>7.323748059799029E-2</v>
      </c>
      <c r="AA22" s="257">
        <v>3586</v>
      </c>
      <c r="AC22" s="224"/>
    </row>
    <row r="23" spans="2:31" x14ac:dyDescent="0.25">
      <c r="B23" s="303" t="s">
        <v>44</v>
      </c>
      <c r="C23" s="219"/>
      <c r="D23" s="253">
        <v>15133</v>
      </c>
      <c r="E23" s="254">
        <v>14637</v>
      </c>
      <c r="F23" s="254">
        <v>14462</v>
      </c>
      <c r="G23" s="254">
        <v>15183</v>
      </c>
      <c r="H23" s="254">
        <v>16013</v>
      </c>
      <c r="I23" s="254">
        <v>16801</v>
      </c>
      <c r="J23" s="1354">
        <v>16933</v>
      </c>
      <c r="K23" s="257">
        <v>17632</v>
      </c>
      <c r="L23" s="1356"/>
      <c r="M23" s="219"/>
      <c r="N23" s="256">
        <v>-3.2776052335954486E-2</v>
      </c>
      <c r="O23" s="257">
        <v>-496</v>
      </c>
      <c r="P23" s="258">
        <v>-1.1956001912960312E-2</v>
      </c>
      <c r="Q23" s="257">
        <v>-175</v>
      </c>
      <c r="R23" s="258">
        <v>4.9854791868344517E-2</v>
      </c>
      <c r="S23" s="257">
        <v>721</v>
      </c>
      <c r="T23" s="258">
        <v>5.4666403214121084E-2</v>
      </c>
      <c r="U23" s="257">
        <v>830</v>
      </c>
      <c r="V23" s="258">
        <v>4.921001686130011E-2</v>
      </c>
      <c r="W23" s="257">
        <v>788</v>
      </c>
      <c r="X23" s="258">
        <v>7.8566751979047833E-3</v>
      </c>
      <c r="Y23" s="257">
        <v>132</v>
      </c>
      <c r="Z23" s="258">
        <v>5.7137718088614342E-2</v>
      </c>
      <c r="AA23" s="257">
        <v>953</v>
      </c>
      <c r="AC23" s="224"/>
    </row>
    <row r="24" spans="2:31" x14ac:dyDescent="0.25">
      <c r="B24" s="303" t="s">
        <v>45</v>
      </c>
      <c r="C24" s="219"/>
      <c r="D24" s="253">
        <v>78811</v>
      </c>
      <c r="E24" s="254">
        <v>80742</v>
      </c>
      <c r="F24" s="254">
        <v>79315</v>
      </c>
      <c r="G24" s="254">
        <v>78831</v>
      </c>
      <c r="H24" s="254">
        <v>79067</v>
      </c>
      <c r="I24" s="254">
        <v>82443</v>
      </c>
      <c r="J24" s="1354">
        <v>85082</v>
      </c>
      <c r="K24" s="257">
        <v>86179</v>
      </c>
      <c r="L24" s="1356"/>
      <c r="M24" s="219"/>
      <c r="N24" s="256">
        <v>2.450165586022246E-2</v>
      </c>
      <c r="O24" s="257">
        <v>1931</v>
      </c>
      <c r="P24" s="258">
        <v>-1.767357756805632E-2</v>
      </c>
      <c r="Q24" s="257">
        <v>-1427</v>
      </c>
      <c r="R24" s="258">
        <v>-6.1022505200781785E-3</v>
      </c>
      <c r="S24" s="257">
        <v>-484</v>
      </c>
      <c r="T24" s="258">
        <v>2.9937461151070544E-3</v>
      </c>
      <c r="U24" s="257">
        <v>236</v>
      </c>
      <c r="V24" s="258">
        <v>4.2697965017010953E-2</v>
      </c>
      <c r="W24" s="257">
        <v>3376</v>
      </c>
      <c r="X24" s="258">
        <v>3.2009994784275131E-2</v>
      </c>
      <c r="Y24" s="257">
        <v>2639</v>
      </c>
      <c r="Z24" s="258">
        <v>3.2850739471224077E-2</v>
      </c>
      <c r="AA24" s="257">
        <v>2741</v>
      </c>
      <c r="AC24" s="224"/>
    </row>
    <row r="25" spans="2:31" x14ac:dyDescent="0.25">
      <c r="B25" s="303" t="s">
        <v>46</v>
      </c>
      <c r="C25" s="219"/>
      <c r="D25" s="253">
        <v>11167</v>
      </c>
      <c r="E25" s="254">
        <v>11398</v>
      </c>
      <c r="F25" s="254">
        <v>10806</v>
      </c>
      <c r="G25" s="254">
        <v>11690</v>
      </c>
      <c r="H25" s="254">
        <v>10545</v>
      </c>
      <c r="I25" s="254">
        <v>10646</v>
      </c>
      <c r="J25" s="1354">
        <v>10406</v>
      </c>
      <c r="K25" s="257">
        <v>10420</v>
      </c>
      <c r="M25" s="222"/>
      <c r="N25" s="256">
        <v>2.0685949673144188E-2</v>
      </c>
      <c r="O25" s="257">
        <v>231</v>
      </c>
      <c r="P25" s="258">
        <v>-5.1938936655553603E-2</v>
      </c>
      <c r="Q25" s="257">
        <v>-592</v>
      </c>
      <c r="R25" s="258">
        <v>8.180640384971305E-2</v>
      </c>
      <c r="S25" s="257">
        <v>884</v>
      </c>
      <c r="T25" s="258">
        <v>-9.7946963216424265E-2</v>
      </c>
      <c r="U25" s="257">
        <v>-1145</v>
      </c>
      <c r="V25" s="258">
        <v>9.577999051683328E-3</v>
      </c>
      <c r="W25" s="257">
        <v>101</v>
      </c>
      <c r="X25" s="258">
        <v>-2.2543678376855114E-2</v>
      </c>
      <c r="Y25" s="257">
        <v>-240</v>
      </c>
      <c r="Z25" s="258">
        <v>-2.4527242089496304E-2</v>
      </c>
      <c r="AA25" s="257">
        <v>-262</v>
      </c>
      <c r="AC25" s="224"/>
    </row>
    <row r="26" spans="2:31" x14ac:dyDescent="0.25">
      <c r="B26" s="305" t="s">
        <v>1</v>
      </c>
      <c r="C26" s="219"/>
      <c r="D26" s="260">
        <v>2949</v>
      </c>
      <c r="E26" s="261">
        <v>3054</v>
      </c>
      <c r="F26" s="261">
        <v>3042</v>
      </c>
      <c r="G26" s="261">
        <v>3187</v>
      </c>
      <c r="H26" s="261">
        <v>3439</v>
      </c>
      <c r="I26" s="261">
        <v>3728</v>
      </c>
      <c r="J26" s="1355">
        <v>4004</v>
      </c>
      <c r="K26" s="257">
        <v>4125</v>
      </c>
      <c r="M26" s="222"/>
      <c r="N26" s="264">
        <v>3.560528992878953E-2</v>
      </c>
      <c r="O26" s="265">
        <v>105</v>
      </c>
      <c r="P26" s="266">
        <v>-3.9292730844793233E-3</v>
      </c>
      <c r="Q26" s="265">
        <v>-12</v>
      </c>
      <c r="R26" s="266">
        <v>4.7666009204470727E-2</v>
      </c>
      <c r="S26" s="265">
        <v>145</v>
      </c>
      <c r="T26" s="266">
        <v>7.9071226859115162E-2</v>
      </c>
      <c r="U26" s="265">
        <v>252</v>
      </c>
      <c r="V26" s="266">
        <v>8.4036056993312069E-2</v>
      </c>
      <c r="W26" s="265">
        <v>289</v>
      </c>
      <c r="X26" s="266">
        <v>7.4034334763948495E-2</v>
      </c>
      <c r="Y26" s="265">
        <v>276</v>
      </c>
      <c r="Z26" s="266">
        <v>6.204943357363546E-2</v>
      </c>
      <c r="AA26" s="265">
        <v>241</v>
      </c>
      <c r="AC26" s="224"/>
      <c r="AD26" s="224"/>
      <c r="AE26" s="286"/>
    </row>
    <row r="27" spans="2:31" x14ac:dyDescent="0.25">
      <c r="B27" s="235" t="s">
        <v>0</v>
      </c>
      <c r="C27" s="219"/>
      <c r="D27" s="1222">
        <f>SUM(D9:D26)</f>
        <v>1304312</v>
      </c>
      <c r="E27" s="306">
        <f>SUM(E9:E26)</f>
        <v>1385037</v>
      </c>
      <c r="F27" s="307">
        <f>SUM(F9:F26)</f>
        <v>1356473</v>
      </c>
      <c r="G27" s="306">
        <f>SUM(G9:G26)</f>
        <v>1415578</v>
      </c>
      <c r="H27" s="307">
        <v>1490860</v>
      </c>
      <c r="I27" s="306">
        <v>1567107</v>
      </c>
      <c r="J27" s="306">
        <v>1636757</v>
      </c>
      <c r="K27" s="1350">
        <f>SUM(K9:K26)</f>
        <v>1679418</v>
      </c>
      <c r="L27" s="267"/>
      <c r="M27" s="222"/>
      <c r="N27" s="240">
        <f>E27/D27-1</f>
        <v>6.1890866602469341E-2</v>
      </c>
      <c r="O27" s="241">
        <f>E27-D27</f>
        <v>80725</v>
      </c>
      <c r="P27" s="242">
        <f>F27/E27-1</f>
        <v>-2.0623275768084204E-2</v>
      </c>
      <c r="Q27" s="243">
        <f>F27-E27</f>
        <v>-28564</v>
      </c>
      <c r="R27" s="242">
        <f t="shared" ref="R27" si="0">G27/F27-1</f>
        <v>4.3572559129448241E-2</v>
      </c>
      <c r="S27" s="237">
        <f t="shared" ref="S27" si="1">G27-F27</f>
        <v>59105</v>
      </c>
      <c r="T27" s="242">
        <f t="shared" ref="T27" si="2">H27/G27-1</f>
        <v>5.3181103407936581E-2</v>
      </c>
      <c r="U27" s="243">
        <f t="shared" ref="U27" si="3">H27-G27</f>
        <v>75282</v>
      </c>
      <c r="V27" s="309">
        <f t="shared" ref="V27" si="4">I27/H27-1</f>
        <v>5.1142964463464002E-2</v>
      </c>
      <c r="W27" s="237">
        <f t="shared" ref="W27" si="5">I27-H27</f>
        <v>76247</v>
      </c>
      <c r="X27" s="242">
        <v>4.4444954939260706E-2</v>
      </c>
      <c r="Y27" s="243">
        <v>69650</v>
      </c>
      <c r="Z27" s="242">
        <v>6.064575291526042E-2</v>
      </c>
      <c r="AA27" s="243">
        <f>SUM(AA9:AA26)</f>
        <v>96026</v>
      </c>
    </row>
    <row r="28" spans="2:31" x14ac:dyDescent="0.2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5.75" x14ac:dyDescent="0.25"/>
  <cols>
    <col min="1" max="1" width="1" style="1023" customWidth="1"/>
    <col min="2" max="2" width="30.28515625" style="1023" customWidth="1"/>
    <col min="3" max="3" width="11.28515625" style="1023" customWidth="1"/>
    <col min="4" max="4" width="0.85546875" style="1023" customWidth="1"/>
    <col min="5" max="5" width="17.7109375" style="1023" customWidth="1"/>
    <col min="6" max="6" width="0.7109375" style="1023" customWidth="1"/>
    <col min="7" max="7" width="17.7109375" style="1023" customWidth="1"/>
    <col min="8" max="8" width="0.7109375" style="1023" customWidth="1"/>
    <col min="9" max="9" width="17.7109375" style="1023" customWidth="1"/>
    <col min="10" max="10" width="0.7109375" style="1023" customWidth="1"/>
    <col min="11" max="11" width="17.7109375" style="1023" customWidth="1"/>
    <col min="12" max="12" width="0.7109375" style="1023" customWidth="1"/>
    <col min="13" max="13" width="17.7109375" style="1023" customWidth="1"/>
    <col min="14" max="16384" width="11.42578125" style="1023"/>
  </cols>
  <sheetData>
    <row r="1" spans="1:13" ht="9.75" customHeight="1" x14ac:dyDescent="0.25"/>
    <row r="2" spans="1:13" s="314" customFormat="1" ht="49.5" customHeight="1" x14ac:dyDescent="0.25">
      <c r="B2" s="1694"/>
      <c r="C2" s="1694"/>
      <c r="D2" s="1024"/>
      <c r="E2" s="1695"/>
      <c r="F2" s="1695"/>
      <c r="G2" s="1695"/>
      <c r="H2" s="1695"/>
      <c r="I2" s="1695"/>
    </row>
    <row r="3" spans="1:13" s="314" customFormat="1" ht="14.25" customHeight="1" x14ac:dyDescent="0.25">
      <c r="B3" s="1024"/>
      <c r="C3" s="1024"/>
      <c r="D3" s="1024"/>
      <c r="G3" s="1024"/>
      <c r="I3" s="1024"/>
      <c r="K3" s="1024"/>
      <c r="M3" s="1024"/>
    </row>
    <row r="4" spans="1:13" s="315" customFormat="1" ht="21.75" customHeight="1" x14ac:dyDescent="0.2">
      <c r="B4" s="1472" t="s">
        <v>445</v>
      </c>
      <c r="C4" s="1472"/>
      <c r="D4" s="1472"/>
      <c r="E4" s="1472"/>
      <c r="F4" s="1472"/>
      <c r="G4" s="1472"/>
      <c r="H4" s="1472"/>
      <c r="I4" s="1472"/>
      <c r="J4" s="1472"/>
      <c r="K4" s="1472"/>
      <c r="L4" s="1472"/>
      <c r="M4" s="1472"/>
    </row>
    <row r="5" spans="1:13" s="315" customFormat="1" ht="18.75" customHeight="1" x14ac:dyDescent="0.2">
      <c r="B5" s="1473" t="str">
        <f>porsaad!$B$6</f>
        <v>Situación a 31 de mayo de 2025</v>
      </c>
      <c r="C5" s="1473"/>
      <c r="D5" s="1473"/>
      <c r="E5" s="1473"/>
      <c r="F5" s="1473"/>
      <c r="G5" s="1473"/>
      <c r="H5" s="1473"/>
      <c r="I5" s="1473"/>
      <c r="J5" s="1473"/>
      <c r="K5" s="1473"/>
      <c r="L5" s="1473"/>
      <c r="M5" s="1473"/>
    </row>
    <row r="6" spans="1:13" s="315" customFormat="1" ht="4.5" customHeight="1" x14ac:dyDescent="0.2"/>
    <row r="7" spans="1:13" s="1028" customFormat="1" ht="15" customHeight="1" x14ac:dyDescent="0.2">
      <c r="A7" s="1025"/>
      <c r="B7" s="1696"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
      <c r="A8" s="1025"/>
      <c r="B8" s="1697"/>
      <c r="C8" s="1322" t="s">
        <v>28</v>
      </c>
      <c r="D8" s="1026"/>
      <c r="E8" s="1322" t="s">
        <v>28</v>
      </c>
      <c r="F8" s="1026"/>
      <c r="G8" s="1322" t="s">
        <v>28</v>
      </c>
      <c r="H8" s="1026"/>
      <c r="I8" s="1322" t="s">
        <v>28</v>
      </c>
      <c r="J8" s="1026"/>
      <c r="K8" s="1322" t="s">
        <v>28</v>
      </c>
      <c r="L8" s="1026"/>
      <c r="M8" s="1322" t="s">
        <v>28</v>
      </c>
    </row>
    <row r="9" spans="1:13" s="1028" customFormat="1" ht="6" customHeight="1" x14ac:dyDescent="0.2">
      <c r="A9" s="1025"/>
      <c r="B9" s="1029"/>
      <c r="C9" s="1029"/>
      <c r="D9" s="1029"/>
      <c r="E9" s="1029"/>
      <c r="F9" s="1029"/>
      <c r="G9" s="1029"/>
      <c r="H9" s="1029"/>
      <c r="I9" s="1029"/>
      <c r="J9" s="1029"/>
      <c r="K9" s="1029"/>
      <c r="L9" s="1029"/>
      <c r="M9" s="1029"/>
    </row>
    <row r="10" spans="1:13" s="1035" customFormat="1" ht="18" customHeight="1" x14ac:dyDescent="0.2">
      <c r="A10" s="1030"/>
      <c r="B10" s="1031" t="s">
        <v>8</v>
      </c>
      <c r="C10" s="1032">
        <f>M10+K10+I10+G10+E10</f>
        <v>100</v>
      </c>
      <c r="D10" s="1033"/>
      <c r="E10" s="1034">
        <v>37.653844000223977</v>
      </c>
      <c r="F10" s="1033"/>
      <c r="G10" s="1034">
        <v>45.134665994736544</v>
      </c>
      <c r="H10" s="1033"/>
      <c r="I10" s="1034">
        <v>14.262836664986841</v>
      </c>
      <c r="J10" s="1033"/>
      <c r="K10" s="1034">
        <v>2.6888403606024975</v>
      </c>
      <c r="L10" s="1033"/>
      <c r="M10" s="1034">
        <v>0.2598129794501372</v>
      </c>
    </row>
    <row r="11" spans="1:13" s="1035" customFormat="1" ht="18" customHeight="1" x14ac:dyDescent="0.2">
      <c r="A11" s="1030"/>
      <c r="B11" s="1036" t="s">
        <v>7</v>
      </c>
      <c r="C11" s="1037">
        <f t="shared" ref="C11:C28" si="0">M11+K11+I11+G11+E11</f>
        <v>100</v>
      </c>
      <c r="D11" s="1033"/>
      <c r="E11" s="1038">
        <v>21.328798736790961</v>
      </c>
      <c r="F11" s="1033"/>
      <c r="G11" s="1038">
        <v>55.775537471152681</v>
      </c>
      <c r="H11" s="1033"/>
      <c r="I11" s="1038">
        <v>16.48244868213288</v>
      </c>
      <c r="J11" s="1033"/>
      <c r="K11" s="1038">
        <v>5.7046844001781452</v>
      </c>
      <c r="L11" s="1033"/>
      <c r="M11" s="1038">
        <v>0.70853070974533383</v>
      </c>
    </row>
    <row r="12" spans="1:13" s="1035" customFormat="1" ht="18" customHeight="1" x14ac:dyDescent="0.2">
      <c r="A12" s="1030"/>
      <c r="B12" s="1036" t="s">
        <v>37</v>
      </c>
      <c r="C12" s="1037">
        <f t="shared" si="0"/>
        <v>100</v>
      </c>
      <c r="D12" s="1033"/>
      <c r="E12" s="1038">
        <v>23.704307852005634</v>
      </c>
      <c r="F12" s="1033"/>
      <c r="G12" s="1038">
        <v>46.77837917995106</v>
      </c>
      <c r="H12" s="1033"/>
      <c r="I12" s="1038">
        <v>22.184325646919255</v>
      </c>
      <c r="J12" s="1033"/>
      <c r="K12" s="1038">
        <v>6.3542670719952552</v>
      </c>
      <c r="L12" s="1033"/>
      <c r="M12" s="1038">
        <v>0.97872024912879063</v>
      </c>
    </row>
    <row r="13" spans="1:13" s="1035" customFormat="1" ht="18" customHeight="1" x14ac:dyDescent="0.2">
      <c r="A13" s="1030"/>
      <c r="B13" s="1036" t="s">
        <v>38</v>
      </c>
      <c r="C13" s="1037">
        <f t="shared" si="0"/>
        <v>100</v>
      </c>
      <c r="D13" s="1033"/>
      <c r="E13" s="1038">
        <v>24.783698552599663</v>
      </c>
      <c r="F13" s="1033"/>
      <c r="G13" s="1038">
        <v>51.770841756286892</v>
      </c>
      <c r="H13" s="1033"/>
      <c r="I13" s="1038">
        <v>17.700331527452089</v>
      </c>
      <c r="J13" s="1033"/>
      <c r="K13" s="1038">
        <v>5.2357079324007438</v>
      </c>
      <c r="L13" s="1033"/>
      <c r="M13" s="1038">
        <v>0.50942023126061298</v>
      </c>
    </row>
    <row r="14" spans="1:13" s="1035" customFormat="1" ht="18" customHeight="1" x14ac:dyDescent="0.2">
      <c r="A14" s="1030"/>
      <c r="B14" s="1036" t="s">
        <v>6</v>
      </c>
      <c r="C14" s="1037">
        <f t="shared" si="0"/>
        <v>100</v>
      </c>
      <c r="D14" s="1033"/>
      <c r="E14" s="1038">
        <v>36.051444043321304</v>
      </c>
      <c r="F14" s="1033"/>
      <c r="G14" s="1038">
        <v>45.834837545126355</v>
      </c>
      <c r="H14" s="1033"/>
      <c r="I14" s="1038">
        <v>13.736462093862817</v>
      </c>
      <c r="J14" s="1033"/>
      <c r="K14" s="1038">
        <v>3.7861010830324906</v>
      </c>
      <c r="L14" s="1033"/>
      <c r="M14" s="1038">
        <v>0.59115523465703967</v>
      </c>
    </row>
    <row r="15" spans="1:13" s="1035" customFormat="1" ht="18" customHeight="1" x14ac:dyDescent="0.2">
      <c r="A15" s="1030"/>
      <c r="B15" s="1036" t="s">
        <v>5</v>
      </c>
      <c r="C15" s="1037">
        <f t="shared" si="0"/>
        <v>100</v>
      </c>
      <c r="D15" s="1033"/>
      <c r="E15" s="1038">
        <v>22.221067940993144</v>
      </c>
      <c r="F15" s="1033"/>
      <c r="G15" s="1038">
        <v>47.008103054228137</v>
      </c>
      <c r="H15" s="1033"/>
      <c r="I15" s="1038">
        <v>21.732806981092871</v>
      </c>
      <c r="J15" s="1033"/>
      <c r="K15" s="1038">
        <v>7.7186785788489507</v>
      </c>
      <c r="L15" s="1033"/>
      <c r="M15" s="1038">
        <v>1.3193434448369001</v>
      </c>
    </row>
    <row r="16" spans="1:13" s="1035" customFormat="1" ht="18" customHeight="1" x14ac:dyDescent="0.2">
      <c r="A16" s="1030"/>
      <c r="B16" s="1036" t="s">
        <v>4</v>
      </c>
      <c r="C16" s="1037">
        <f t="shared" si="0"/>
        <v>100</v>
      </c>
      <c r="D16" s="1033"/>
      <c r="E16" s="1038">
        <v>23.553459119496857</v>
      </c>
      <c r="F16" s="1033"/>
      <c r="G16" s="1038">
        <v>52.214360587002098</v>
      </c>
      <c r="H16" s="1033"/>
      <c r="I16" s="1038">
        <v>19.025157232704405</v>
      </c>
      <c r="J16" s="1033"/>
      <c r="K16" s="1038">
        <v>4.834905660377359</v>
      </c>
      <c r="L16" s="1033"/>
      <c r="M16" s="1038">
        <v>0.3721174004192872</v>
      </c>
    </row>
    <row r="17" spans="1:13" s="1035" customFormat="1" ht="18" customHeight="1" x14ac:dyDescent="0.2">
      <c r="A17" s="1030"/>
      <c r="B17" s="1036" t="s">
        <v>40</v>
      </c>
      <c r="C17" s="1037">
        <f t="shared" si="0"/>
        <v>100</v>
      </c>
      <c r="D17" s="1033"/>
      <c r="E17" s="1038">
        <v>31.688542825361516</v>
      </c>
      <c r="F17" s="1033"/>
      <c r="G17" s="1038">
        <v>47.830923248053395</v>
      </c>
      <c r="H17" s="1033"/>
      <c r="I17" s="1038">
        <v>15.208008898776418</v>
      </c>
      <c r="J17" s="1033"/>
      <c r="K17" s="1038">
        <v>4.3692992213570632</v>
      </c>
      <c r="L17" s="1033"/>
      <c r="M17" s="1038">
        <v>0.90322580645161299</v>
      </c>
    </row>
    <row r="18" spans="1:13" s="1035" customFormat="1" ht="18" customHeight="1" x14ac:dyDescent="0.2">
      <c r="A18" s="1030"/>
      <c r="B18" s="1036" t="s">
        <v>41</v>
      </c>
      <c r="C18" s="1037">
        <f t="shared" si="0"/>
        <v>100</v>
      </c>
      <c r="D18" s="1033"/>
      <c r="E18" s="1038">
        <v>22.189232879711984</v>
      </c>
      <c r="F18" s="1033"/>
      <c r="G18" s="1038">
        <v>43.659713142996992</v>
      </c>
      <c r="H18" s="1033"/>
      <c r="I18" s="1038">
        <v>21.397703340653962</v>
      </c>
      <c r="J18" s="1033"/>
      <c r="K18" s="1038">
        <v>11.042126889462804</v>
      </c>
      <c r="L18" s="1033"/>
      <c r="M18" s="1038">
        <v>1.7112237471742588</v>
      </c>
    </row>
    <row r="19" spans="1:13" s="1035" customFormat="1" ht="18" customHeight="1" x14ac:dyDescent="0.2">
      <c r="A19" s="1030"/>
      <c r="B19" s="1036" t="s">
        <v>3</v>
      </c>
      <c r="C19" s="1037">
        <f t="shared" si="0"/>
        <v>100</v>
      </c>
      <c r="D19" s="1033"/>
      <c r="E19" s="1038">
        <v>24.233357080661758</v>
      </c>
      <c r="F19" s="1033"/>
      <c r="G19" s="1038">
        <v>54.854745507797041</v>
      </c>
      <c r="H19" s="1033"/>
      <c r="I19" s="1038">
        <v>16.054777170901609</v>
      </c>
      <c r="J19" s="1033"/>
      <c r="K19" s="1038">
        <v>4.3655505422306655</v>
      </c>
      <c r="L19" s="1033"/>
      <c r="M19" s="1038">
        <v>0.491569698408929</v>
      </c>
    </row>
    <row r="20" spans="1:13" s="1035" customFormat="1" ht="18" customHeight="1" x14ac:dyDescent="0.2">
      <c r="A20" s="1030"/>
      <c r="B20" s="1036" t="s">
        <v>2</v>
      </c>
      <c r="C20" s="1037">
        <f t="shared" si="0"/>
        <v>100</v>
      </c>
      <c r="D20" s="1033"/>
      <c r="E20" s="1038">
        <v>37.265193370165747</v>
      </c>
      <c r="F20" s="1033"/>
      <c r="G20" s="1038">
        <v>44.709944751381215</v>
      </c>
      <c r="H20" s="1033"/>
      <c r="I20" s="1038">
        <v>15.400552486187847</v>
      </c>
      <c r="J20" s="1033"/>
      <c r="K20" s="1038">
        <v>2.4033149171270716</v>
      </c>
      <c r="L20" s="1033"/>
      <c r="M20" s="1038">
        <v>0.22099447513812157</v>
      </c>
    </row>
    <row r="21" spans="1:13" s="1035" customFormat="1" ht="18" customHeight="1" x14ac:dyDescent="0.2">
      <c r="A21" s="1030"/>
      <c r="B21" s="1036" t="s">
        <v>35</v>
      </c>
      <c r="C21" s="1037">
        <f t="shared" si="0"/>
        <v>100</v>
      </c>
      <c r="D21" s="1033"/>
      <c r="E21" s="1038">
        <v>35.702923799424333</v>
      </c>
      <c r="F21" s="1033"/>
      <c r="G21" s="1038">
        <v>47.932131495227999</v>
      </c>
      <c r="H21" s="1033"/>
      <c r="I21" s="1038">
        <v>13.944856839872747</v>
      </c>
      <c r="J21" s="1033"/>
      <c r="K21" s="1038">
        <v>2.1549765187092862</v>
      </c>
      <c r="L21" s="1033"/>
      <c r="M21" s="1038">
        <v>0.26511134676564158</v>
      </c>
    </row>
    <row r="22" spans="1:13" s="1035" customFormat="1" ht="18" customHeight="1" x14ac:dyDescent="0.2">
      <c r="A22" s="1030"/>
      <c r="B22" s="1036" t="s">
        <v>42</v>
      </c>
      <c r="C22" s="1037">
        <f t="shared" si="0"/>
        <v>100</v>
      </c>
      <c r="D22" s="1033"/>
      <c r="E22" s="1038">
        <v>35.986226726540174</v>
      </c>
      <c r="F22" s="1033"/>
      <c r="G22" s="1038">
        <v>41.692550717949629</v>
      </c>
      <c r="H22" s="1033"/>
      <c r="I22" s="1038">
        <v>16.772865231359045</v>
      </c>
      <c r="J22" s="1033"/>
      <c r="K22" s="1038">
        <v>5.0016861610550043</v>
      </c>
      <c r="L22" s="1033"/>
      <c r="M22" s="1038">
        <v>0.54667116309614672</v>
      </c>
    </row>
    <row r="23" spans="1:13" s="1035" customFormat="1" ht="18" customHeight="1" x14ac:dyDescent="0.2">
      <c r="A23" s="1030">
        <v>47094</v>
      </c>
      <c r="B23" s="1036" t="s">
        <v>43</v>
      </c>
      <c r="C23" s="1037">
        <f t="shared" si="0"/>
        <v>100</v>
      </c>
      <c r="D23" s="1033"/>
      <c r="E23" s="1038">
        <v>34.301932693607249</v>
      </c>
      <c r="F23" s="1033"/>
      <c r="G23" s="1038">
        <v>44.631031220435197</v>
      </c>
      <c r="H23" s="1033"/>
      <c r="I23" s="1038">
        <v>14.623597783484254</v>
      </c>
      <c r="J23" s="1033"/>
      <c r="K23" s="1038">
        <v>5.6561697526692791</v>
      </c>
      <c r="L23" s="1033"/>
      <c r="M23" s="1038">
        <v>0.78726854980402761</v>
      </c>
    </row>
    <row r="24" spans="1:13" s="1035" customFormat="1" ht="18" customHeight="1" x14ac:dyDescent="0.2">
      <c r="B24" s="1036" t="s">
        <v>44</v>
      </c>
      <c r="C24" s="1037">
        <f t="shared" si="0"/>
        <v>100</v>
      </c>
      <c r="D24" s="1033"/>
      <c r="E24" s="1038">
        <v>19.676225716928769</v>
      </c>
      <c r="F24" s="1033"/>
      <c r="G24" s="1038">
        <v>54.579093432007397</v>
      </c>
      <c r="H24" s="1033"/>
      <c r="I24" s="1038">
        <v>16.910268270120259</v>
      </c>
      <c r="J24" s="1033"/>
      <c r="K24" s="1038">
        <v>7.9093432007400555</v>
      </c>
      <c r="L24" s="1033"/>
      <c r="M24" s="1038">
        <v>0.92506938020351526</v>
      </c>
    </row>
    <row r="25" spans="1:13" s="1035" customFormat="1" ht="18" customHeight="1" x14ac:dyDescent="0.2">
      <c r="B25" s="1036" t="s">
        <v>45</v>
      </c>
      <c r="C25" s="1037">
        <f t="shared" si="0"/>
        <v>100.00000000000001</v>
      </c>
      <c r="D25" s="1033"/>
      <c r="E25" s="1038">
        <v>19.676422196739292</v>
      </c>
      <c r="F25" s="1033"/>
      <c r="G25" s="1038">
        <v>43.63065263997607</v>
      </c>
      <c r="H25" s="1033"/>
      <c r="I25" s="1038">
        <v>21.755496834023035</v>
      </c>
      <c r="J25" s="1033"/>
      <c r="K25" s="1038">
        <v>12.65892207209453</v>
      </c>
      <c r="L25" s="1033"/>
      <c r="M25" s="1038">
        <v>2.2785062571670736</v>
      </c>
    </row>
    <row r="26" spans="1:13" s="1035" customFormat="1" ht="18" customHeight="1" x14ac:dyDescent="0.2">
      <c r="B26" s="1036" t="s">
        <v>46</v>
      </c>
      <c r="C26" s="1037">
        <f t="shared" si="0"/>
        <v>100</v>
      </c>
      <c r="D26" s="1033"/>
      <c r="E26" s="1038">
        <v>25</v>
      </c>
      <c r="F26" s="1033"/>
      <c r="G26" s="1038">
        <v>33.899676375404532</v>
      </c>
      <c r="H26" s="1033"/>
      <c r="I26" s="1038">
        <v>23.543689320388349</v>
      </c>
      <c r="J26" s="1033"/>
      <c r="K26" s="1038">
        <v>15.291262135922329</v>
      </c>
      <c r="L26" s="1033"/>
      <c r="M26" s="1038">
        <v>2.2653721682847898</v>
      </c>
    </row>
    <row r="27" spans="1:13" s="1035" customFormat="1" ht="18" customHeight="1" x14ac:dyDescent="0.2">
      <c r="B27" s="1039" t="s">
        <v>1</v>
      </c>
      <c r="C27" s="1040">
        <f t="shared" si="0"/>
        <v>100</v>
      </c>
      <c r="D27" s="1033"/>
      <c r="E27" s="1041">
        <v>64.848172928461139</v>
      </c>
      <c r="F27" s="1033"/>
      <c r="G27" s="1041">
        <v>28.821410190427176</v>
      </c>
      <c r="H27" s="1033"/>
      <c r="I27" s="1041">
        <v>5.3525476067936184</v>
      </c>
      <c r="J27" s="1033"/>
      <c r="K27" s="1041">
        <v>0.87493566649511056</v>
      </c>
      <c r="L27" s="1033"/>
      <c r="M27" s="1041">
        <v>0.1029336078229542</v>
      </c>
    </row>
    <row r="28" spans="1:13" s="1293" customFormat="1" ht="18" customHeight="1" x14ac:dyDescent="0.2">
      <c r="B28" s="1294" t="s">
        <v>0</v>
      </c>
      <c r="C28" s="1295">
        <f t="shared" si="0"/>
        <v>99.999999999999986</v>
      </c>
      <c r="D28" s="1296"/>
      <c r="E28" s="1295">
        <v>27.669487469264297</v>
      </c>
      <c r="F28" s="1296"/>
      <c r="G28" s="1297">
        <v>47.521356042627787</v>
      </c>
      <c r="H28" s="1298"/>
      <c r="I28" s="1295">
        <v>17.576605292898179</v>
      </c>
      <c r="J28" s="1296"/>
      <c r="K28" s="1295">
        <v>6.3443055553571197</v>
      </c>
      <c r="L28" s="1296"/>
      <c r="M28" s="1295">
        <v>0.88824563985261151</v>
      </c>
    </row>
    <row r="29" spans="1:13" s="1022" customFormat="1" ht="6.75" customHeight="1" x14ac:dyDescent="0.2">
      <c r="B29" s="1693"/>
      <c r="C29" s="1693"/>
      <c r="D29" s="1042"/>
    </row>
    <row r="30" spans="1:13" x14ac:dyDescent="0.25">
      <c r="E30" s="1043"/>
    </row>
    <row r="31" spans="1:13" x14ac:dyDescent="0.25">
      <c r="E31" s="1043"/>
      <c r="G31" s="1043"/>
    </row>
    <row r="32" spans="1:13" x14ac:dyDescent="0.2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5" x14ac:dyDescent="0.25"/>
  <cols>
    <col min="1" max="1" width="1" style="748" customWidth="1"/>
    <col min="2" max="2" width="30.28515625" style="748" customWidth="1"/>
    <col min="3" max="3" width="11.28515625" style="748" customWidth="1"/>
    <col min="4" max="4" width="0.85546875" style="748" customWidth="1"/>
    <col min="5" max="5" width="10" style="748" customWidth="1"/>
    <col min="6" max="6" width="0.7109375" style="748" customWidth="1"/>
    <col min="7" max="7" width="10" style="748" customWidth="1"/>
    <col min="8" max="8" width="0.7109375" style="748" customWidth="1"/>
    <col min="9" max="9" width="10" style="748" customWidth="1"/>
    <col min="10" max="10" width="0.7109375" style="748" customWidth="1"/>
    <col min="11" max="11" width="11.85546875" style="748" customWidth="1"/>
    <col min="12" max="12" width="0.7109375" style="748" customWidth="1"/>
    <col min="13" max="13" width="10" style="748" customWidth="1"/>
    <col min="14" max="14" width="0.7109375" style="748" customWidth="1"/>
    <col min="15" max="15" width="13.85546875" style="748" bestFit="1" customWidth="1"/>
    <col min="16" max="16" width="0.7109375" style="748" customWidth="1"/>
    <col min="17" max="17" width="8.140625" style="748" bestFit="1" customWidth="1"/>
    <col min="18" max="18" width="0.7109375" style="748" customWidth="1"/>
    <col min="19" max="19" width="14.42578125" style="748" bestFit="1" customWidth="1"/>
    <col min="20" max="20" width="0.7109375" style="748" customWidth="1"/>
    <col min="21" max="21" width="11.140625" style="748" customWidth="1"/>
    <col min="22" max="16384" width="11.42578125" style="748"/>
  </cols>
  <sheetData>
    <row r="1" spans="1:21" ht="9.75" customHeight="1" x14ac:dyDescent="0.25"/>
    <row r="2" spans="1:21" s="343" customFormat="1" ht="49.5" customHeight="1" x14ac:dyDescent="0.25">
      <c r="B2" s="1445"/>
      <c r="C2" s="1445"/>
      <c r="D2" s="344"/>
      <c r="E2" s="1643"/>
      <c r="F2" s="1643"/>
      <c r="G2" s="1643"/>
      <c r="H2" s="1643"/>
      <c r="I2" s="1643"/>
    </row>
    <row r="3" spans="1:21" s="343" customFormat="1" ht="14.25" customHeight="1" x14ac:dyDescent="0.25">
      <c r="B3" s="344"/>
      <c r="C3" s="344"/>
      <c r="D3" s="344"/>
      <c r="G3" s="344"/>
      <c r="I3" s="344"/>
      <c r="K3" s="344"/>
      <c r="M3" s="344"/>
      <c r="O3" s="344"/>
      <c r="Q3" s="344"/>
      <c r="S3" s="344"/>
      <c r="U3" s="344"/>
    </row>
    <row r="4" spans="1:21" s="345" customFormat="1" ht="21.75" customHeight="1" x14ac:dyDescent="0.2">
      <c r="B4" s="1472" t="s">
        <v>444</v>
      </c>
      <c r="C4" s="1472"/>
      <c r="D4" s="1472"/>
      <c r="E4" s="1472"/>
      <c r="F4" s="1472"/>
      <c r="G4" s="1472"/>
      <c r="H4" s="1472"/>
      <c r="I4" s="1472"/>
      <c r="J4" s="1472"/>
      <c r="K4" s="1472"/>
      <c r="L4" s="1472"/>
      <c r="M4" s="1472"/>
      <c r="N4" s="1472"/>
      <c r="O4" s="1472"/>
      <c r="P4" s="1472"/>
      <c r="Q4" s="1472"/>
      <c r="R4" s="1472"/>
      <c r="S4" s="1472"/>
      <c r="T4" s="1472"/>
      <c r="U4" s="1472"/>
    </row>
    <row r="5" spans="1:21" s="345" customFormat="1" ht="18.75" customHeight="1" x14ac:dyDescent="0.2">
      <c r="B5" s="1473" t="str">
        <f>porsaad!$B$6</f>
        <v>Situación a 31 de mayo de 2025</v>
      </c>
      <c r="C5" s="1473"/>
      <c r="D5" s="1473"/>
      <c r="E5" s="1473"/>
      <c r="F5" s="1473"/>
      <c r="G5" s="1473"/>
      <c r="H5" s="1473"/>
      <c r="I5" s="1473"/>
      <c r="J5" s="1473"/>
      <c r="K5" s="1473"/>
      <c r="L5" s="1473"/>
      <c r="M5" s="1473"/>
      <c r="N5" s="1473"/>
      <c r="O5" s="1473"/>
      <c r="P5" s="1473"/>
      <c r="Q5" s="1473"/>
      <c r="R5" s="1473"/>
      <c r="S5" s="1473"/>
      <c r="T5" s="1473"/>
      <c r="U5" s="1473"/>
    </row>
    <row r="6" spans="1:21" s="345" customFormat="1" ht="4.5" customHeight="1" x14ac:dyDescent="0.2"/>
    <row r="7" spans="1:21" s="322" customFormat="1" ht="15" customHeight="1" x14ac:dyDescent="0.2">
      <c r="A7" s="316"/>
      <c r="B7" s="1698"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
      <c r="A8" s="316"/>
      <c r="B8" s="1699"/>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
      <c r="A10" s="330"/>
      <c r="B10" s="926" t="s">
        <v>8</v>
      </c>
      <c r="C10" s="1044">
        <f>K10+M10+G10+I10+E10+S10+O10+U10+Q10</f>
        <v>99.999999999999986</v>
      </c>
      <c r="D10" s="930"/>
      <c r="E10" s="1044">
        <v>22.337230205786128</v>
      </c>
      <c r="F10" s="930"/>
      <c r="G10" s="1044">
        <v>43.302180685358252</v>
      </c>
      <c r="H10" s="930"/>
      <c r="I10" s="1044">
        <v>18.500653200683349</v>
      </c>
      <c r="J10" s="930"/>
      <c r="K10" s="1044">
        <v>5.0726336828236134</v>
      </c>
      <c r="L10" s="930"/>
      <c r="M10" s="1044">
        <v>4.1514532319476549</v>
      </c>
      <c r="N10" s="930"/>
      <c r="O10" s="1044">
        <v>0.78384082001808852</v>
      </c>
      <c r="P10" s="930"/>
      <c r="Q10" s="1044">
        <v>0.76374233745352227</v>
      </c>
      <c r="R10" s="930"/>
      <c r="S10" s="1044">
        <v>0.30482698556259002</v>
      </c>
      <c r="T10" s="930"/>
      <c r="U10" s="1044">
        <v>4.7834388503667977</v>
      </c>
    </row>
    <row r="11" spans="1:21" s="331" customFormat="1" ht="18" customHeight="1" x14ac:dyDescent="0.2">
      <c r="A11" s="330"/>
      <c r="B11" s="931" t="s">
        <v>7</v>
      </c>
      <c r="C11" s="1045">
        <f t="shared" ref="C11:C27" si="0">K11+M11+G11+I11+E11+S11+O11+U11+Q11</f>
        <v>100</v>
      </c>
      <c r="D11" s="930"/>
      <c r="E11" s="1045">
        <v>5.3282970344772158</v>
      </c>
      <c r="F11" s="930"/>
      <c r="G11" s="1045">
        <v>4.3880093225106487</v>
      </c>
      <c r="H11" s="930"/>
      <c r="I11" s="1045">
        <v>15.538857188780842</v>
      </c>
      <c r="J11" s="930"/>
      <c r="K11" s="1045">
        <v>1.4747247448364542</v>
      </c>
      <c r="L11" s="930"/>
      <c r="M11" s="1045">
        <v>0.61882182753355297</v>
      </c>
      <c r="N11" s="930"/>
      <c r="O11" s="1045">
        <v>0.22100779554769748</v>
      </c>
      <c r="P11" s="930"/>
      <c r="Q11" s="1045">
        <v>4.8219882664952182E-2</v>
      </c>
      <c r="R11" s="930"/>
      <c r="S11" s="1045">
        <v>9.2421441774491686E-2</v>
      </c>
      <c r="T11" s="930"/>
      <c r="U11" s="1045">
        <v>72.289640761874139</v>
      </c>
    </row>
    <row r="12" spans="1:21" s="331" customFormat="1" ht="18" customHeight="1" x14ac:dyDescent="0.2">
      <c r="A12" s="330"/>
      <c r="B12" s="931" t="s">
        <v>37</v>
      </c>
      <c r="C12" s="1045">
        <f t="shared" si="0"/>
        <v>100.00000000000001</v>
      </c>
      <c r="D12" s="930"/>
      <c r="E12" s="1045">
        <v>38.236386598321076</v>
      </c>
      <c r="F12" s="930"/>
      <c r="G12" s="1045">
        <v>20.369957655449074</v>
      </c>
      <c r="H12" s="930"/>
      <c r="I12" s="1045">
        <v>23.475224723274646</v>
      </c>
      <c r="J12" s="930"/>
      <c r="K12" s="1045">
        <v>4.583611915905208</v>
      </c>
      <c r="L12" s="930"/>
      <c r="M12" s="1045">
        <v>2.5406730554936483</v>
      </c>
      <c r="N12" s="930"/>
      <c r="O12" s="1045">
        <v>2.3178069979942055</v>
      </c>
      <c r="P12" s="930"/>
      <c r="Q12" s="1045">
        <v>1.4412005051630636</v>
      </c>
      <c r="R12" s="930"/>
      <c r="S12" s="1045">
        <v>0.23029492608275759</v>
      </c>
      <c r="T12" s="930"/>
      <c r="U12" s="1045">
        <v>6.8048436223163211</v>
      </c>
    </row>
    <row r="13" spans="1:21" s="331" customFormat="1" ht="18" customHeight="1" x14ac:dyDescent="0.2">
      <c r="A13" s="330"/>
      <c r="B13" s="931" t="s">
        <v>38</v>
      </c>
      <c r="C13" s="1045">
        <f t="shared" si="0"/>
        <v>100</v>
      </c>
      <c r="D13" s="930"/>
      <c r="E13" s="1045">
        <v>47.809939041621249</v>
      </c>
      <c r="F13" s="930"/>
      <c r="G13" s="1045">
        <v>15.667514432198942</v>
      </c>
      <c r="H13" s="930"/>
      <c r="I13" s="1045">
        <v>16.555649751725809</v>
      </c>
      <c r="J13" s="930"/>
      <c r="K13" s="1045">
        <v>5.1713697468814335</v>
      </c>
      <c r="L13" s="930"/>
      <c r="M13" s="1045">
        <v>2.5998142989786444</v>
      </c>
      <c r="N13" s="930"/>
      <c r="O13" s="1045">
        <v>1.8570102135561743</v>
      </c>
      <c r="P13" s="930"/>
      <c r="Q13" s="1045">
        <v>1.1707238302854144</v>
      </c>
      <c r="R13" s="930"/>
      <c r="S13" s="1045">
        <v>0.91639417060272088</v>
      </c>
      <c r="T13" s="930"/>
      <c r="U13" s="1045">
        <v>8.2515845141496111</v>
      </c>
    </row>
    <row r="14" spans="1:21" s="331" customFormat="1" ht="18" customHeight="1" x14ac:dyDescent="0.2">
      <c r="A14" s="330"/>
      <c r="B14" s="931" t="s">
        <v>6</v>
      </c>
      <c r="C14" s="1045">
        <f t="shared" si="0"/>
        <v>99.999999999999986</v>
      </c>
      <c r="D14" s="930"/>
      <c r="E14" s="1045">
        <v>31.509570241964607</v>
      </c>
      <c r="F14" s="930"/>
      <c r="G14" s="1045">
        <v>36.719032141567354</v>
      </c>
      <c r="H14" s="930"/>
      <c r="I14" s="1045">
        <v>13.524738172625497</v>
      </c>
      <c r="J14" s="930"/>
      <c r="K14" s="1045">
        <v>5.9362585771036471</v>
      </c>
      <c r="L14" s="930"/>
      <c r="M14" s="1045">
        <v>5.2952329360780066</v>
      </c>
      <c r="N14" s="930"/>
      <c r="O14" s="1045">
        <v>1.0021668472372698</v>
      </c>
      <c r="P14" s="930"/>
      <c r="Q14" s="1045">
        <v>1.0743950884795956</v>
      </c>
      <c r="R14" s="930"/>
      <c r="S14" s="1045">
        <v>0.28891296496930302</v>
      </c>
      <c r="T14" s="930"/>
      <c r="U14" s="1045">
        <v>4.6496930299747197</v>
      </c>
    </row>
    <row r="15" spans="1:21" s="331" customFormat="1" ht="18" customHeight="1" x14ac:dyDescent="0.2">
      <c r="A15" s="330"/>
      <c r="B15" s="931" t="s">
        <v>5</v>
      </c>
      <c r="C15" s="1045">
        <f t="shared" si="0"/>
        <v>100.00000000000003</v>
      </c>
      <c r="D15" s="930"/>
      <c r="E15" s="1045">
        <v>41.11353484990132</v>
      </c>
      <c r="F15" s="930"/>
      <c r="G15" s="1045">
        <v>17.336657317959904</v>
      </c>
      <c r="H15" s="930"/>
      <c r="I15" s="1045">
        <v>24.909109795367197</v>
      </c>
      <c r="J15" s="930"/>
      <c r="K15" s="1045">
        <v>4.7470655448218553</v>
      </c>
      <c r="L15" s="930"/>
      <c r="M15" s="1045">
        <v>1.8178040926560712</v>
      </c>
      <c r="N15" s="930"/>
      <c r="O15" s="1045">
        <v>2.0982652955230083</v>
      </c>
      <c r="P15" s="930"/>
      <c r="Q15" s="1045">
        <v>2.0463280357328348</v>
      </c>
      <c r="R15" s="930"/>
      <c r="S15" s="1045">
        <v>0.67518437727225511</v>
      </c>
      <c r="T15" s="930"/>
      <c r="U15" s="1045">
        <v>5.2560506907655551</v>
      </c>
    </row>
    <row r="16" spans="1:21" s="331" customFormat="1" ht="18" customHeight="1" x14ac:dyDescent="0.2">
      <c r="A16" s="330"/>
      <c r="B16" s="931" t="s">
        <v>4</v>
      </c>
      <c r="C16" s="1045">
        <f t="shared" si="0"/>
        <v>100</v>
      </c>
      <c r="D16" s="930"/>
      <c r="E16" s="1045">
        <v>45.117924528301891</v>
      </c>
      <c r="F16" s="930"/>
      <c r="G16" s="1045">
        <v>17.861635220125784</v>
      </c>
      <c r="H16" s="930"/>
      <c r="I16" s="1045">
        <v>20.495283018867923</v>
      </c>
      <c r="J16" s="930"/>
      <c r="K16" s="1045">
        <v>5.14937106918239</v>
      </c>
      <c r="L16" s="930"/>
      <c r="M16" s="1045">
        <v>2.1095387840670861</v>
      </c>
      <c r="N16" s="930"/>
      <c r="O16" s="1045">
        <v>1.821278825995807</v>
      </c>
      <c r="P16" s="930"/>
      <c r="Q16" s="1045">
        <v>0.97484276729559749</v>
      </c>
      <c r="R16" s="930"/>
      <c r="S16" s="1045">
        <v>1.1137316561844863</v>
      </c>
      <c r="T16" s="930"/>
      <c r="U16" s="1045">
        <v>5.3563941299790354</v>
      </c>
    </row>
    <row r="17" spans="1:21" s="331" customFormat="1" ht="18" customHeight="1" x14ac:dyDescent="0.2">
      <c r="A17" s="330"/>
      <c r="B17" s="931" t="s">
        <v>40</v>
      </c>
      <c r="C17" s="1045">
        <f t="shared" si="0"/>
        <v>100</v>
      </c>
      <c r="D17" s="930"/>
      <c r="E17" s="1045">
        <v>34.080916640760314</v>
      </c>
      <c r="F17" s="930"/>
      <c r="G17" s="1045">
        <v>33.419194386463566</v>
      </c>
      <c r="H17" s="930"/>
      <c r="I17" s="1045">
        <v>14.135986143802459</v>
      </c>
      <c r="J17" s="930"/>
      <c r="K17" s="1045">
        <v>5.4136874361593463</v>
      </c>
      <c r="L17" s="930"/>
      <c r="M17" s="1045">
        <v>5.8622374206155348</v>
      </c>
      <c r="N17" s="930"/>
      <c r="O17" s="1045">
        <v>1.4877647999289427</v>
      </c>
      <c r="P17" s="930"/>
      <c r="Q17" s="1045">
        <v>0.71501532175689486</v>
      </c>
      <c r="R17" s="930"/>
      <c r="S17" s="1045">
        <v>0.27090642625571787</v>
      </c>
      <c r="T17" s="930"/>
      <c r="U17" s="1045">
        <v>4.6142914242572282</v>
      </c>
    </row>
    <row r="18" spans="1:21" s="331" customFormat="1" ht="18" customHeight="1" x14ac:dyDescent="0.2">
      <c r="A18" s="330"/>
      <c r="B18" s="931" t="s">
        <v>41</v>
      </c>
      <c r="C18" s="1045">
        <f t="shared" si="0"/>
        <v>100</v>
      </c>
      <c r="D18" s="930"/>
      <c r="E18" s="1045">
        <v>38.29096809085992</v>
      </c>
      <c r="F18" s="930"/>
      <c r="G18" s="1045">
        <v>17.806922660897783</v>
      </c>
      <c r="H18" s="930"/>
      <c r="I18" s="1045">
        <v>29.76641170259342</v>
      </c>
      <c r="J18" s="930"/>
      <c r="K18" s="1045">
        <v>3.9570939246439516</v>
      </c>
      <c r="L18" s="930"/>
      <c r="M18" s="1045">
        <v>2.9179221715727937</v>
      </c>
      <c r="N18" s="930"/>
      <c r="O18" s="1045">
        <v>1.3977954621545752</v>
      </c>
      <c r="P18" s="930"/>
      <c r="Q18" s="1045">
        <v>2.4949135955085118</v>
      </c>
      <c r="R18" s="930"/>
      <c r="S18" s="1045">
        <v>0</v>
      </c>
      <c r="T18" s="930"/>
      <c r="U18" s="1045">
        <v>3.3679723917690385</v>
      </c>
    </row>
    <row r="19" spans="1:21" s="331" customFormat="1" ht="18" customHeight="1" x14ac:dyDescent="0.2">
      <c r="A19" s="330"/>
      <c r="B19" s="931" t="s">
        <v>3</v>
      </c>
      <c r="C19" s="1045">
        <f t="shared" si="0"/>
        <v>100.00000000000001</v>
      </c>
      <c r="D19" s="930"/>
      <c r="E19" s="1045">
        <v>47.936014465742993</v>
      </c>
      <c r="F19" s="930"/>
      <c r="G19" s="1045">
        <v>11.220467757413296</v>
      </c>
      <c r="H19" s="930"/>
      <c r="I19" s="1045">
        <v>13.863796781689414</v>
      </c>
      <c r="J19" s="930"/>
      <c r="K19" s="1045">
        <v>4.4856492533170487</v>
      </c>
      <c r="L19" s="930"/>
      <c r="M19" s="1045">
        <v>1.9795227256505221</v>
      </c>
      <c r="N19" s="930"/>
      <c r="O19" s="1045">
        <v>3.0747634644820008</v>
      </c>
      <c r="P19" s="930"/>
      <c r="Q19" s="1045">
        <v>2.719464513724215</v>
      </c>
      <c r="R19" s="930"/>
      <c r="S19" s="1045">
        <v>0</v>
      </c>
      <c r="T19" s="930"/>
      <c r="U19" s="1045">
        <v>14.720321037980504</v>
      </c>
    </row>
    <row r="20" spans="1:21" s="331" customFormat="1" ht="18" customHeight="1" x14ac:dyDescent="0.2">
      <c r="A20" s="330"/>
      <c r="B20" s="931" t="s">
        <v>2</v>
      </c>
      <c r="C20" s="1045">
        <f t="shared" si="0"/>
        <v>99.999999999999986</v>
      </c>
      <c r="D20" s="930"/>
      <c r="E20" s="1045">
        <v>25.452285595912166</v>
      </c>
      <c r="F20" s="930"/>
      <c r="G20" s="1045">
        <v>37.342908438061038</v>
      </c>
      <c r="H20" s="930"/>
      <c r="I20" s="1045">
        <v>21.48874464852921</v>
      </c>
      <c r="J20" s="930"/>
      <c r="K20" s="1045">
        <v>4.9026377572158539</v>
      </c>
      <c r="L20" s="930"/>
      <c r="M20" s="1045">
        <v>4.7231045435713295</v>
      </c>
      <c r="N20" s="930"/>
      <c r="O20" s="1045">
        <v>1.5605579339870184</v>
      </c>
      <c r="P20" s="930"/>
      <c r="Q20" s="1045">
        <v>0.88385582101919624</v>
      </c>
      <c r="R20" s="930"/>
      <c r="S20" s="1045">
        <v>0.17953321364452424</v>
      </c>
      <c r="T20" s="930"/>
      <c r="U20" s="1045">
        <v>3.46637204805966</v>
      </c>
    </row>
    <row r="21" spans="1:21" s="331" customFormat="1" ht="18" customHeight="1" x14ac:dyDescent="0.2">
      <c r="A21" s="330"/>
      <c r="B21" s="931" t="s">
        <v>35</v>
      </c>
      <c r="C21" s="1045">
        <f t="shared" si="0"/>
        <v>100</v>
      </c>
      <c r="D21" s="930"/>
      <c r="E21" s="1045">
        <v>35.790950809724279</v>
      </c>
      <c r="F21" s="930"/>
      <c r="G21" s="1045">
        <v>32.176584366822162</v>
      </c>
      <c r="H21" s="930"/>
      <c r="I21" s="1045">
        <v>11.146508893692873</v>
      </c>
      <c r="J21" s="930"/>
      <c r="K21" s="1045">
        <v>4.2818674858724917</v>
      </c>
      <c r="L21" s="930"/>
      <c r="M21" s="1045">
        <v>4.2173929533128529</v>
      </c>
      <c r="N21" s="930"/>
      <c r="O21" s="1045">
        <v>4.0429324534455944</v>
      </c>
      <c r="P21" s="930"/>
      <c r="Q21" s="1045">
        <v>1.5739371183676565</v>
      </c>
      <c r="R21" s="930"/>
      <c r="S21" s="1045">
        <v>0</v>
      </c>
      <c r="T21" s="930"/>
      <c r="U21" s="1045">
        <v>6.7698259187620886</v>
      </c>
    </row>
    <row r="22" spans="1:21" s="331" customFormat="1" ht="18" customHeight="1" x14ac:dyDescent="0.2">
      <c r="A22" s="330"/>
      <c r="B22" s="931" t="s">
        <v>42</v>
      </c>
      <c r="C22" s="1045">
        <f t="shared" si="0"/>
        <v>100.00000000000003</v>
      </c>
      <c r="D22" s="930"/>
      <c r="E22" s="1045">
        <v>25.256002981525192</v>
      </c>
      <c r="F22" s="930"/>
      <c r="G22" s="1045">
        <v>36.86620405700392</v>
      </c>
      <c r="H22" s="930"/>
      <c r="I22" s="1045">
        <v>26.111416756881468</v>
      </c>
      <c r="J22" s="930"/>
      <c r="K22" s="1045">
        <v>1.8244094627930503</v>
      </c>
      <c r="L22" s="930"/>
      <c r="M22" s="1045">
        <v>5.6560242781337076</v>
      </c>
      <c r="N22" s="930"/>
      <c r="O22" s="1045">
        <v>0.63357410332404562</v>
      </c>
      <c r="P22" s="930"/>
      <c r="Q22" s="1045">
        <v>0.83944131896995411</v>
      </c>
      <c r="R22" s="930"/>
      <c r="S22" s="1045">
        <v>0</v>
      </c>
      <c r="T22" s="930"/>
      <c r="U22" s="1045">
        <v>2.812927041368662</v>
      </c>
    </row>
    <row r="23" spans="1:21" s="331" customFormat="1" ht="18" customHeight="1" x14ac:dyDescent="0.2">
      <c r="A23" s="330">
        <v>47094</v>
      </c>
      <c r="B23" s="931" t="s">
        <v>43</v>
      </c>
      <c r="C23" s="1045">
        <f t="shared" si="0"/>
        <v>99.999999999999986</v>
      </c>
      <c r="D23" s="930"/>
      <c r="E23" s="1045">
        <v>38.432432432432435</v>
      </c>
      <c r="F23" s="930"/>
      <c r="G23" s="1045">
        <v>24.435810810810811</v>
      </c>
      <c r="H23" s="930"/>
      <c r="I23" s="1045">
        <v>20.246621621621621</v>
      </c>
      <c r="J23" s="930"/>
      <c r="K23" s="1045">
        <v>4.256756756756757</v>
      </c>
      <c r="L23" s="930"/>
      <c r="M23" s="1045">
        <v>2.8378378378378382</v>
      </c>
      <c r="N23" s="930"/>
      <c r="O23" s="1045">
        <v>2.0912162162162162</v>
      </c>
      <c r="P23" s="930"/>
      <c r="Q23" s="1045">
        <v>3.5777027027027031</v>
      </c>
      <c r="R23" s="930"/>
      <c r="S23" s="1045">
        <v>3.3783783783783786E-3</v>
      </c>
      <c r="T23" s="930"/>
      <c r="U23" s="1045">
        <v>4.1182432432432439</v>
      </c>
    </row>
    <row r="24" spans="1:21" s="331" customFormat="1" ht="18" customHeight="1" x14ac:dyDescent="0.2">
      <c r="B24" s="931" t="s">
        <v>44</v>
      </c>
      <c r="C24" s="1045">
        <f t="shared" si="0"/>
        <v>99.999999999999986</v>
      </c>
      <c r="D24" s="930"/>
      <c r="E24" s="1045">
        <v>47.037552155771905</v>
      </c>
      <c r="F24" s="930"/>
      <c r="G24" s="1045">
        <v>13.815484469170144</v>
      </c>
      <c r="H24" s="930"/>
      <c r="I24" s="1045">
        <v>15.781177561427908</v>
      </c>
      <c r="J24" s="930"/>
      <c r="K24" s="1045">
        <v>5.9341678256838195</v>
      </c>
      <c r="L24" s="930"/>
      <c r="M24" s="1045">
        <v>2.4014835419564209</v>
      </c>
      <c r="N24" s="930"/>
      <c r="O24" s="1045">
        <v>2.0120537783959205</v>
      </c>
      <c r="P24" s="930"/>
      <c r="Q24" s="1045">
        <v>1.2517385257301807</v>
      </c>
      <c r="R24" s="930"/>
      <c r="S24" s="1045">
        <v>0.13908205841446453</v>
      </c>
      <c r="T24" s="930"/>
      <c r="U24" s="1045">
        <v>11.627260083449235</v>
      </c>
    </row>
    <row r="25" spans="1:21" s="331" customFormat="1" ht="18" customHeight="1" x14ac:dyDescent="0.2">
      <c r="B25" s="931" t="s">
        <v>45</v>
      </c>
      <c r="C25" s="1045">
        <f t="shared" si="0"/>
        <v>100</v>
      </c>
      <c r="D25" s="930"/>
      <c r="E25" s="1045">
        <v>35.049825610363726</v>
      </c>
      <c r="F25" s="930"/>
      <c r="G25" s="1045">
        <v>20.099651220727456</v>
      </c>
      <c r="H25" s="930"/>
      <c r="I25" s="1045">
        <v>12.122571001494768</v>
      </c>
      <c r="J25" s="930"/>
      <c r="K25" s="1045">
        <v>4.4718485301444941</v>
      </c>
      <c r="L25" s="930"/>
      <c r="M25" s="1045">
        <v>3.804185351270553</v>
      </c>
      <c r="N25" s="930"/>
      <c r="O25" s="1045">
        <v>1.0936721474838067</v>
      </c>
      <c r="P25" s="930"/>
      <c r="Q25" s="1045">
        <v>1.6243148978574988</v>
      </c>
      <c r="R25" s="930"/>
      <c r="S25" s="1045">
        <v>19.013452914798208</v>
      </c>
      <c r="T25" s="930"/>
      <c r="U25" s="1045">
        <v>2.7204783258594918</v>
      </c>
    </row>
    <row r="26" spans="1:21" s="331" customFormat="1" ht="18" customHeight="1" x14ac:dyDescent="0.2">
      <c r="B26" s="931" t="s">
        <v>46</v>
      </c>
      <c r="C26" s="1045">
        <f t="shared" si="0"/>
        <v>100</v>
      </c>
      <c r="D26" s="930"/>
      <c r="E26" s="1045">
        <v>23.300970873786408</v>
      </c>
      <c r="F26" s="930"/>
      <c r="G26" s="1045">
        <v>30.906148867313917</v>
      </c>
      <c r="H26" s="930"/>
      <c r="I26" s="1045">
        <v>32.200647249190936</v>
      </c>
      <c r="J26" s="930"/>
      <c r="K26" s="1045">
        <v>6.2297734627831716</v>
      </c>
      <c r="L26" s="930"/>
      <c r="M26" s="1045">
        <v>3.0744336569579289</v>
      </c>
      <c r="N26" s="930"/>
      <c r="O26" s="1045">
        <v>0.8090614886731391</v>
      </c>
      <c r="P26" s="930"/>
      <c r="Q26" s="1045">
        <v>0.64724919093851141</v>
      </c>
      <c r="R26" s="930"/>
      <c r="S26" s="1045">
        <v>0</v>
      </c>
      <c r="T26" s="930"/>
      <c r="U26" s="1045">
        <v>2.8317152103559873</v>
      </c>
    </row>
    <row r="27" spans="1:21" s="331" customFormat="1" ht="18" customHeight="1" x14ac:dyDescent="0.2">
      <c r="B27" s="953" t="s">
        <v>1</v>
      </c>
      <c r="C27" s="1046">
        <f t="shared" si="0"/>
        <v>100</v>
      </c>
      <c r="D27" s="930"/>
      <c r="E27" s="1046">
        <v>5.2008238928939239</v>
      </c>
      <c r="F27" s="930"/>
      <c r="G27" s="1046">
        <v>73.274974253347068</v>
      </c>
      <c r="H27" s="930"/>
      <c r="I27" s="1046">
        <v>4.2224510813594236</v>
      </c>
      <c r="J27" s="930"/>
      <c r="K27" s="1046">
        <v>3.7075180226570548</v>
      </c>
      <c r="L27" s="930"/>
      <c r="M27" s="1046">
        <v>10.35015447991761</v>
      </c>
      <c r="N27" s="930"/>
      <c r="O27" s="1046">
        <v>0.25746652935118436</v>
      </c>
      <c r="P27" s="930"/>
      <c r="Q27" s="1046">
        <v>0.56642636457260553</v>
      </c>
      <c r="R27" s="930"/>
      <c r="S27" s="1046">
        <v>5.1493305870236865E-2</v>
      </c>
      <c r="T27" s="930"/>
      <c r="U27" s="1046">
        <v>2.368692070030896</v>
      </c>
    </row>
    <row r="28" spans="1:21" s="319" customFormat="1" ht="18" customHeight="1" x14ac:dyDescent="0.2">
      <c r="B28" s="1284" t="s">
        <v>0</v>
      </c>
      <c r="C28" s="1299">
        <f>K28+M28+G28+I28+E28+S28+O28+U28+Q28</f>
        <v>100</v>
      </c>
      <c r="D28" s="1277"/>
      <c r="E28" s="1299">
        <v>35.773167018471916</v>
      </c>
      <c r="F28" s="1277"/>
      <c r="G28" s="1299">
        <v>23.279415251114685</v>
      </c>
      <c r="H28" s="1277"/>
      <c r="I28" s="1299">
        <v>20.002485011382497</v>
      </c>
      <c r="J28" s="1277"/>
      <c r="K28" s="1299">
        <v>4.2733626774141023</v>
      </c>
      <c r="L28" s="1277"/>
      <c r="M28" s="1299">
        <v>3.2655049000425596</v>
      </c>
      <c r="N28" s="1277"/>
      <c r="O28" s="1299">
        <v>1.6933781587493824</v>
      </c>
      <c r="P28" s="1277"/>
      <c r="Q28" s="1299">
        <v>1.75221865815098</v>
      </c>
      <c r="R28" s="1277"/>
      <c r="S28" s="1299">
        <v>1.2612146849891031</v>
      </c>
      <c r="T28" s="1277"/>
      <c r="U28" s="1299">
        <v>8.6992536396847751</v>
      </c>
    </row>
    <row r="29" spans="1:21" s="328" customFormat="1" ht="6.75" customHeight="1" x14ac:dyDescent="0.2">
      <c r="B29" s="1661"/>
      <c r="C29" s="1661"/>
      <c r="D29" s="779"/>
    </row>
    <row r="30" spans="1:21" x14ac:dyDescent="0.25">
      <c r="E30" s="935"/>
    </row>
    <row r="31" spans="1:21" x14ac:dyDescent="0.25">
      <c r="E31" s="935"/>
      <c r="G31" s="935"/>
    </row>
    <row r="32" spans="1:21" x14ac:dyDescent="0.2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2578125" defaultRowHeight="15" x14ac:dyDescent="0.25"/>
  <cols>
    <col min="1" max="1" width="2" style="666" customWidth="1"/>
    <col min="2" max="2" width="12" style="666" customWidth="1"/>
    <col min="3" max="3" width="9.28515625" style="666" customWidth="1"/>
    <col min="4" max="4" width="9.42578125" style="666" bestFit="1" customWidth="1"/>
    <col min="5" max="5" width="10" style="666" bestFit="1" customWidth="1"/>
    <col min="6" max="6" width="7.140625" style="666" bestFit="1" customWidth="1"/>
    <col min="7" max="7" width="5.5703125" style="666" customWidth="1"/>
    <col min="8" max="8" width="11.42578125" style="666"/>
    <col min="9" max="12" width="10.42578125" style="666" customWidth="1"/>
    <col min="13" max="13" width="4.85546875" style="666" customWidth="1"/>
    <col min="14" max="14" width="11.42578125" style="666"/>
    <col min="15" max="15" width="8.85546875" style="666" bestFit="1" customWidth="1"/>
    <col min="16" max="16" width="9.42578125" style="666" bestFit="1" customWidth="1"/>
    <col min="17" max="17" width="10" style="666" bestFit="1" customWidth="1"/>
    <col min="18" max="18" width="8.7109375" style="666" customWidth="1"/>
    <col min="19" max="19" width="5.28515625" style="666" customWidth="1"/>
    <col min="20" max="16384" width="11.42578125" style="666"/>
  </cols>
  <sheetData>
    <row r="1" spans="2:18" s="1047" customFormat="1" x14ac:dyDescent="0.25">
      <c r="B1" s="1047" t="s">
        <v>79</v>
      </c>
      <c r="C1" s="1047" t="s">
        <v>80</v>
      </c>
      <c r="J1" s="1047" t="s">
        <v>79</v>
      </c>
      <c r="K1" s="1047" t="s">
        <v>67</v>
      </c>
      <c r="R1" s="1047" t="s">
        <v>81</v>
      </c>
    </row>
    <row r="2" spans="2:18" s="613" customFormat="1" ht="15" customHeight="1" x14ac:dyDescent="0.2"/>
    <row r="3" spans="2:18" s="619" customFormat="1" ht="38.25" customHeight="1" x14ac:dyDescent="0.25">
      <c r="B3" s="1534"/>
      <c r="C3" s="1534"/>
      <c r="D3" s="1534"/>
    </row>
    <row r="4" spans="2:18" s="621" customFormat="1" ht="23.25" customHeight="1" x14ac:dyDescent="0.2">
      <c r="B4" s="1536" t="s">
        <v>328</v>
      </c>
      <c r="C4" s="1536"/>
      <c r="D4" s="1536"/>
      <c r="E4" s="1536"/>
      <c r="F4" s="1536"/>
      <c r="G4" s="1536"/>
      <c r="H4" s="1536"/>
      <c r="I4" s="1536"/>
      <c r="J4" s="1536"/>
      <c r="K4" s="1536"/>
      <c r="L4" s="1536"/>
      <c r="M4" s="1536"/>
      <c r="N4" s="1536"/>
      <c r="O4" s="1536"/>
      <c r="P4" s="1536"/>
      <c r="Q4" s="1536"/>
      <c r="R4" s="1536"/>
    </row>
    <row r="5" spans="2:18" s="621" customFormat="1" ht="15.75" customHeight="1" x14ac:dyDescent="0.2">
      <c r="B5" s="1691" t="str">
        <f>porsaad!$B$6</f>
        <v>Situación a 31 de mayo de 2025</v>
      </c>
      <c r="C5" s="1691"/>
      <c r="D5" s="1691"/>
      <c r="E5" s="1691"/>
      <c r="F5" s="1691"/>
      <c r="G5" s="1691"/>
      <c r="H5" s="1691"/>
      <c r="I5" s="1691"/>
      <c r="J5" s="1691"/>
      <c r="K5" s="1691"/>
      <c r="L5" s="1691"/>
      <c r="M5" s="1691"/>
      <c r="N5" s="1691"/>
      <c r="O5" s="1691"/>
      <c r="P5" s="1691"/>
      <c r="Q5" s="1691"/>
      <c r="R5" s="1691"/>
    </row>
    <row r="7" spans="2:18" ht="16.5" customHeight="1" x14ac:dyDescent="0.25">
      <c r="B7" s="1700" t="s">
        <v>82</v>
      </c>
      <c r="C7" s="1701"/>
      <c r="D7" s="1701"/>
      <c r="E7" s="1701"/>
      <c r="F7" s="1702"/>
      <c r="G7" s="1048"/>
      <c r="H7" s="1700" t="s">
        <v>83</v>
      </c>
      <c r="I7" s="1701"/>
      <c r="J7" s="1701"/>
      <c r="K7" s="1701"/>
      <c r="L7" s="1702"/>
      <c r="M7" s="1048"/>
      <c r="N7" s="1700" t="s">
        <v>84</v>
      </c>
      <c r="O7" s="1701"/>
      <c r="P7" s="1701"/>
      <c r="Q7" s="1701"/>
      <c r="R7" s="1702"/>
    </row>
    <row r="8" spans="2:18" ht="16.5" customHeight="1" x14ac:dyDescent="0.2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25">
      <c r="B9" s="1049" t="s">
        <v>86</v>
      </c>
      <c r="C9" s="1050">
        <v>2.6259050683829447E-3</v>
      </c>
      <c r="D9" s="1050">
        <v>1.7851133254320121E-3</v>
      </c>
      <c r="E9" s="1050">
        <v>1.3867421670735406E-3</v>
      </c>
      <c r="F9" s="1051">
        <v>2.0703704523814797E-3</v>
      </c>
      <c r="G9" s="1052"/>
      <c r="H9" s="1049" t="s">
        <v>86</v>
      </c>
      <c r="I9" s="1050">
        <v>4.7862634239731971E-4</v>
      </c>
      <c r="J9" s="1050">
        <v>0</v>
      </c>
      <c r="K9" s="1050">
        <v>0</v>
      </c>
      <c r="L9" s="1051">
        <v>2.5005079156703705E-4</v>
      </c>
      <c r="M9" s="113"/>
      <c r="N9" s="1049" t="s">
        <v>86</v>
      </c>
      <c r="O9" s="1050">
        <v>2.2455367309433902E-3</v>
      </c>
      <c r="P9" s="1050">
        <v>1.5673679139232375E-3</v>
      </c>
      <c r="Q9" s="1050">
        <v>1.1878982862092433E-3</v>
      </c>
      <c r="R9" s="1051">
        <v>1.7963410132397857E-3</v>
      </c>
    </row>
    <row r="10" spans="2:18" ht="16.5" customHeight="1" x14ac:dyDescent="0.25">
      <c r="B10" s="1053" t="s">
        <v>87</v>
      </c>
      <c r="C10" s="1054">
        <v>0.30717940466613031</v>
      </c>
      <c r="D10" s="1054">
        <v>1.8143774783079467E-2</v>
      </c>
      <c r="E10" s="1054">
        <v>6.4714634463431901E-3</v>
      </c>
      <c r="F10" s="1055">
        <v>0.14020947277518211</v>
      </c>
      <c r="G10" s="1052"/>
      <c r="H10" s="1053" t="s">
        <v>87</v>
      </c>
      <c r="I10" s="1054">
        <v>1.75895180831015E-2</v>
      </c>
      <c r="J10" s="1054">
        <v>5.2687038988408848E-4</v>
      </c>
      <c r="K10" s="1054">
        <v>8.6370703057522886E-5</v>
      </c>
      <c r="L10" s="1055">
        <v>9.3612765092909497E-3</v>
      </c>
      <c r="M10" s="113"/>
      <c r="N10" s="1053" t="s">
        <v>87</v>
      </c>
      <c r="O10" s="1054">
        <v>0.25588526578363407</v>
      </c>
      <c r="P10" s="1054">
        <v>1.5994861088806808E-2</v>
      </c>
      <c r="Q10" s="1054">
        <v>5.5558992761244822E-3</v>
      </c>
      <c r="R10" s="1055">
        <v>0.12051238041047803</v>
      </c>
    </row>
    <row r="11" spans="2:18" ht="16.5" customHeight="1" x14ac:dyDescent="0.25">
      <c r="B11" s="1056" t="s">
        <v>88</v>
      </c>
      <c r="C11" s="1057">
        <v>5.1900241351568788E-2</v>
      </c>
      <c r="D11" s="1057">
        <v>4.8812606997058951E-2</v>
      </c>
      <c r="E11" s="1057">
        <v>1.5124156759645803E-2</v>
      </c>
      <c r="F11" s="1058">
        <v>4.3685370120236489E-2</v>
      </c>
      <c r="G11" s="1052"/>
      <c r="H11" s="1056" t="s">
        <v>88</v>
      </c>
      <c r="I11" s="1057">
        <v>5.8362499626073171E-2</v>
      </c>
      <c r="J11" s="1057">
        <v>1.2118018967334037E-3</v>
      </c>
      <c r="K11" s="1057">
        <v>2.5911210917256864E-4</v>
      </c>
      <c r="L11" s="1058">
        <v>3.0896900933002017E-2</v>
      </c>
      <c r="M11" s="113"/>
      <c r="N11" s="1056" t="s">
        <v>88</v>
      </c>
      <c r="O11" s="1057">
        <v>5.3040213114146355E-2</v>
      </c>
      <c r="P11" s="1057">
        <v>4.3006263048016705E-2</v>
      </c>
      <c r="Q11" s="1057">
        <v>1.2992637505413599E-2</v>
      </c>
      <c r="R11" s="1058">
        <v>4.1757874862746847E-2</v>
      </c>
    </row>
    <row r="12" spans="2:18" ht="16.5" customHeight="1" x14ac:dyDescent="0.25">
      <c r="B12" s="1053" t="s">
        <v>89</v>
      </c>
      <c r="C12" s="1054">
        <v>0.4642960579243765</v>
      </c>
      <c r="D12" s="1054">
        <v>2.6367001741217096E-2</v>
      </c>
      <c r="E12" s="1054">
        <v>3.4422985251419243E-2</v>
      </c>
      <c r="F12" s="1055">
        <v>0.21624576515134741</v>
      </c>
      <c r="G12" s="1052"/>
      <c r="H12" s="1053" t="s">
        <v>89</v>
      </c>
      <c r="I12" s="1054">
        <v>0.660893236411499</v>
      </c>
      <c r="J12" s="1054">
        <v>3.9357218124341412E-2</v>
      </c>
      <c r="K12" s="1054">
        <v>2.2370012091898428E-2</v>
      </c>
      <c r="L12" s="1055">
        <v>0.36099520215043679</v>
      </c>
      <c r="M12" s="113"/>
      <c r="N12" s="1053" t="s">
        <v>89</v>
      </c>
      <c r="O12" s="1054">
        <v>0.49906524237497285</v>
      </c>
      <c r="P12" s="1054">
        <v>2.7949253251967239E-2</v>
      </c>
      <c r="Q12" s="1054">
        <v>3.2691950751716888E-2</v>
      </c>
      <c r="R12" s="1055">
        <v>0.23800577932750072</v>
      </c>
    </row>
    <row r="13" spans="2:18" ht="16.5" customHeight="1" x14ac:dyDescent="0.25">
      <c r="B13" s="1056" t="s">
        <v>90</v>
      </c>
      <c r="C13" s="1057">
        <v>0.13328399034593724</v>
      </c>
      <c r="D13" s="1057">
        <v>0.13378107487233512</v>
      </c>
      <c r="E13" s="1057">
        <v>0.16234995016395337</v>
      </c>
      <c r="F13" s="1058">
        <v>0.13904142955204712</v>
      </c>
      <c r="G13" s="1052"/>
      <c r="H13" s="1056" t="s">
        <v>90</v>
      </c>
      <c r="I13" s="1057">
        <v>0.1481049388255706</v>
      </c>
      <c r="J13" s="1057">
        <v>4.646996838777661E-2</v>
      </c>
      <c r="K13" s="1057">
        <v>6.7369148384867853E-3</v>
      </c>
      <c r="L13" s="1058">
        <v>9.2378139309547247E-2</v>
      </c>
      <c r="M13" s="113"/>
      <c r="N13" s="1056" t="s">
        <v>90</v>
      </c>
      <c r="O13" s="1057">
        <v>0.13589734083964009</v>
      </c>
      <c r="P13" s="1057">
        <v>0.12312831218885499</v>
      </c>
      <c r="Q13" s="1057">
        <v>0.1400358844273959</v>
      </c>
      <c r="R13" s="1058">
        <v>0.13200990338788976</v>
      </c>
    </row>
    <row r="14" spans="2:18" ht="16.5" customHeight="1" x14ac:dyDescent="0.25">
      <c r="B14" s="1053" t="s">
        <v>91</v>
      </c>
      <c r="C14" s="1054">
        <v>3.8448913917940468E-2</v>
      </c>
      <c r="D14" s="1054">
        <v>0.5469543332894371</v>
      </c>
      <c r="E14" s="1054">
        <v>3.0479437213803862E-2</v>
      </c>
      <c r="F14" s="1055">
        <v>0.22930459910099421</v>
      </c>
      <c r="G14" s="1052"/>
      <c r="H14" s="1053" t="s">
        <v>91</v>
      </c>
      <c r="I14" s="1054">
        <v>9.6951748481857072E-2</v>
      </c>
      <c r="J14" s="1054">
        <v>0.64615384615384619</v>
      </c>
      <c r="K14" s="1054">
        <v>1.9260666781827605E-2</v>
      </c>
      <c r="L14" s="1055">
        <v>0.24579992811039741</v>
      </c>
      <c r="M14" s="113"/>
      <c r="N14" s="1053" t="s">
        <v>91</v>
      </c>
      <c r="O14" s="1054">
        <v>4.8803351357649391E-2</v>
      </c>
      <c r="P14" s="1054">
        <v>0.55901718323430227</v>
      </c>
      <c r="Q14" s="1054">
        <v>2.8868403142980881E-2</v>
      </c>
      <c r="R14" s="1055">
        <v>0.23176796164670863</v>
      </c>
    </row>
    <row r="15" spans="2:18" ht="16.5" customHeight="1" x14ac:dyDescent="0.25">
      <c r="B15" s="1056" t="s">
        <v>92</v>
      </c>
      <c r="C15" s="1057">
        <v>5.8567980691874501E-4</v>
      </c>
      <c r="D15" s="1057">
        <v>0.12107311648596052</v>
      </c>
      <c r="E15" s="1057">
        <v>6.6101376630505443E-2</v>
      </c>
      <c r="F15" s="1058">
        <v>5.8723234649365602E-2</v>
      </c>
      <c r="G15" s="1052"/>
      <c r="H15" s="1056" t="s">
        <v>92</v>
      </c>
      <c r="I15" s="1057">
        <v>5.9828292799664963E-5</v>
      </c>
      <c r="J15" s="1057">
        <v>0.10258166491043204</v>
      </c>
      <c r="K15" s="1057">
        <v>2.0556227327690448E-2</v>
      </c>
      <c r="L15" s="1058">
        <v>3.417881757231938E-2</v>
      </c>
      <c r="M15" s="113"/>
      <c r="N15" s="1056" t="s">
        <v>92</v>
      </c>
      <c r="O15" s="1057">
        <v>4.9253517919277195E-4</v>
      </c>
      <c r="P15" s="1057">
        <v>0.1188116267865746</v>
      </c>
      <c r="Q15" s="1057">
        <v>5.9568149477201016E-2</v>
      </c>
      <c r="R15" s="1058">
        <v>5.5025875304778406E-2</v>
      </c>
    </row>
    <row r="16" spans="2:18" ht="16.5" customHeight="1" x14ac:dyDescent="0.25">
      <c r="B16" s="1053" t="s">
        <v>93</v>
      </c>
      <c r="C16" s="1054">
        <v>8.5599356395816575E-4</v>
      </c>
      <c r="D16" s="1054">
        <v>0.1005369972052734</v>
      </c>
      <c r="E16" s="1054">
        <v>8.9719329163476677E-2</v>
      </c>
      <c r="F16" s="1055">
        <v>5.5595535971302672E-2</v>
      </c>
      <c r="G16" s="1052"/>
      <c r="H16" s="1053" t="s">
        <v>93</v>
      </c>
      <c r="I16" s="1054">
        <v>6.4315414759639833E-3</v>
      </c>
      <c r="J16" s="1054">
        <v>0.12850368809272919</v>
      </c>
      <c r="K16" s="1054">
        <v>0.20314389359129384</v>
      </c>
      <c r="L16" s="1055">
        <v>7.8234641411536715E-2</v>
      </c>
      <c r="M16" s="113"/>
      <c r="N16" s="1053" t="s">
        <v>93</v>
      </c>
      <c r="O16" s="1054">
        <v>1.8430348640761788E-3</v>
      </c>
      <c r="P16" s="1054">
        <v>0.1039409025212783</v>
      </c>
      <c r="Q16" s="1054">
        <v>0.10595805234176824</v>
      </c>
      <c r="R16" s="1055">
        <v>5.8997105633786261E-2</v>
      </c>
    </row>
    <row r="17" spans="2:18" ht="16.5" customHeight="1" x14ac:dyDescent="0.25">
      <c r="B17" s="1056" t="s">
        <v>94</v>
      </c>
      <c r="C17" s="1057">
        <v>1.8664521319388576E-4</v>
      </c>
      <c r="D17" s="1057">
        <v>4.4627833135800303E-4</v>
      </c>
      <c r="E17" s="1057">
        <v>0.31798286795614428</v>
      </c>
      <c r="F17" s="1058">
        <v>6.1178339717898184E-2</v>
      </c>
      <c r="G17" s="1052"/>
      <c r="H17" s="1056" t="s">
        <v>94</v>
      </c>
      <c r="I17" s="1057">
        <v>1.7948487839899489E-4</v>
      </c>
      <c r="J17" s="1057">
        <v>3.1612223393045309E-4</v>
      </c>
      <c r="K17" s="1057">
        <v>0.43332181723959234</v>
      </c>
      <c r="L17" s="1058">
        <v>7.8594089424414329E-2</v>
      </c>
      <c r="M17" s="113"/>
      <c r="N17" s="1056" t="s">
        <v>94</v>
      </c>
      <c r="O17" s="1057">
        <v>1.8536270184674211E-4</v>
      </c>
      <c r="P17" s="1057">
        <v>4.3038381242974143E-4</v>
      </c>
      <c r="Q17" s="1057">
        <v>0.33446761121079005</v>
      </c>
      <c r="R17" s="1058">
        <v>6.3793618286939607E-2</v>
      </c>
    </row>
    <row r="18" spans="2:18" ht="16.5" customHeight="1" x14ac:dyDescent="0.25">
      <c r="B18" s="1059" t="s">
        <v>95</v>
      </c>
      <c r="C18" s="1060">
        <v>6.3716814159292035E-4</v>
      </c>
      <c r="D18" s="1060">
        <v>2.0997029688483095E-3</v>
      </c>
      <c r="E18" s="1060">
        <v>0.27596169124763459</v>
      </c>
      <c r="F18" s="1061">
        <v>5.3945882509244703E-2</v>
      </c>
      <c r="G18" s="1052"/>
      <c r="H18" s="1059" t="s">
        <v>95</v>
      </c>
      <c r="I18" s="1060">
        <v>1.0948577582338689E-2</v>
      </c>
      <c r="J18" s="1060">
        <v>3.4878819810326658E-2</v>
      </c>
      <c r="K18" s="1060">
        <v>0.29426498531698048</v>
      </c>
      <c r="L18" s="1061">
        <v>6.9310953787488083E-2</v>
      </c>
      <c r="M18" s="113"/>
      <c r="N18" s="1059" t="s">
        <v>95</v>
      </c>
      <c r="O18" s="1060">
        <v>2.5421170538981776E-3</v>
      </c>
      <c r="P18" s="1060">
        <v>6.1538461538461538E-3</v>
      </c>
      <c r="Q18" s="1060">
        <v>0.27867351358039966</v>
      </c>
      <c r="R18" s="1061">
        <v>5.6333160125931966E-2</v>
      </c>
    </row>
    <row r="19" spans="2:18" ht="16.5" customHeight="1" x14ac:dyDescent="0.25">
      <c r="B19" s="1300" t="s">
        <v>0</v>
      </c>
      <c r="C19" s="1301">
        <f>SUM(C9:C18)</f>
        <v>0.99999999999999989</v>
      </c>
      <c r="D19" s="1301">
        <f>SUM(D9:D18)</f>
        <v>1</v>
      </c>
      <c r="E19" s="1301">
        <f>SUM(E9:E18)</f>
        <v>1</v>
      </c>
      <c r="F19" s="1302">
        <f>SUM(F9:F18)</f>
        <v>1</v>
      </c>
      <c r="G19" s="113"/>
      <c r="H19" s="1300" t="s">
        <v>0</v>
      </c>
      <c r="I19" s="1301">
        <f>SUM(I9:I18)</f>
        <v>1</v>
      </c>
      <c r="J19" s="1301">
        <f>SUM(J9:J18)</f>
        <v>1</v>
      </c>
      <c r="K19" s="1301">
        <f>SUM(K9:K18)</f>
        <v>1</v>
      </c>
      <c r="L19" s="1302">
        <f>SUM(L9:L18)</f>
        <v>0.99999999999999989</v>
      </c>
      <c r="M19" s="113"/>
      <c r="N19" s="1300" t="s">
        <v>0</v>
      </c>
      <c r="O19" s="1301">
        <f>SUM(O9:O18)</f>
        <v>1.0000000000000002</v>
      </c>
      <c r="P19" s="1301">
        <f>SUM(P9:P18)</f>
        <v>1</v>
      </c>
      <c r="Q19" s="1301">
        <f>SUM(Q9:Q18)</f>
        <v>1</v>
      </c>
      <c r="R19" s="1302">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56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2" t="s">
        <v>449</v>
      </c>
      <c r="C6" s="1552"/>
      <c r="D6" s="1552"/>
      <c r="E6" s="1552"/>
      <c r="F6" s="1552"/>
      <c r="G6" s="1552"/>
      <c r="H6" s="1552"/>
      <c r="I6" s="1552"/>
      <c r="J6" s="1016"/>
      <c r="K6" s="1016"/>
      <c r="L6" s="1016"/>
      <c r="M6" s="1067"/>
      <c r="N6" s="1067"/>
      <c r="O6" s="1067"/>
      <c r="P6" s="1067"/>
      <c r="Q6" s="1067"/>
      <c r="R6" s="1067"/>
    </row>
    <row r="7" spans="1:18" s="621" customFormat="1" ht="15.75" customHeight="1" x14ac:dyDescent="0.2">
      <c r="A7" s="1015"/>
      <c r="B7" s="1691" t="str">
        <f>porsaad!$B$6</f>
        <v>Situación a 31 de mayo de 2025</v>
      </c>
      <c r="C7" s="1691"/>
      <c r="D7" s="1691"/>
      <c r="E7" s="1691"/>
      <c r="F7" s="1691"/>
      <c r="G7" s="1691"/>
      <c r="H7" s="1691"/>
      <c r="I7" s="1691"/>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4" t="s">
        <v>12</v>
      </c>
      <c r="C9" s="1706" t="s">
        <v>48</v>
      </c>
      <c r="D9" s="1706"/>
      <c r="E9" s="1707" t="s">
        <v>33</v>
      </c>
      <c r="F9" s="1708"/>
      <c r="G9" s="1709" t="s">
        <v>32</v>
      </c>
      <c r="H9" s="1710"/>
      <c r="I9" s="1070"/>
      <c r="J9" s="1070"/>
      <c r="K9" s="1070"/>
      <c r="L9" s="1070"/>
      <c r="M9" s="1070"/>
      <c r="N9" s="1070"/>
      <c r="O9" s="1070"/>
    </row>
    <row r="10" spans="1:18" ht="46.5" customHeight="1" x14ac:dyDescent="0.25">
      <c r="B10" s="1705"/>
      <c r="C10" s="1066" t="s">
        <v>131</v>
      </c>
      <c r="D10" s="860" t="s">
        <v>481</v>
      </c>
      <c r="E10" s="1066" t="s">
        <v>131</v>
      </c>
      <c r="F10" s="818" t="s">
        <v>481</v>
      </c>
      <c r="G10" s="818" t="s">
        <v>131</v>
      </c>
      <c r="H10" s="819" t="s">
        <v>481</v>
      </c>
      <c r="I10" s="1070"/>
      <c r="J10" s="1070"/>
      <c r="K10" s="1070"/>
      <c r="L10" s="1070"/>
      <c r="M10" s="1070"/>
      <c r="N10" s="1070"/>
      <c r="O10" s="1070"/>
    </row>
    <row r="11" spans="1:18" ht="15" customHeight="1" x14ac:dyDescent="0.25">
      <c r="B11" s="1071" t="s">
        <v>8</v>
      </c>
      <c r="C11" s="1072">
        <v>14.148050474975188</v>
      </c>
      <c r="D11" s="1073">
        <v>0.36892237068671246</v>
      </c>
      <c r="E11" s="1072">
        <v>43.98085396483674</v>
      </c>
      <c r="F11" s="1073">
        <v>0.24462567532492457</v>
      </c>
      <c r="G11" s="1072">
        <v>66.44060375209142</v>
      </c>
      <c r="H11" s="1073">
        <v>0.30078499602291298</v>
      </c>
      <c r="I11" s="1070"/>
      <c r="J11" s="1070"/>
      <c r="K11" s="1070"/>
      <c r="L11" s="1070"/>
      <c r="M11" s="1070"/>
      <c r="N11" s="1070"/>
      <c r="O11" s="1070"/>
    </row>
    <row r="12" spans="1:18" ht="15" customHeight="1" x14ac:dyDescent="0.25">
      <c r="B12" s="1074" t="s">
        <v>7</v>
      </c>
      <c r="C12" s="1075">
        <v>10.520121951219512</v>
      </c>
      <c r="D12" s="1076">
        <v>0.30731410895772771</v>
      </c>
      <c r="E12" s="1075">
        <v>22.511323003575686</v>
      </c>
      <c r="F12" s="1076">
        <v>0.24963858115957968</v>
      </c>
      <c r="G12" s="1075">
        <v>47.429811866859623</v>
      </c>
      <c r="H12" s="1076">
        <v>0.12839663585427147</v>
      </c>
      <c r="I12" s="1070"/>
      <c r="J12" s="1070"/>
      <c r="K12" s="1070"/>
      <c r="L12" s="1070"/>
      <c r="M12" s="1070"/>
      <c r="N12" s="1070"/>
      <c r="O12" s="1070"/>
    </row>
    <row r="13" spans="1:18" ht="15" customHeight="1" x14ac:dyDescent="0.25">
      <c r="B13" s="1074" t="s">
        <v>37</v>
      </c>
      <c r="C13" s="1075">
        <v>22.861963775023831</v>
      </c>
      <c r="D13" s="1076">
        <v>0.24816698225312497</v>
      </c>
      <c r="E13" s="1075">
        <v>44.24397031539889</v>
      </c>
      <c r="F13" s="1076">
        <v>0.16705153885186386</v>
      </c>
      <c r="G13" s="1075">
        <v>70.703139866793535</v>
      </c>
      <c r="H13" s="1076">
        <v>0.13212758644864919</v>
      </c>
      <c r="I13" s="1070"/>
      <c r="J13" s="1070"/>
      <c r="K13" s="1070"/>
      <c r="L13" s="1070"/>
      <c r="M13" s="1070"/>
      <c r="N13" s="1070"/>
      <c r="O13" s="1070"/>
    </row>
    <row r="14" spans="1:18" ht="15" customHeight="1" x14ac:dyDescent="0.25">
      <c r="B14" s="1074" t="s">
        <v>38</v>
      </c>
      <c r="C14" s="1075">
        <v>22.408294392523363</v>
      </c>
      <c r="D14" s="1076">
        <v>0.33551178702284035</v>
      </c>
      <c r="E14" s="1075">
        <v>31.071921749136941</v>
      </c>
      <c r="F14" s="1076">
        <v>0.45692424878370164</v>
      </c>
      <c r="G14" s="1075">
        <v>34.877340823970037</v>
      </c>
      <c r="H14" s="1076">
        <v>0.6513961764007582</v>
      </c>
      <c r="I14" s="1070"/>
      <c r="J14" s="1070"/>
      <c r="K14" s="1070"/>
      <c r="L14" s="1070"/>
      <c r="M14" s="1070"/>
      <c r="N14" s="1070"/>
      <c r="O14" s="1070"/>
    </row>
    <row r="15" spans="1:18" ht="15" customHeight="1" x14ac:dyDescent="0.25">
      <c r="B15" s="1074" t="s">
        <v>6</v>
      </c>
      <c r="C15" s="1075">
        <v>21.772193093473152</v>
      </c>
      <c r="D15" s="1076">
        <v>0.23803660957226752</v>
      </c>
      <c r="E15" s="1075">
        <v>41.690196613872203</v>
      </c>
      <c r="F15" s="1076">
        <v>0.32196140133299417</v>
      </c>
      <c r="G15" s="1075">
        <v>61.05396430053964</v>
      </c>
      <c r="H15" s="1076">
        <v>0.37654449523219791</v>
      </c>
      <c r="I15" s="1070"/>
      <c r="J15" s="1070"/>
      <c r="K15" s="1070"/>
      <c r="L15" s="1070"/>
      <c r="M15" s="1070"/>
      <c r="N15" s="1070"/>
      <c r="O15" s="1070"/>
    </row>
    <row r="16" spans="1:18" ht="15" customHeight="1" x14ac:dyDescent="0.25">
      <c r="B16" s="1074" t="s">
        <v>5</v>
      </c>
      <c r="C16" s="1075">
        <v>22.266347197106693</v>
      </c>
      <c r="D16" s="1076">
        <v>0.53510169814884045</v>
      </c>
      <c r="E16" s="1075">
        <v>36.63267631103075</v>
      </c>
      <c r="F16" s="1076">
        <v>0.38609035563144972</v>
      </c>
      <c r="G16" s="1075">
        <v>45.563745704467351</v>
      </c>
      <c r="H16" s="1076">
        <v>0.51201868748436519</v>
      </c>
      <c r="I16" s="1070"/>
      <c r="J16" s="1070"/>
      <c r="K16" s="1070"/>
      <c r="L16" s="1070"/>
      <c r="M16" s="1070"/>
      <c r="N16" s="1070"/>
      <c r="O16" s="1070"/>
    </row>
    <row r="17" spans="1:15" ht="15" customHeight="1" x14ac:dyDescent="0.25">
      <c r="B17" s="1074" t="s">
        <v>4</v>
      </c>
      <c r="C17" s="1075">
        <v>22.476762776338276</v>
      </c>
      <c r="D17" s="1076">
        <v>0.20913890497340978</v>
      </c>
      <c r="E17" s="1075">
        <v>45.571027162035591</v>
      </c>
      <c r="F17" s="1076">
        <v>0.16733599648329711</v>
      </c>
      <c r="G17" s="1075">
        <v>73.22251574883154</v>
      </c>
      <c r="H17" s="1076">
        <v>0.13260027437333283</v>
      </c>
      <c r="I17" s="1070"/>
      <c r="J17" s="1070"/>
      <c r="K17" s="1070"/>
      <c r="L17" s="1070"/>
      <c r="M17" s="1070"/>
      <c r="N17" s="1070"/>
      <c r="O17" s="1070"/>
    </row>
    <row r="18" spans="1:15" ht="15" customHeight="1" x14ac:dyDescent="0.25">
      <c r="B18" s="1074" t="s">
        <v>40</v>
      </c>
      <c r="C18" s="1075">
        <v>18.604315343443353</v>
      </c>
      <c r="D18" s="1076">
        <v>0.39813579238733715</v>
      </c>
      <c r="E18" s="1075">
        <v>29.39373040752351</v>
      </c>
      <c r="F18" s="1076">
        <v>0.53792023073225437</v>
      </c>
      <c r="G18" s="1075">
        <v>39.109341825902334</v>
      </c>
      <c r="H18" s="1076">
        <v>0.58885344959092123</v>
      </c>
      <c r="I18" s="1070"/>
      <c r="J18" s="1070"/>
      <c r="K18" s="1070"/>
      <c r="L18" s="1070"/>
      <c r="M18" s="1070"/>
      <c r="N18" s="1070"/>
      <c r="O18" s="1070"/>
    </row>
    <row r="19" spans="1:15" ht="15" customHeight="1" x14ac:dyDescent="0.25">
      <c r="B19" s="1074" t="s">
        <v>41</v>
      </c>
      <c r="C19" s="1075">
        <v>18.95638687846602</v>
      </c>
      <c r="D19" s="1076">
        <v>0.32114200782104974</v>
      </c>
      <c r="E19" s="1075">
        <v>27.728901777083799</v>
      </c>
      <c r="F19" s="1076">
        <v>0.52264164178490702</v>
      </c>
      <c r="G19" s="1075">
        <v>35.665339400834284</v>
      </c>
      <c r="H19" s="1076">
        <v>0.61279942246231145</v>
      </c>
      <c r="I19" s="1070"/>
      <c r="J19" s="1070"/>
      <c r="K19" s="1070"/>
      <c r="L19" s="1070"/>
      <c r="M19" s="1070"/>
      <c r="N19" s="1070"/>
      <c r="O19" s="1070"/>
    </row>
    <row r="20" spans="1:15" ht="15" customHeight="1" x14ac:dyDescent="0.25">
      <c r="B20" s="1074" t="s">
        <v>3</v>
      </c>
      <c r="C20" s="1075">
        <v>20.19236304326969</v>
      </c>
      <c r="D20" s="1076">
        <v>0.1048563739040148</v>
      </c>
      <c r="E20" s="1075">
        <v>33.284790640394085</v>
      </c>
      <c r="F20" s="1076">
        <v>0.17947564020900278</v>
      </c>
      <c r="G20" s="1075">
        <v>57.70602085435587</v>
      </c>
      <c r="H20" s="1076">
        <v>0.14028387904592185</v>
      </c>
      <c r="I20" s="1070"/>
      <c r="J20" s="1070"/>
      <c r="K20" s="1070"/>
      <c r="L20" s="1070"/>
      <c r="M20" s="1070"/>
      <c r="N20" s="1070"/>
      <c r="O20" s="1070"/>
    </row>
    <row r="21" spans="1:15" ht="15" customHeight="1" x14ac:dyDescent="0.25">
      <c r="B21" s="1074" t="s">
        <v>2</v>
      </c>
      <c r="C21" s="1075">
        <v>21.521149674620389</v>
      </c>
      <c r="D21" s="1076">
        <v>0.24415795681573865</v>
      </c>
      <c r="E21" s="1075">
        <v>43.425795430279734</v>
      </c>
      <c r="F21" s="1076">
        <v>0.20107657318933575</v>
      </c>
      <c r="G21" s="1075">
        <v>68.628735285239969</v>
      </c>
      <c r="H21" s="1076">
        <v>0.17491386669092754</v>
      </c>
      <c r="I21" s="1070"/>
      <c r="J21" s="1070"/>
      <c r="K21" s="1070"/>
      <c r="L21" s="1070"/>
      <c r="M21" s="1070"/>
      <c r="N21" s="1070"/>
      <c r="O21" s="1070"/>
    </row>
    <row r="22" spans="1:15" ht="15" customHeight="1" x14ac:dyDescent="0.25">
      <c r="B22" s="1074" t="s">
        <v>35</v>
      </c>
      <c r="C22" s="1075">
        <v>25.093246233273629</v>
      </c>
      <c r="D22" s="1076">
        <v>0.39775122214187153</v>
      </c>
      <c r="E22" s="1075">
        <v>49.90133304195804</v>
      </c>
      <c r="F22" s="1076">
        <v>0.22374736642261614</v>
      </c>
      <c r="G22" s="1075">
        <v>79.036389083275012</v>
      </c>
      <c r="H22" s="1076">
        <v>0.18207283065708454</v>
      </c>
      <c r="I22" s="1070"/>
      <c r="J22" s="1070"/>
      <c r="K22" s="1070"/>
      <c r="L22" s="1070"/>
      <c r="M22" s="1070"/>
      <c r="N22" s="1070"/>
      <c r="O22" s="1070"/>
    </row>
    <row r="23" spans="1:15" ht="15" customHeight="1" x14ac:dyDescent="0.25">
      <c r="B23" s="1074" t="s">
        <v>42</v>
      </c>
      <c r="C23" s="1075">
        <v>22.319243004259448</v>
      </c>
      <c r="D23" s="1076">
        <v>0.20665295815001247</v>
      </c>
      <c r="E23" s="1075">
        <v>38.752408854166667</v>
      </c>
      <c r="F23" s="1076">
        <v>0.3452702704346457</v>
      </c>
      <c r="G23" s="1075">
        <v>57.720352369380315</v>
      </c>
      <c r="H23" s="1076">
        <v>0.3996440537349652</v>
      </c>
      <c r="I23" s="1070"/>
      <c r="J23" s="1070"/>
      <c r="K23" s="1070"/>
      <c r="L23" s="1070"/>
      <c r="M23" s="1070"/>
      <c r="N23" s="1070"/>
      <c r="O23" s="1070"/>
    </row>
    <row r="24" spans="1:15" ht="15" customHeight="1" x14ac:dyDescent="0.25">
      <c r="B24" s="1074" t="s">
        <v>43</v>
      </c>
      <c r="C24" s="1075">
        <v>22.325797872340427</v>
      </c>
      <c r="D24" s="1076">
        <v>0.3394878718603116</v>
      </c>
      <c r="E24" s="1075">
        <v>41.673570836785416</v>
      </c>
      <c r="F24" s="1076">
        <v>0.29375144985137341</v>
      </c>
      <c r="G24" s="1075">
        <v>69.960317460317455</v>
      </c>
      <c r="H24" s="1076">
        <v>0.22873056422028701</v>
      </c>
      <c r="I24" s="1070"/>
      <c r="J24" s="1070"/>
      <c r="K24" s="1070"/>
      <c r="L24" s="1070"/>
      <c r="M24" s="1070"/>
      <c r="N24" s="1070"/>
      <c r="O24" s="1070"/>
    </row>
    <row r="25" spans="1:15" ht="15" customHeight="1" x14ac:dyDescent="0.25">
      <c r="B25" s="1074" t="s">
        <v>44</v>
      </c>
      <c r="C25" s="1075">
        <v>55.010350318471339</v>
      </c>
      <c r="D25" s="1076">
        <v>1.0024096580270738</v>
      </c>
      <c r="E25" s="1075">
        <v>89.859719438877761</v>
      </c>
      <c r="F25" s="1076">
        <v>0.67391771063984285</v>
      </c>
      <c r="G25" s="1075">
        <v>98.961890243902445</v>
      </c>
      <c r="H25" s="1076">
        <v>0.57476942360521244</v>
      </c>
      <c r="I25" s="1070"/>
      <c r="J25" s="1070"/>
      <c r="K25" s="1070"/>
      <c r="L25" s="1070"/>
      <c r="M25" s="1070"/>
      <c r="N25" s="1070"/>
      <c r="O25" s="1070"/>
    </row>
    <row r="26" spans="1:15" ht="15" customHeight="1" x14ac:dyDescent="0.25">
      <c r="B26" s="1074" t="s">
        <v>45</v>
      </c>
      <c r="C26" s="1075">
        <v>20.232208060626924</v>
      </c>
      <c r="D26" s="1076">
        <v>0.66596155638052867</v>
      </c>
      <c r="E26" s="1075">
        <v>27.391466083150963</v>
      </c>
      <c r="F26" s="1076">
        <v>0.66627940297117905</v>
      </c>
      <c r="G26" s="1075">
        <v>33.135926773455367</v>
      </c>
      <c r="H26" s="1076">
        <v>0.67446830352413623</v>
      </c>
      <c r="I26" s="1070"/>
      <c r="J26" s="1070"/>
      <c r="K26" s="1070"/>
      <c r="L26" s="1070"/>
      <c r="M26" s="1070"/>
      <c r="N26" s="1070"/>
      <c r="O26" s="1070"/>
    </row>
    <row r="27" spans="1:15" ht="15" customHeight="1" x14ac:dyDescent="0.25">
      <c r="B27" s="1074" t="s">
        <v>46</v>
      </c>
      <c r="C27" s="1075">
        <v>20.403131373725209</v>
      </c>
      <c r="D27" s="1076">
        <v>0.44701666559362813</v>
      </c>
      <c r="E27" s="1075">
        <v>30.50613207547168</v>
      </c>
      <c r="F27" s="1076">
        <v>0.50561064368035602</v>
      </c>
      <c r="G27" s="1075">
        <v>41.185890183028313</v>
      </c>
      <c r="H27" s="1076">
        <v>0.49465316575770679</v>
      </c>
      <c r="I27" s="1070"/>
      <c r="J27" s="1070"/>
      <c r="K27" s="1070"/>
      <c r="L27" s="1070"/>
      <c r="M27" s="1070"/>
      <c r="N27" s="1070"/>
      <c r="O27" s="1070"/>
    </row>
    <row r="28" spans="1:15" ht="15" customHeight="1" x14ac:dyDescent="0.25">
      <c r="B28" s="1077" t="s">
        <v>1</v>
      </c>
      <c r="C28" s="1078">
        <v>20.297029702970296</v>
      </c>
      <c r="D28" s="1079">
        <v>8.3724049344425219E-2</v>
      </c>
      <c r="E28" s="1078">
        <v>44.982142857142854</v>
      </c>
      <c r="F28" s="1079">
        <v>2.8211700009987354E-2</v>
      </c>
      <c r="G28" s="1078">
        <v>70.316923076923075</v>
      </c>
      <c r="H28" s="1079">
        <v>4.6044132841560836E-2</v>
      </c>
      <c r="I28" s="1070"/>
      <c r="J28" s="1070"/>
      <c r="K28" s="1070"/>
      <c r="L28" s="1070"/>
      <c r="M28" s="1070"/>
      <c r="N28" s="1070"/>
      <c r="O28" s="1070"/>
    </row>
    <row r="29" spans="1:15" ht="15" customHeight="1" x14ac:dyDescent="0.25">
      <c r="B29" s="1303" t="s">
        <v>0</v>
      </c>
      <c r="C29" s="1304">
        <v>18.674791900595327</v>
      </c>
      <c r="D29" s="1305">
        <v>0.47406935783719517</v>
      </c>
      <c r="E29" s="1304">
        <v>40.922876029447664</v>
      </c>
      <c r="F29" s="1305">
        <v>0.35606272962437963</v>
      </c>
      <c r="G29" s="1304">
        <v>62.239545448920239</v>
      </c>
      <c r="H29" s="1305">
        <v>0.3757037982692869</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03" t="s">
        <v>287</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56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2" t="s">
        <v>448</v>
      </c>
      <c r="C6" s="1552"/>
      <c r="D6" s="1552"/>
      <c r="E6" s="1552"/>
      <c r="F6" s="1552"/>
      <c r="G6" s="1552"/>
      <c r="H6" s="1552"/>
      <c r="I6" s="1552"/>
      <c r="J6" s="1016"/>
      <c r="K6" s="1016"/>
      <c r="L6" s="1016"/>
      <c r="M6" s="1067"/>
      <c r="N6" s="1067"/>
      <c r="O6" s="1067"/>
      <c r="P6" s="1067"/>
      <c r="Q6" s="1067"/>
      <c r="R6" s="1067"/>
    </row>
    <row r="7" spans="1:18" s="621" customFormat="1" ht="15.75" customHeight="1" x14ac:dyDescent="0.2">
      <c r="A7" s="1015"/>
      <c r="B7" s="1691" t="str">
        <f>porsaad!$B$6</f>
        <v>Situación a 31 de mayo de 2025</v>
      </c>
      <c r="C7" s="1691"/>
      <c r="D7" s="1691"/>
      <c r="E7" s="1691"/>
      <c r="F7" s="1691"/>
      <c r="G7" s="1691"/>
      <c r="H7" s="1691"/>
      <c r="I7" s="1691"/>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4" t="s">
        <v>12</v>
      </c>
      <c r="C9" s="1706" t="s">
        <v>48</v>
      </c>
      <c r="D9" s="1706"/>
      <c r="E9" s="1707" t="s">
        <v>33</v>
      </c>
      <c r="F9" s="1708"/>
      <c r="G9" s="1709" t="s">
        <v>32</v>
      </c>
      <c r="H9" s="1710"/>
      <c r="I9" s="1070"/>
      <c r="J9" s="1070"/>
      <c r="K9" s="1070"/>
      <c r="L9" s="1070"/>
      <c r="M9" s="1070"/>
      <c r="N9" s="1070"/>
      <c r="O9" s="1070"/>
    </row>
    <row r="10" spans="1:18" ht="46.5" customHeight="1" x14ac:dyDescent="0.25">
      <c r="B10" s="1705"/>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25">
      <c r="B11" s="1071" t="s">
        <v>8</v>
      </c>
      <c r="C11" s="1072">
        <v>14.148050474975188</v>
      </c>
      <c r="D11" s="1073">
        <v>0.36892237068671246</v>
      </c>
      <c r="E11" s="1072">
        <v>43.98085396483674</v>
      </c>
      <c r="F11" s="1073">
        <v>0.24462567532492457</v>
      </c>
      <c r="G11" s="1072">
        <v>66.44060375209142</v>
      </c>
      <c r="H11" s="1073">
        <v>0.30078499602291298</v>
      </c>
      <c r="I11" s="1070"/>
      <c r="J11" s="1070"/>
      <c r="K11" s="1070"/>
      <c r="L11" s="1070"/>
      <c r="M11" s="1070"/>
      <c r="N11" s="1070"/>
      <c r="O11" s="1070"/>
    </row>
    <row r="12" spans="1:18" ht="15" customHeight="1" x14ac:dyDescent="0.25">
      <c r="B12" s="1074" t="s">
        <v>7</v>
      </c>
      <c r="C12" s="1075">
        <v>10.520121951219512</v>
      </c>
      <c r="D12" s="1076">
        <v>0.30731410895772771</v>
      </c>
      <c r="E12" s="1075">
        <v>22.511323003575686</v>
      </c>
      <c r="F12" s="1076">
        <v>0.24963858115957968</v>
      </c>
      <c r="G12" s="1075">
        <v>47.431884057971011</v>
      </c>
      <c r="H12" s="1076">
        <v>0.12847902480837298</v>
      </c>
      <c r="I12" s="1070"/>
      <c r="J12" s="1070"/>
      <c r="K12" s="1070"/>
      <c r="L12" s="1070"/>
      <c r="M12" s="1070"/>
      <c r="N12" s="1070"/>
      <c r="O12" s="1070"/>
    </row>
    <row r="13" spans="1:18" ht="15" customHeight="1" x14ac:dyDescent="0.25">
      <c r="B13" s="1074" t="s">
        <v>37</v>
      </c>
      <c r="C13" s="1075">
        <v>22.933046202036021</v>
      </c>
      <c r="D13" s="1076">
        <v>0.24975455435589952</v>
      </c>
      <c r="E13" s="1075">
        <v>44.218597857838361</v>
      </c>
      <c r="F13" s="1076">
        <v>0.17077817265207104</v>
      </c>
      <c r="G13" s="1075">
        <v>70.753312945973491</v>
      </c>
      <c r="H13" s="1076">
        <v>0.13664040848141765</v>
      </c>
      <c r="I13" s="1070"/>
      <c r="J13" s="1070"/>
      <c r="K13" s="1070"/>
      <c r="L13" s="1070"/>
      <c r="M13" s="1070"/>
      <c r="N13" s="1070"/>
      <c r="O13" s="1070"/>
    </row>
    <row r="14" spans="1:18" ht="15" customHeight="1" x14ac:dyDescent="0.25">
      <c r="B14" s="1074" t="s">
        <v>38</v>
      </c>
      <c r="C14" s="1075">
        <v>22.408294392523363</v>
      </c>
      <c r="D14" s="1076">
        <v>0.33551178702284035</v>
      </c>
      <c r="E14" s="1075">
        <v>31.071921749136941</v>
      </c>
      <c r="F14" s="1076">
        <v>0.45692424878370164</v>
      </c>
      <c r="G14" s="1075">
        <v>34.877340823970037</v>
      </c>
      <c r="H14" s="1076">
        <v>0.6513961764007582</v>
      </c>
      <c r="I14" s="1070"/>
      <c r="J14" s="1070"/>
      <c r="K14" s="1070"/>
      <c r="L14" s="1070"/>
      <c r="M14" s="1070"/>
      <c r="N14" s="1070"/>
      <c r="O14" s="1070"/>
    </row>
    <row r="15" spans="1:18" ht="15" customHeight="1" x14ac:dyDescent="0.25">
      <c r="B15" s="1074" t="s">
        <v>6</v>
      </c>
      <c r="C15" s="1075">
        <v>20.352395672333849</v>
      </c>
      <c r="D15" s="1076">
        <v>0.19504494883667234</v>
      </c>
      <c r="E15" s="1075">
        <v>27.776422764227643</v>
      </c>
      <c r="F15" s="1076">
        <v>0.46839044906024718</v>
      </c>
      <c r="G15" s="1075">
        <v>39.676288659793812</v>
      </c>
      <c r="H15" s="1076">
        <v>0.60856427040875183</v>
      </c>
      <c r="I15" s="1070"/>
      <c r="J15" s="1070"/>
      <c r="K15" s="1070"/>
      <c r="L15" s="1070"/>
      <c r="M15" s="1070"/>
      <c r="N15" s="1070"/>
      <c r="O15" s="1070"/>
    </row>
    <row r="16" spans="1:18" ht="15" customHeight="1" x14ac:dyDescent="0.25">
      <c r="B16" s="1074" t="s">
        <v>5</v>
      </c>
      <c r="C16" s="1075">
        <v>22.266347197106693</v>
      </c>
      <c r="D16" s="1076">
        <v>0.53510169814884045</v>
      </c>
      <c r="E16" s="1075">
        <v>36.63267631103075</v>
      </c>
      <c r="F16" s="1076">
        <v>0.38609035563144972</v>
      </c>
      <c r="G16" s="1075">
        <v>45.563745704467351</v>
      </c>
      <c r="H16" s="1076">
        <v>0.51201868748436519</v>
      </c>
      <c r="I16" s="1070"/>
      <c r="J16" s="1070"/>
      <c r="K16" s="1070"/>
      <c r="L16" s="1070"/>
      <c r="M16" s="1070"/>
      <c r="N16" s="1070"/>
      <c r="O16" s="1070"/>
    </row>
    <row r="17" spans="1:15" ht="15" customHeight="1" x14ac:dyDescent="0.25">
      <c r="B17" s="1074" t="s">
        <v>4</v>
      </c>
      <c r="C17" s="1075">
        <v>22.644704992435702</v>
      </c>
      <c r="D17" s="1076">
        <v>0.22779284723327839</v>
      </c>
      <c r="E17" s="1075">
        <v>45.403268668615468</v>
      </c>
      <c r="F17" s="1076">
        <v>0.1765381577916294</v>
      </c>
      <c r="G17" s="1075">
        <v>73.604780433574206</v>
      </c>
      <c r="H17" s="1076">
        <v>0.13528654751604327</v>
      </c>
      <c r="I17" s="1070"/>
      <c r="J17" s="1070"/>
      <c r="K17" s="1070"/>
      <c r="L17" s="1070"/>
      <c r="M17" s="1070"/>
      <c r="N17" s="1070"/>
      <c r="O17" s="1070"/>
    </row>
    <row r="18" spans="1:15" ht="15" customHeight="1" x14ac:dyDescent="0.25">
      <c r="B18" s="1074" t="s">
        <v>40</v>
      </c>
      <c r="C18" s="1075">
        <v>18.575902592682336</v>
      </c>
      <c r="D18" s="1076">
        <v>0.39919215255864132</v>
      </c>
      <c r="E18" s="1075">
        <v>29.124493471409274</v>
      </c>
      <c r="F18" s="1076">
        <v>0.54279929583988495</v>
      </c>
      <c r="G18" s="1075">
        <v>38.142640938327659</v>
      </c>
      <c r="H18" s="1076">
        <v>0.59561492180928299</v>
      </c>
      <c r="I18" s="1070"/>
      <c r="J18" s="1070"/>
      <c r="K18" s="1070"/>
      <c r="L18" s="1070"/>
      <c r="M18" s="1070"/>
      <c r="N18" s="1070"/>
      <c r="O18" s="1070"/>
    </row>
    <row r="19" spans="1:15" ht="15" customHeight="1" x14ac:dyDescent="0.25">
      <c r="B19" s="1074" t="s">
        <v>41</v>
      </c>
      <c r="C19" s="1075">
        <v>19.44129206583149</v>
      </c>
      <c r="D19" s="1076">
        <v>0.30278620698365094</v>
      </c>
      <c r="E19" s="1075">
        <v>26.252198676606081</v>
      </c>
      <c r="F19" s="1076">
        <v>0.52730853886451756</v>
      </c>
      <c r="G19" s="1075">
        <v>32.267611504793663</v>
      </c>
      <c r="H19" s="1076">
        <v>0.60189561742008224</v>
      </c>
      <c r="I19" s="1070"/>
      <c r="J19" s="1070"/>
      <c r="K19" s="1070"/>
      <c r="L19" s="1070"/>
      <c r="M19" s="1070"/>
      <c r="N19" s="1070"/>
      <c r="O19" s="1070"/>
    </row>
    <row r="20" spans="1:15" ht="15" customHeight="1" x14ac:dyDescent="0.25">
      <c r="B20" s="1074" t="s">
        <v>3</v>
      </c>
      <c r="C20" s="1075">
        <v>20.127634660421545</v>
      </c>
      <c r="D20" s="1076">
        <v>8.3284651705802223E-2</v>
      </c>
      <c r="E20" s="1075">
        <v>33.368819374369323</v>
      </c>
      <c r="F20" s="1076">
        <v>0.18404905368642224</v>
      </c>
      <c r="G20" s="1075">
        <v>57.766990291262132</v>
      </c>
      <c r="H20" s="1076">
        <v>0.15203723366874008</v>
      </c>
      <c r="I20" s="1070"/>
      <c r="J20" s="1070"/>
      <c r="K20" s="1070"/>
      <c r="L20" s="1070"/>
      <c r="M20" s="1070"/>
      <c r="N20" s="1070"/>
      <c r="O20" s="1070"/>
    </row>
    <row r="21" spans="1:15" ht="15" customHeight="1" x14ac:dyDescent="0.25">
      <c r="B21" s="1074" t="s">
        <v>2</v>
      </c>
      <c r="C21" s="1075">
        <v>20.869565217391305</v>
      </c>
      <c r="D21" s="1076">
        <v>0.25951895754815046</v>
      </c>
      <c r="E21" s="1075">
        <v>44.52788104089219</v>
      </c>
      <c r="F21" s="1076">
        <v>0.2915682549707363</v>
      </c>
      <c r="G21" s="1075">
        <v>70.395522388059703</v>
      </c>
      <c r="H21" s="1076">
        <v>0.40393380110813998</v>
      </c>
      <c r="I21" s="1070"/>
      <c r="J21" s="1070"/>
      <c r="K21" s="1070"/>
      <c r="L21" s="1070"/>
      <c r="M21" s="1070"/>
      <c r="N21" s="1070"/>
      <c r="O21" s="1070"/>
    </row>
    <row r="22" spans="1:15" ht="15" customHeight="1" x14ac:dyDescent="0.25">
      <c r="B22" s="1074" t="s">
        <v>35</v>
      </c>
      <c r="C22" s="1075">
        <v>23.977841608535083</v>
      </c>
      <c r="D22" s="1076">
        <v>0.40854007504933942</v>
      </c>
      <c r="E22" s="1075">
        <v>49.162415280345037</v>
      </c>
      <c r="F22" s="1076">
        <v>0.22356530527405921</v>
      </c>
      <c r="G22" s="1075">
        <v>78.921773302222775</v>
      </c>
      <c r="H22" s="1076">
        <v>0.18331846000879085</v>
      </c>
      <c r="I22" s="1070"/>
      <c r="J22" s="1070"/>
      <c r="K22" s="1070"/>
      <c r="L22" s="1070"/>
      <c r="M22" s="1070"/>
      <c r="N22" s="1070"/>
      <c r="O22" s="1070"/>
    </row>
    <row r="23" spans="1:15" ht="15" customHeight="1" x14ac:dyDescent="0.25">
      <c r="B23" s="1074" t="s">
        <v>42</v>
      </c>
      <c r="C23" s="1075">
        <v>21.891393089173807</v>
      </c>
      <c r="D23" s="1076">
        <v>0.17669290890035488</v>
      </c>
      <c r="E23" s="1075">
        <v>37.725995797551619</v>
      </c>
      <c r="F23" s="1076">
        <v>0.33867926632642309</v>
      </c>
      <c r="G23" s="1075">
        <v>55.245959194488606</v>
      </c>
      <c r="H23" s="1076">
        <v>0.40238624928112099</v>
      </c>
      <c r="I23" s="1070"/>
      <c r="J23" s="1070"/>
      <c r="K23" s="1070"/>
      <c r="L23" s="1070"/>
      <c r="M23" s="1070"/>
      <c r="N23" s="1070"/>
      <c r="O23" s="1070"/>
    </row>
    <row r="24" spans="1:15" ht="15" customHeight="1" x14ac:dyDescent="0.25">
      <c r="B24" s="1074" t="s">
        <v>43</v>
      </c>
      <c r="C24" s="1075">
        <v>22.327417923691215</v>
      </c>
      <c r="D24" s="1076">
        <v>0.33960447454621479</v>
      </c>
      <c r="E24" s="1075">
        <v>41.673570836785416</v>
      </c>
      <c r="F24" s="1076">
        <v>0.29375144985137341</v>
      </c>
      <c r="G24" s="1075">
        <v>69.960317460317455</v>
      </c>
      <c r="H24" s="1076">
        <v>0.22873056422028701</v>
      </c>
      <c r="I24" s="1070"/>
      <c r="J24" s="1070"/>
      <c r="K24" s="1070"/>
      <c r="L24" s="1070"/>
      <c r="M24" s="1070"/>
      <c r="N24" s="1070"/>
      <c r="O24" s="1070"/>
    </row>
    <row r="25" spans="1:15" ht="15" customHeight="1" x14ac:dyDescent="0.25">
      <c r="B25" s="1074" t="s">
        <v>44</v>
      </c>
      <c r="C25" s="1075">
        <v>14.643258426966293</v>
      </c>
      <c r="D25" s="1076">
        <v>0.63487211509105534</v>
      </c>
      <c r="E25" s="1075">
        <v>17.85672514619883</v>
      </c>
      <c r="F25" s="1076">
        <v>0.64528998378282332</v>
      </c>
      <c r="G25" s="1075">
        <v>22.887640449438202</v>
      </c>
      <c r="H25" s="1076">
        <v>0.67716966642992293</v>
      </c>
      <c r="I25" s="1070"/>
      <c r="J25" s="1070"/>
      <c r="K25" s="1070"/>
      <c r="L25" s="1070"/>
      <c r="M25" s="1070"/>
      <c r="N25" s="1070"/>
      <c r="O25" s="1070"/>
    </row>
    <row r="26" spans="1:15" ht="15" customHeight="1" x14ac:dyDescent="0.25">
      <c r="B26" s="1074" t="s">
        <v>45</v>
      </c>
      <c r="C26" s="1075">
        <v>20.232208060626924</v>
      </c>
      <c r="D26" s="1076">
        <v>0.66596155638052867</v>
      </c>
      <c r="E26" s="1075">
        <v>27.391466083150963</v>
      </c>
      <c r="F26" s="1076">
        <v>0.66627940297117905</v>
      </c>
      <c r="G26" s="1075">
        <v>33.135926773455367</v>
      </c>
      <c r="H26" s="1076">
        <v>0.67446830352413623</v>
      </c>
      <c r="I26" s="1070"/>
      <c r="J26" s="1070"/>
      <c r="K26" s="1070"/>
      <c r="L26" s="1070"/>
      <c r="M26" s="1070"/>
      <c r="N26" s="1070"/>
      <c r="O26" s="1070"/>
    </row>
    <row r="27" spans="1:15" ht="15" customHeight="1" x14ac:dyDescent="0.25">
      <c r="B27" s="1074" t="s">
        <v>46</v>
      </c>
      <c r="C27" s="1075">
        <v>20.403131373725209</v>
      </c>
      <c r="D27" s="1076">
        <v>0.44701666559362813</v>
      </c>
      <c r="E27" s="1075">
        <v>30.50613207547168</v>
      </c>
      <c r="F27" s="1076">
        <v>0.50561064368035602</v>
      </c>
      <c r="G27" s="1075">
        <v>41.185890183028313</v>
      </c>
      <c r="H27" s="1076">
        <v>0.49465316575770679</v>
      </c>
      <c r="I27" s="1070"/>
      <c r="J27" s="1070"/>
      <c r="K27" s="1070"/>
      <c r="L27" s="1070"/>
      <c r="M27" s="1070"/>
      <c r="N27" s="1070"/>
      <c r="O27" s="1070"/>
    </row>
    <row r="28" spans="1:15" ht="15" customHeight="1" x14ac:dyDescent="0.25">
      <c r="B28" s="1077" t="s">
        <v>1</v>
      </c>
      <c r="C28" s="1078">
        <v>20.297619047619047</v>
      </c>
      <c r="D28" s="1079">
        <v>8.3802254234969023E-2</v>
      </c>
      <c r="E28" s="1078">
        <v>44.982022471910113</v>
      </c>
      <c r="F28" s="1079">
        <v>2.8306906174555065E-2</v>
      </c>
      <c r="G28" s="1078">
        <v>70.316923076923075</v>
      </c>
      <c r="H28" s="1079">
        <v>4.6044132841560836E-2</v>
      </c>
      <c r="I28" s="1070"/>
      <c r="J28" s="1070"/>
      <c r="K28" s="1070"/>
      <c r="L28" s="1070"/>
      <c r="M28" s="1070"/>
      <c r="N28" s="1070"/>
      <c r="O28" s="1070"/>
    </row>
    <row r="29" spans="1:15" ht="15" customHeight="1" x14ac:dyDescent="0.25">
      <c r="B29" s="1303" t="s">
        <v>0</v>
      </c>
      <c r="C29" s="1304">
        <v>17.776774963797294</v>
      </c>
      <c r="D29" s="1305">
        <v>0.39838828638180362</v>
      </c>
      <c r="E29" s="1304">
        <v>40.310565237112783</v>
      </c>
      <c r="F29" s="1305">
        <v>0.33278099710538123</v>
      </c>
      <c r="G29" s="1304">
        <v>60.73027099253185</v>
      </c>
      <c r="H29" s="1305">
        <v>0.38743606536594311</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5.6" customHeight="1" x14ac:dyDescent="0.25">
      <c r="B32" s="1703" t="s">
        <v>287</v>
      </c>
      <c r="C32" s="1703"/>
      <c r="D32" s="1703"/>
      <c r="E32" s="1703"/>
      <c r="F32" s="1703"/>
      <c r="G32" s="1703"/>
      <c r="H32" s="1703"/>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2" t="s">
        <v>447</v>
      </c>
      <c r="C6" s="1552"/>
      <c r="D6" s="1552"/>
      <c r="E6" s="1552"/>
      <c r="F6" s="1552"/>
      <c r="G6" s="1552"/>
      <c r="H6" s="1552"/>
      <c r="I6" s="1552"/>
      <c r="J6" s="1016"/>
      <c r="K6" s="1016"/>
      <c r="L6" s="1016"/>
      <c r="M6" s="1067"/>
      <c r="N6" s="1067"/>
      <c r="O6" s="1067"/>
      <c r="P6" s="1067"/>
      <c r="Q6" s="1067"/>
      <c r="R6" s="1067"/>
    </row>
    <row r="7" spans="1:18" s="621" customFormat="1" ht="15.75" customHeight="1" x14ac:dyDescent="0.2">
      <c r="A7" s="1015"/>
      <c r="B7" s="1691" t="str">
        <f>porsaad!$B$6</f>
        <v>Situación a 31 de mayo de 2025</v>
      </c>
      <c r="C7" s="1691"/>
      <c r="D7" s="1691"/>
      <c r="E7" s="1691"/>
      <c r="F7" s="1691"/>
      <c r="G7" s="1691"/>
      <c r="H7" s="1691"/>
      <c r="I7" s="1691"/>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4" t="s">
        <v>12</v>
      </c>
      <c r="C9" s="1706" t="s">
        <v>48</v>
      </c>
      <c r="D9" s="1706"/>
      <c r="E9" s="1707" t="s">
        <v>33</v>
      </c>
      <c r="F9" s="1708"/>
      <c r="G9" s="1709" t="s">
        <v>32</v>
      </c>
      <c r="H9" s="1710"/>
      <c r="I9" s="1070"/>
      <c r="J9" s="1070"/>
      <c r="K9" s="1070"/>
      <c r="L9" s="1070"/>
      <c r="M9" s="1070"/>
      <c r="N9" s="1070"/>
      <c r="O9" s="1070"/>
    </row>
    <row r="10" spans="1:18" ht="46.5" customHeight="1" x14ac:dyDescent="0.25">
      <c r="B10" s="1705"/>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v>46</v>
      </c>
      <c r="H12" s="1076" t="s">
        <v>363</v>
      </c>
      <c r="I12" s="1070"/>
      <c r="J12" s="1070"/>
      <c r="K12" s="1070"/>
      <c r="L12" s="1070"/>
      <c r="M12" s="1070"/>
      <c r="N12" s="1070"/>
      <c r="O12" s="1070"/>
    </row>
    <row r="13" spans="1:18" ht="15" customHeight="1" x14ac:dyDescent="0.25">
      <c r="B13" s="1074" t="s">
        <v>37</v>
      </c>
      <c r="C13" s="1075">
        <v>20.211678832116789</v>
      </c>
      <c r="D13" s="1076">
        <v>7.0337182260789236E-2</v>
      </c>
      <c r="E13" s="1075">
        <v>44.754901960784316</v>
      </c>
      <c r="F13" s="1076">
        <v>5.5309446540865732E-2</v>
      </c>
      <c r="G13" s="1075">
        <v>70</v>
      </c>
      <c r="H13" s="1076">
        <v>0</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21.96027846027846</v>
      </c>
      <c r="D15" s="1076">
        <v>0.24109030211989682</v>
      </c>
      <c r="E15" s="1075">
        <v>43.849684542586751</v>
      </c>
      <c r="F15" s="1076">
        <v>0.27667869085217128</v>
      </c>
      <c r="G15" s="1075">
        <v>66.442827442827436</v>
      </c>
      <c r="H15" s="1076">
        <v>0.28980102991485518</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v>22.025411669038423</v>
      </c>
      <c r="D17" s="1076">
        <v>0.14138510789613595</v>
      </c>
      <c r="E17" s="1075">
        <v>46.177148343734999</v>
      </c>
      <c r="F17" s="1076">
        <v>0.12935028806381202</v>
      </c>
      <c r="G17" s="1075">
        <v>72.182917611489046</v>
      </c>
      <c r="H17" s="1076">
        <v>0.12357785345255036</v>
      </c>
      <c r="I17" s="1070"/>
      <c r="J17" s="1070"/>
      <c r="K17" s="1070"/>
      <c r="L17" s="1070"/>
      <c r="M17" s="1070"/>
      <c r="N17" s="1070"/>
      <c r="O17" s="1070"/>
    </row>
    <row r="18" spans="1:15" ht="15" customHeight="1" x14ac:dyDescent="0.25">
      <c r="B18" s="1074" t="s">
        <v>40</v>
      </c>
      <c r="C18" s="1075">
        <v>18.932773109243698</v>
      </c>
      <c r="D18" s="1076">
        <v>0.38596529882400799</v>
      </c>
      <c r="E18" s="1075">
        <v>32.880466472303205</v>
      </c>
      <c r="F18" s="1076">
        <v>0.46990066322828256</v>
      </c>
      <c r="G18" s="1075">
        <v>53.071038251366119</v>
      </c>
      <c r="H18" s="1076">
        <v>0.4339843180957641</v>
      </c>
      <c r="I18" s="1070"/>
      <c r="J18" s="1070"/>
      <c r="K18" s="1070"/>
      <c r="L18" s="1070"/>
      <c r="M18" s="1070"/>
      <c r="N18" s="1070"/>
      <c r="O18" s="1070"/>
    </row>
    <row r="19" spans="1:15" ht="15" customHeight="1" x14ac:dyDescent="0.25">
      <c r="B19" s="1074" t="s">
        <v>41</v>
      </c>
      <c r="C19" s="1075">
        <v>17.375250300360431</v>
      </c>
      <c r="D19" s="1076">
        <v>0.37144947571637466</v>
      </c>
      <c r="E19" s="1075">
        <v>39.404635761589404</v>
      </c>
      <c r="F19" s="1076">
        <v>0.36072414601570096</v>
      </c>
      <c r="G19" s="1075">
        <v>69.913865546218489</v>
      </c>
      <c r="H19" s="1076">
        <v>0.20291237454548788</v>
      </c>
      <c r="I19" s="1070"/>
      <c r="J19" s="1070"/>
      <c r="K19" s="1070"/>
      <c r="L19" s="1070"/>
      <c r="M19" s="1070"/>
      <c r="N19" s="1070"/>
      <c r="O19" s="1070"/>
    </row>
    <row r="20" spans="1:15" ht="15" customHeight="1" x14ac:dyDescent="0.25">
      <c r="B20" s="1074" t="s">
        <v>3</v>
      </c>
      <c r="C20" s="1075">
        <v>20.223918938204651</v>
      </c>
      <c r="D20" s="1076">
        <v>0.11379103796590012</v>
      </c>
      <c r="E20" s="1075">
        <v>33.247895436420023</v>
      </c>
      <c r="F20" s="1076">
        <v>0.17742438203622374</v>
      </c>
      <c r="G20" s="1075">
        <v>57.682643089809211</v>
      </c>
      <c r="H20" s="1076">
        <v>0.13552819474028974</v>
      </c>
      <c r="I20" s="1070"/>
      <c r="J20" s="1070"/>
      <c r="K20" s="1070"/>
      <c r="L20" s="1070"/>
      <c r="M20" s="1070"/>
      <c r="N20" s="1070"/>
      <c r="O20" s="1070"/>
    </row>
    <row r="21" spans="1:15" ht="15" customHeight="1" x14ac:dyDescent="0.25">
      <c r="B21" s="1074" t="s">
        <v>2</v>
      </c>
      <c r="C21" s="1075">
        <v>21.566806905556362</v>
      </c>
      <c r="D21" s="1076">
        <v>0.24298567394785028</v>
      </c>
      <c r="E21" s="1075">
        <v>43.358631626642499</v>
      </c>
      <c r="F21" s="1076">
        <v>0.19375918259524816</v>
      </c>
      <c r="G21" s="1075">
        <v>68.554262346649892</v>
      </c>
      <c r="H21" s="1076">
        <v>0.15724154493385181</v>
      </c>
      <c r="I21" s="1070"/>
      <c r="J21" s="1070"/>
      <c r="K21" s="1070"/>
      <c r="L21" s="1070"/>
      <c r="M21" s="1070"/>
      <c r="N21" s="1070"/>
      <c r="O21" s="1070"/>
    </row>
    <row r="22" spans="1:15" ht="15" customHeight="1" x14ac:dyDescent="0.25">
      <c r="B22" s="1074" t="s">
        <v>35</v>
      </c>
      <c r="C22" s="1075">
        <v>28.833944954128441</v>
      </c>
      <c r="D22" s="1076">
        <v>0.33582093109843508</v>
      </c>
      <c r="E22" s="1075">
        <v>55.683702989392479</v>
      </c>
      <c r="F22" s="1076">
        <v>0.19448573686501752</v>
      </c>
      <c r="G22" s="1075">
        <v>81.201856148491885</v>
      </c>
      <c r="H22" s="1076">
        <v>0.15592012919866424</v>
      </c>
      <c r="I22" s="1070"/>
      <c r="J22" s="1070"/>
      <c r="K22" s="1070"/>
      <c r="L22" s="1070"/>
      <c r="M22" s="1070"/>
      <c r="N22" s="1070"/>
      <c r="O22" s="1070"/>
    </row>
    <row r="23" spans="1:15" ht="15" customHeight="1" x14ac:dyDescent="0.25">
      <c r="B23" s="1074" t="s">
        <v>42</v>
      </c>
      <c r="C23" s="1075">
        <v>28.767764298093589</v>
      </c>
      <c r="D23" s="1076">
        <v>0.29520260296878686</v>
      </c>
      <c r="E23" s="1075">
        <v>58.325783972125436</v>
      </c>
      <c r="F23" s="1076">
        <v>0.15012782775576683</v>
      </c>
      <c r="G23" s="1075">
        <v>85.105571847507335</v>
      </c>
      <c r="H23" s="1076">
        <v>0.13615835623578082</v>
      </c>
      <c r="I23" s="1070"/>
      <c r="J23" s="1070"/>
      <c r="K23" s="1070"/>
      <c r="L23" s="1070"/>
      <c r="M23" s="1070"/>
      <c r="N23" s="1070"/>
      <c r="O23" s="1070"/>
    </row>
    <row r="24" spans="1:15" ht="15" customHeight="1" x14ac:dyDescent="0.25">
      <c r="B24" s="1074" t="s">
        <v>43</v>
      </c>
      <c r="C24" s="1075">
        <v>20.5</v>
      </c>
      <c r="D24" s="1076">
        <v>3.4493013716416956E-2</v>
      </c>
      <c r="E24" s="1075" t="s">
        <v>363</v>
      </c>
      <c r="F24" s="1076" t="s">
        <v>363</v>
      </c>
      <c r="G24" s="1075" t="s">
        <v>363</v>
      </c>
      <c r="H24" s="1076" t="s">
        <v>363</v>
      </c>
      <c r="I24" s="1070"/>
      <c r="J24" s="1070"/>
      <c r="K24" s="1070"/>
      <c r="L24" s="1070"/>
      <c r="M24" s="1070"/>
      <c r="N24" s="1070"/>
      <c r="O24" s="1070"/>
    </row>
    <row r="25" spans="1:15" ht="15" customHeight="1" x14ac:dyDescent="0.25">
      <c r="B25" s="1074" t="s">
        <v>44</v>
      </c>
      <c r="C25" s="1075">
        <v>107.84375</v>
      </c>
      <c r="D25" s="1076">
        <v>0.41276715191753161</v>
      </c>
      <c r="E25" s="1075">
        <v>127.39786585365853</v>
      </c>
      <c r="F25" s="1076">
        <v>0.29314512911989887</v>
      </c>
      <c r="G25" s="1075">
        <v>127.29079497907949</v>
      </c>
      <c r="H25" s="1076">
        <v>0.2928653630006946</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25">
      <c r="B29" s="1303" t="s">
        <v>0</v>
      </c>
      <c r="C29" s="1304">
        <v>22.848694247509648</v>
      </c>
      <c r="D29" s="1305">
        <v>0.60071311730012766</v>
      </c>
      <c r="E29" s="1304">
        <v>45.332481559536355</v>
      </c>
      <c r="F29" s="1305">
        <v>0.4538416262645612</v>
      </c>
      <c r="G29" s="1304">
        <v>71.263776127137675</v>
      </c>
      <c r="H29" s="1305">
        <v>0.28447022123115911</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1.45" customHeight="1" x14ac:dyDescent="0.25">
      <c r="B32" s="1703" t="s">
        <v>287</v>
      </c>
      <c r="C32" s="1703"/>
      <c r="D32" s="1703"/>
      <c r="E32" s="1703"/>
      <c r="F32" s="1703"/>
      <c r="G32" s="1703"/>
      <c r="H32" s="1703"/>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2578125" defaultRowHeight="15" x14ac:dyDescent="0.25"/>
  <cols>
    <col min="1" max="1" width="2" style="666" customWidth="1"/>
    <col min="2" max="2" width="13" style="666" customWidth="1"/>
    <col min="3" max="4" width="9.140625" style="666" customWidth="1"/>
    <col min="5" max="5" width="9.42578125" style="666" customWidth="1"/>
    <col min="6" max="6" width="7.42578125" style="666" customWidth="1"/>
    <col min="7" max="7" width="2.28515625" style="666" customWidth="1"/>
    <col min="8" max="8" width="12.5703125" style="666" customWidth="1"/>
    <col min="9" max="10" width="9.140625" style="666" customWidth="1"/>
    <col min="11" max="11" width="9.42578125" style="666" customWidth="1"/>
    <col min="12" max="12" width="7.42578125" style="666" customWidth="1"/>
    <col min="13" max="13" width="2.42578125" style="666" customWidth="1"/>
    <col min="14" max="14" width="13" style="666" customWidth="1"/>
    <col min="15" max="16" width="9.140625" style="666" customWidth="1"/>
    <col min="17" max="17" width="9.28515625" style="666" customWidth="1"/>
    <col min="18" max="18" width="7.42578125" style="666" customWidth="1"/>
    <col min="19" max="19" width="2.140625" style="666" customWidth="1"/>
    <col min="20" max="20" width="12.42578125" style="666" customWidth="1"/>
    <col min="21" max="22" width="9.140625" style="666" customWidth="1"/>
    <col min="23" max="23" width="9.28515625" style="666" customWidth="1"/>
    <col min="24" max="24" width="7.42578125" style="666" customWidth="1"/>
    <col min="25" max="16384" width="11.42578125" style="666"/>
  </cols>
  <sheetData>
    <row r="1" spans="1:24" s="1047" customFormat="1" x14ac:dyDescent="0.25">
      <c r="B1" s="1047" t="s">
        <v>79</v>
      </c>
      <c r="C1" s="1047" t="s">
        <v>66</v>
      </c>
      <c r="F1" s="1047" t="s">
        <v>65</v>
      </c>
      <c r="J1" s="1047" t="s">
        <v>79</v>
      </c>
      <c r="K1" s="1047" t="s">
        <v>67</v>
      </c>
    </row>
    <row r="2" spans="1:24" s="613" customFormat="1" ht="15" customHeight="1" x14ac:dyDescent="0.2"/>
    <row r="3" spans="1:24" s="619" customFormat="1" ht="38.25" customHeight="1" x14ac:dyDescent="0.25">
      <c r="B3" s="1534"/>
      <c r="C3" s="1534"/>
      <c r="D3" s="1534"/>
    </row>
    <row r="4" spans="1:24" s="621" customFormat="1" ht="23.25" customHeight="1" x14ac:dyDescent="0.2">
      <c r="B4" s="1536" t="s">
        <v>450</v>
      </c>
      <c r="C4" s="1536"/>
      <c r="D4" s="1536"/>
      <c r="E4" s="1536"/>
      <c r="F4" s="1536"/>
      <c r="G4" s="1536"/>
      <c r="H4" s="1536"/>
      <c r="I4" s="1536"/>
      <c r="J4" s="1536"/>
      <c r="K4" s="1536"/>
      <c r="L4" s="1536"/>
      <c r="M4" s="1536"/>
      <c r="N4" s="1536"/>
      <c r="O4" s="1536"/>
      <c r="P4" s="1536"/>
      <c r="Q4" s="1536"/>
      <c r="R4" s="1536"/>
      <c r="S4" s="1536"/>
      <c r="T4" s="1536"/>
      <c r="U4" s="1536"/>
      <c r="V4" s="1536"/>
      <c r="W4" s="1016"/>
      <c r="X4" s="1016"/>
    </row>
    <row r="5" spans="1:24" s="621" customFormat="1" ht="15.75" customHeight="1" x14ac:dyDescent="0.2">
      <c r="B5" s="1691" t="str">
        <f>porsaad!$B$6</f>
        <v>Situación a 31 de mayo de 2025</v>
      </c>
      <c r="C5" s="1691"/>
      <c r="D5" s="1691"/>
      <c r="E5" s="1691"/>
      <c r="F5" s="1691"/>
      <c r="G5" s="1691"/>
      <c r="H5" s="1691"/>
      <c r="I5" s="1691"/>
      <c r="J5" s="1691"/>
      <c r="K5" s="1691"/>
      <c r="L5" s="1691"/>
      <c r="M5" s="1691"/>
      <c r="N5" s="1691"/>
      <c r="O5" s="1691"/>
      <c r="P5" s="1691"/>
      <c r="Q5" s="1691"/>
      <c r="R5" s="1691"/>
      <c r="S5" s="1691"/>
      <c r="T5" s="1691"/>
      <c r="U5" s="1691"/>
      <c r="V5" s="1691"/>
      <c r="W5" s="1068"/>
      <c r="X5" s="1068"/>
    </row>
    <row r="7" spans="1:24" ht="16.5" customHeight="1" x14ac:dyDescent="0.25">
      <c r="M7" s="1052"/>
      <c r="S7" s="1052"/>
    </row>
    <row r="8" spans="1:24" ht="16.5" customHeight="1" x14ac:dyDescent="0.25">
      <c r="M8" s="1052"/>
      <c r="S8" s="1052"/>
    </row>
    <row r="9" spans="1:24" ht="15" customHeight="1" x14ac:dyDescent="0.25">
      <c r="B9" s="1700" t="s">
        <v>125</v>
      </c>
      <c r="C9" s="1701"/>
      <c r="D9" s="1701"/>
      <c r="E9" s="1701"/>
      <c r="F9" s="1702"/>
      <c r="G9" s="1052"/>
      <c r="H9" s="1700" t="s">
        <v>127</v>
      </c>
      <c r="I9" s="1701"/>
      <c r="J9" s="1701"/>
      <c r="K9" s="1701"/>
      <c r="L9" s="1702"/>
      <c r="M9" s="113"/>
      <c r="S9" s="113"/>
    </row>
    <row r="10" spans="1:24" ht="15" customHeight="1" x14ac:dyDescent="0.2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25">
      <c r="E11" s="1092"/>
      <c r="M11" s="113"/>
      <c r="S11" s="113"/>
    </row>
    <row r="12" spans="1:24" ht="15.75" customHeight="1" x14ac:dyDescent="0.25">
      <c r="A12" s="1089"/>
      <c r="B12" s="1090" t="s">
        <v>115</v>
      </c>
      <c r="C12" s="1091">
        <v>5.674743080039007E-3</v>
      </c>
      <c r="D12" s="1091">
        <v>5.9177770021143512E-3</v>
      </c>
      <c r="E12" s="1057">
        <v>6.8598990088383433E-3</v>
      </c>
      <c r="F12" s="1093">
        <v>6.038452819833685E-3</v>
      </c>
      <c r="G12" s="1052"/>
      <c r="H12" s="1090" t="s">
        <v>115</v>
      </c>
      <c r="I12" s="1091">
        <v>2.4772727272727273E-2</v>
      </c>
      <c r="J12" s="1091">
        <v>1.4164375490966221E-2</v>
      </c>
      <c r="K12" s="1091">
        <v>9.7775808104589648E-3</v>
      </c>
      <c r="L12" s="1095">
        <v>1.5909649578018735E-2</v>
      </c>
      <c r="M12" s="113"/>
      <c r="S12" s="113"/>
    </row>
    <row r="13" spans="1:24" ht="15.75" customHeight="1" x14ac:dyDescent="0.25">
      <c r="B13" s="1084" t="s">
        <v>116</v>
      </c>
      <c r="C13" s="1054">
        <v>4.838346710674368E-4</v>
      </c>
      <c r="D13" s="1054">
        <v>2.4072313228939735E-4</v>
      </c>
      <c r="E13" s="1054">
        <v>1.4870657606341365E-4</v>
      </c>
      <c r="F13" s="1054">
        <v>3.1616497846498923E-4</v>
      </c>
      <c r="G13" s="1094"/>
      <c r="H13" s="1096" t="s">
        <v>116</v>
      </c>
      <c r="I13" s="1054">
        <v>6.2121212121212122E-3</v>
      </c>
      <c r="J13" s="1054">
        <v>1.4238020424194816E-3</v>
      </c>
      <c r="K13" s="1054">
        <v>3.6008087970528765E-4</v>
      </c>
      <c r="L13" s="1097">
        <v>2.5127686887171223E-3</v>
      </c>
      <c r="M13" s="113"/>
      <c r="S13" s="113"/>
    </row>
    <row r="14" spans="1:24" ht="15.75" customHeight="1" x14ac:dyDescent="0.25">
      <c r="B14" s="1082" t="s">
        <v>117</v>
      </c>
      <c r="C14" s="1057">
        <v>3.5743755157152503E-3</v>
      </c>
      <c r="D14" s="1057">
        <v>2.43932774053256E-3</v>
      </c>
      <c r="E14" s="1057">
        <v>1.0474115357510005E-3</v>
      </c>
      <c r="F14" s="1057">
        <v>2.5695861221470585E-3</v>
      </c>
      <c r="G14" s="1094"/>
      <c r="H14" s="1098" t="s">
        <v>117</v>
      </c>
      <c r="I14" s="1057">
        <v>1.6742424242424243E-2</v>
      </c>
      <c r="J14" s="1057">
        <v>9.5492930086410049E-3</v>
      </c>
      <c r="K14" s="1057">
        <v>7.2847131817300502E-3</v>
      </c>
      <c r="L14" s="1099">
        <v>1.0966050309999181E-2</v>
      </c>
      <c r="M14" s="113"/>
      <c r="S14" s="113"/>
    </row>
    <row r="15" spans="1:24" ht="15.75" customHeight="1" x14ac:dyDescent="0.25">
      <c r="B15" s="1084" t="s">
        <v>118</v>
      </c>
      <c r="C15" s="1054">
        <v>0.95486460130522843</v>
      </c>
      <c r="D15" s="1054">
        <v>0.15056830719481321</v>
      </c>
      <c r="E15" s="1054">
        <v>6.8857610220667631E-3</v>
      </c>
      <c r="F15" s="1054">
        <v>0.43723230370927141</v>
      </c>
      <c r="G15" s="1094"/>
      <c r="H15" s="1096" t="s">
        <v>118</v>
      </c>
      <c r="I15" s="1054">
        <v>0.26931818181818185</v>
      </c>
      <c r="J15" s="1054">
        <v>0.13990082482325217</v>
      </c>
      <c r="K15" s="1054">
        <v>1.4984904301581586E-2</v>
      </c>
      <c r="L15" s="1097">
        <v>0.1377243055745227</v>
      </c>
      <c r="M15" s="113"/>
      <c r="S15" s="113"/>
    </row>
    <row r="16" spans="1:24" ht="15.75" customHeight="1" x14ac:dyDescent="0.25">
      <c r="B16" s="1082" t="s">
        <v>119</v>
      </c>
      <c r="C16" s="1057">
        <v>3.926937214012452E-3</v>
      </c>
      <c r="D16" s="1057">
        <v>0.25953163302560894</v>
      </c>
      <c r="E16" s="1057">
        <v>0.1919543276846386</v>
      </c>
      <c r="F16" s="1057">
        <v>0.14231003257095817</v>
      </c>
      <c r="G16" s="1094"/>
      <c r="H16" s="1098" t="s">
        <v>119</v>
      </c>
      <c r="I16" s="1057">
        <v>0.24325757575757576</v>
      </c>
      <c r="J16" s="1057">
        <v>0.10568047918303221</v>
      </c>
      <c r="K16" s="1057">
        <v>0.18058056117220175</v>
      </c>
      <c r="L16" s="1099">
        <v>0.17163302652063475</v>
      </c>
      <c r="M16" s="113"/>
      <c r="S16" s="113"/>
    </row>
    <row r="17" spans="2:19" ht="15.75" customHeight="1" x14ac:dyDescent="0.25">
      <c r="B17" s="1084" t="s">
        <v>120</v>
      </c>
      <c r="C17" s="1054">
        <v>2.6929712699722452E-3</v>
      </c>
      <c r="D17" s="1054">
        <v>0.55133621398681643</v>
      </c>
      <c r="E17" s="1054">
        <v>0.23954043202493097</v>
      </c>
      <c r="F17" s="1054">
        <v>0.26126412302993424</v>
      </c>
      <c r="G17" s="1094"/>
      <c r="H17" s="1096" t="s">
        <v>120</v>
      </c>
      <c r="I17" s="1054">
        <v>0.37803030303030305</v>
      </c>
      <c r="J17" s="1054">
        <v>0.17704241948153968</v>
      </c>
      <c r="K17" s="1054">
        <v>8.0962800875273522E-2</v>
      </c>
      <c r="L17" s="1097">
        <v>0.20584673931845701</v>
      </c>
      <c r="M17" s="113"/>
      <c r="S17" s="113"/>
    </row>
    <row r="18" spans="2:19" ht="15.75" customHeight="1" x14ac:dyDescent="0.25">
      <c r="B18" s="1082" t="s">
        <v>121</v>
      </c>
      <c r="C18" s="1057">
        <v>2.8651263971194958E-2</v>
      </c>
      <c r="D18" s="1057">
        <v>2.9476547548836704E-2</v>
      </c>
      <c r="E18" s="1057">
        <v>0.51890836442162835</v>
      </c>
      <c r="F18" s="1057">
        <v>0.14204159060811053</v>
      </c>
      <c r="G18" s="1094"/>
      <c r="H18" s="1098" t="s">
        <v>121</v>
      </c>
      <c r="I18" s="1057">
        <v>4.6803030303030305E-2</v>
      </c>
      <c r="J18" s="1057">
        <v>0.22462932050274942</v>
      </c>
      <c r="K18" s="1057">
        <v>0.14846411655541092</v>
      </c>
      <c r="L18" s="1099">
        <v>0.14616848296142537</v>
      </c>
      <c r="M18" s="1052"/>
      <c r="S18" s="1052"/>
    </row>
    <row r="19" spans="2:19" ht="15.75" customHeight="1" x14ac:dyDescent="0.25">
      <c r="B19" s="1084" t="s">
        <v>122</v>
      </c>
      <c r="C19" s="1054">
        <v>7.1262470932413166E-5</v>
      </c>
      <c r="D19" s="1054">
        <v>3.6910880284374259E-4</v>
      </c>
      <c r="E19" s="1054">
        <v>3.442233960702671E-2</v>
      </c>
      <c r="F19" s="1085">
        <v>8.1054559337604536E-3</v>
      </c>
      <c r="G19" s="1052"/>
      <c r="H19" s="1096" t="s">
        <v>122</v>
      </c>
      <c r="I19" s="1054">
        <v>3.7727272727272726E-3</v>
      </c>
      <c r="J19" s="1054">
        <v>0.11505793401413983</v>
      </c>
      <c r="K19" s="1054">
        <v>0.19575935517824003</v>
      </c>
      <c r="L19" s="1097">
        <v>0.10814920019300978</v>
      </c>
    </row>
    <row r="20" spans="2:19" x14ac:dyDescent="0.25">
      <c r="B20" s="1082" t="s">
        <v>123</v>
      </c>
      <c r="C20" s="1057">
        <v>6.001050183782162E-5</v>
      </c>
      <c r="D20" s="1057">
        <v>1.2036156614469868E-4</v>
      </c>
      <c r="E20" s="1057">
        <v>2.3275811905577789E-4</v>
      </c>
      <c r="F20" s="1083">
        <v>1.2229022751947697E-4</v>
      </c>
      <c r="G20" s="1052"/>
      <c r="H20" s="1100" t="s">
        <v>123</v>
      </c>
      <c r="I20" s="1101">
        <v>1.1090909090909091E-2</v>
      </c>
      <c r="J20" s="1101">
        <v>0.21255155145326002</v>
      </c>
      <c r="K20" s="1101">
        <v>0.36182588704539786</v>
      </c>
      <c r="L20" s="1102">
        <v>0.20108977685521537</v>
      </c>
    </row>
    <row r="21" spans="2:19" x14ac:dyDescent="0.25">
      <c r="B21" s="1300" t="s">
        <v>0</v>
      </c>
      <c r="C21" s="1301">
        <v>1</v>
      </c>
      <c r="D21" s="1301">
        <v>0.99999999999999989</v>
      </c>
      <c r="E21" s="1301">
        <v>0.99999999999999989</v>
      </c>
      <c r="F21" s="1302">
        <v>1</v>
      </c>
      <c r="G21" s="113"/>
      <c r="H21" s="1059" t="s">
        <v>0</v>
      </c>
      <c r="I21" s="1306">
        <v>1</v>
      </c>
      <c r="J21" s="1306">
        <v>0.99999999999999989</v>
      </c>
      <c r="K21" s="1306">
        <v>1</v>
      </c>
      <c r="L21" s="1307">
        <v>1</v>
      </c>
    </row>
    <row r="23" spans="2:19" ht="15" customHeight="1" x14ac:dyDescent="0.25"/>
    <row r="24" spans="2:19" ht="15" customHeight="1" x14ac:dyDescent="0.25">
      <c r="H24" s="700"/>
      <c r="I24" s="700"/>
      <c r="J24" s="700"/>
      <c r="K24" s="700"/>
      <c r="L24" s="700"/>
    </row>
    <row r="25" spans="2:19" ht="15" customHeight="1" x14ac:dyDescent="0.25">
      <c r="B25" s="1700" t="s">
        <v>126</v>
      </c>
      <c r="C25" s="1701"/>
      <c r="D25" s="1701"/>
      <c r="E25" s="1701"/>
      <c r="F25" s="1702"/>
      <c r="H25" s="700" t="s">
        <v>128</v>
      </c>
      <c r="I25" s="700"/>
      <c r="J25" s="700"/>
      <c r="K25" s="700"/>
      <c r="L25" s="700"/>
    </row>
    <row r="26" spans="2:19" ht="15" customHeight="1" x14ac:dyDescent="0.2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25">
      <c r="H27" s="700" t="s">
        <v>115</v>
      </c>
      <c r="I27" s="700">
        <v>2.1696751643330573E-2</v>
      </c>
      <c r="J27" s="700">
        <v>1.1960742902215001E-2</v>
      </c>
      <c r="K27" s="700">
        <v>2.5850950174646139E-3</v>
      </c>
      <c r="L27" s="700">
        <v>1.1473116702382272E-2</v>
      </c>
    </row>
    <row r="28" spans="2:19" x14ac:dyDescent="0.25">
      <c r="B28" s="1090" t="s">
        <v>115</v>
      </c>
      <c r="C28" s="1091">
        <v>0</v>
      </c>
      <c r="D28" s="1091">
        <v>0</v>
      </c>
      <c r="E28" s="1091">
        <v>1.0084033613445378E-3</v>
      </c>
      <c r="F28" s="1095">
        <v>2.7639579878385847E-4</v>
      </c>
      <c r="H28" s="700" t="s">
        <v>116</v>
      </c>
      <c r="I28" s="700">
        <v>4.1526159907522044E-2</v>
      </c>
      <c r="J28" s="700">
        <v>1.7426048127443333E-2</v>
      </c>
      <c r="K28" s="700">
        <v>1.8549579022535165E-2</v>
      </c>
      <c r="L28" s="700">
        <v>2.4092829570375247E-2</v>
      </c>
    </row>
    <row r="29" spans="2:19" ht="15.75" customHeight="1" x14ac:dyDescent="0.25">
      <c r="B29" s="1096" t="s">
        <v>116</v>
      </c>
      <c r="C29" s="1054">
        <v>1.2068549360366883E-3</v>
      </c>
      <c r="D29" s="1054">
        <v>2.6766595289079231E-4</v>
      </c>
      <c r="E29" s="1054">
        <v>3.3613445378151261E-4</v>
      </c>
      <c r="F29" s="1097">
        <v>6.4492353049566979E-4</v>
      </c>
      <c r="H29" s="700" t="s">
        <v>117</v>
      </c>
      <c r="I29" s="700">
        <v>8.3414844353851311E-2</v>
      </c>
      <c r="J29" s="702">
        <v>4.5334448232611665E-2</v>
      </c>
      <c r="K29" s="702">
        <v>2.9305124245091366E-2</v>
      </c>
      <c r="L29" s="700">
        <v>5.0112155350364729E-2</v>
      </c>
    </row>
    <row r="30" spans="2:19" ht="15.75" customHeight="1" x14ac:dyDescent="0.25">
      <c r="B30" s="1098" t="s">
        <v>117</v>
      </c>
      <c r="C30" s="1057">
        <v>6.5170166545981175E-3</v>
      </c>
      <c r="D30" s="1057">
        <v>1.3383297644539614E-3</v>
      </c>
      <c r="E30" s="1057">
        <v>3.3613445378151261E-4</v>
      </c>
      <c r="F30" s="1099">
        <v>3.0403537866224434E-3</v>
      </c>
      <c r="H30" s="700" t="s">
        <v>118</v>
      </c>
      <c r="I30" s="700">
        <v>0.68189497732511606</v>
      </c>
      <c r="J30" s="702">
        <v>0.12110306065712968</v>
      </c>
      <c r="K30" s="702">
        <v>9.1153660926316493E-2</v>
      </c>
      <c r="L30" s="700">
        <v>0.25812544942634419</v>
      </c>
    </row>
    <row r="31" spans="2:19" ht="15.75" customHeight="1" x14ac:dyDescent="0.25">
      <c r="B31" s="1096" t="s">
        <v>118</v>
      </c>
      <c r="C31" s="1054">
        <v>0.12961622013034033</v>
      </c>
      <c r="D31" s="1054">
        <v>5.6745182012847964E-2</v>
      </c>
      <c r="E31" s="1054">
        <v>2.0168067226890756E-3</v>
      </c>
      <c r="F31" s="1097">
        <v>6.9559609360604388E-2</v>
      </c>
      <c r="H31" s="700" t="s">
        <v>119</v>
      </c>
      <c r="I31" s="700">
        <v>0.10526891796685295</v>
      </c>
      <c r="J31" s="700">
        <v>0.48961462701877945</v>
      </c>
      <c r="K31" s="700">
        <v>0.10655352032371811</v>
      </c>
      <c r="L31" s="700">
        <v>0.26524293170866081</v>
      </c>
    </row>
    <row r="32" spans="2:19" ht="15.75" customHeight="1" x14ac:dyDescent="0.25">
      <c r="B32" s="1098" t="s">
        <v>119</v>
      </c>
      <c r="C32" s="1057">
        <v>0.16968380400675839</v>
      </c>
      <c r="D32" s="1057">
        <v>5.0321199143468949E-2</v>
      </c>
      <c r="E32" s="1057">
        <v>5.9495798319327733E-2</v>
      </c>
      <c r="F32" s="1099">
        <v>9.8396904367053617E-2</v>
      </c>
      <c r="H32" s="700" t="s">
        <v>120</v>
      </c>
      <c r="I32" s="700">
        <v>5.922146145269739E-2</v>
      </c>
      <c r="J32" s="700">
        <v>0.21355206048041239</v>
      </c>
      <c r="K32" s="700">
        <v>0.38330814664740298</v>
      </c>
      <c r="L32" s="700">
        <v>0.22803490231573073</v>
      </c>
    </row>
    <row r="33" spans="2:12" ht="15.75" customHeight="1" x14ac:dyDescent="0.25">
      <c r="B33" s="1096" t="s">
        <v>120</v>
      </c>
      <c r="C33" s="1054">
        <v>0.59956553222302678</v>
      </c>
      <c r="D33" s="1054">
        <v>0.13062098501070663</v>
      </c>
      <c r="E33" s="1054">
        <v>4.1344537815126051E-2</v>
      </c>
      <c r="F33" s="1097">
        <v>0.28514833241201398</v>
      </c>
      <c r="H33" s="700" t="s">
        <v>121</v>
      </c>
      <c r="I33" s="700">
        <v>9.2341156111274509E-4</v>
      </c>
      <c r="J33" s="700">
        <v>8.0527048519669492E-2</v>
      </c>
      <c r="K33" s="700">
        <v>0.14948159711266476</v>
      </c>
      <c r="L33" s="700">
        <v>8.2000407837637693E-2</v>
      </c>
    </row>
    <row r="34" spans="2:12" ht="15.75" customHeight="1" x14ac:dyDescent="0.25">
      <c r="B34" s="1098" t="s">
        <v>121</v>
      </c>
      <c r="C34" s="1057">
        <v>8.3031619599324161E-2</v>
      </c>
      <c r="D34" s="1057">
        <v>0.10920770877944326</v>
      </c>
      <c r="E34" s="1057">
        <v>4.5042016806722686E-2</v>
      </c>
      <c r="F34" s="1099">
        <v>8.1628892574166209E-2</v>
      </c>
      <c r="H34" s="700" t="s">
        <v>122</v>
      </c>
      <c r="I34" s="700">
        <v>7.7976976271742918E-4</v>
      </c>
      <c r="J34" s="700">
        <v>9.0987849609282401E-3</v>
      </c>
      <c r="K34" s="700">
        <v>0.13038400008856857</v>
      </c>
      <c r="L34" s="700">
        <v>4.6133949621319177E-2</v>
      </c>
    </row>
    <row r="35" spans="2:12" ht="15.75" customHeight="1" x14ac:dyDescent="0.25">
      <c r="B35" s="1096" t="s">
        <v>122</v>
      </c>
      <c r="C35" s="1054">
        <v>4.5860487569394162E-3</v>
      </c>
      <c r="D35" s="1054">
        <v>0.42558886509635974</v>
      </c>
      <c r="E35" s="1054">
        <v>0.16067226890756303</v>
      </c>
      <c r="F35" s="1097">
        <v>0.19227934402063757</v>
      </c>
      <c r="H35" s="700" t="s">
        <v>123</v>
      </c>
      <c r="I35" s="700">
        <v>5.2737060267994554E-3</v>
      </c>
      <c r="J35" s="700">
        <v>1.1383179100810744E-2</v>
      </c>
      <c r="K35" s="700">
        <v>8.8679276616237937E-2</v>
      </c>
      <c r="L35" s="700">
        <v>3.4784257467185171E-2</v>
      </c>
    </row>
    <row r="36" spans="2:12" x14ac:dyDescent="0.25">
      <c r="B36" s="1100" t="s">
        <v>123</v>
      </c>
      <c r="C36" s="1101">
        <v>5.7929036929761039E-3</v>
      </c>
      <c r="D36" s="1101">
        <v>0.22591006423982871</v>
      </c>
      <c r="E36" s="1101">
        <v>0.68974789915966384</v>
      </c>
      <c r="F36" s="1102">
        <v>0.26902524414962226</v>
      </c>
      <c r="H36" s="700" t="s">
        <v>0</v>
      </c>
      <c r="I36" s="700">
        <v>0.99999999999999989</v>
      </c>
      <c r="J36" s="700">
        <v>1</v>
      </c>
      <c r="K36" s="700">
        <v>1</v>
      </c>
      <c r="L36" s="700">
        <v>1.0000000000000002</v>
      </c>
    </row>
    <row r="37" spans="2:12" x14ac:dyDescent="0.25">
      <c r="B37" s="1059" t="s">
        <v>0</v>
      </c>
      <c r="C37" s="1306">
        <f>SUM(C28:C36)</f>
        <v>1</v>
      </c>
      <c r="D37" s="1306">
        <f>SUM(D28:D36)</f>
        <v>1</v>
      </c>
      <c r="E37" s="1306">
        <f>SUM(E28:E36)</f>
        <v>1</v>
      </c>
      <c r="F37" s="1307">
        <f>SUM(F28:F36)</f>
        <v>0.99999999999999989</v>
      </c>
    </row>
    <row r="38" spans="2:12" x14ac:dyDescent="0.25">
      <c r="H38" s="700"/>
      <c r="I38" s="700"/>
      <c r="J38" s="700"/>
      <c r="K38" s="700"/>
      <c r="L38" s="700"/>
    </row>
    <row r="39" spans="2:12" x14ac:dyDescent="0.25">
      <c r="H39" s="700"/>
      <c r="I39" s="700"/>
      <c r="J39" s="700"/>
      <c r="K39" s="700"/>
      <c r="L39" s="700"/>
    </row>
    <row r="40" spans="2:12" x14ac:dyDescent="0.2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66</v>
      </c>
      <c r="C1" s="700" t="s">
        <v>66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2" t="s">
        <v>457</v>
      </c>
      <c r="C6" s="1552"/>
      <c r="D6" s="1552"/>
      <c r="E6" s="1552"/>
      <c r="F6" s="1552"/>
      <c r="G6" s="1552"/>
      <c r="H6" s="1552"/>
      <c r="I6" s="1552"/>
      <c r="J6" s="1016"/>
      <c r="K6" s="1016"/>
      <c r="L6" s="1016"/>
      <c r="M6" s="1067"/>
      <c r="N6" s="1067"/>
      <c r="O6" s="1067"/>
      <c r="P6" s="1067"/>
      <c r="Q6" s="1067"/>
      <c r="R6" s="1067"/>
    </row>
    <row r="7" spans="1:18" s="621" customFormat="1" ht="15.75" customHeight="1" x14ac:dyDescent="0.2">
      <c r="A7" s="1015"/>
      <c r="B7" s="1691" t="str">
        <f>porsaad!$B$6</f>
        <v>Situación a 31 de mayo de 2025</v>
      </c>
      <c r="C7" s="1691"/>
      <c r="D7" s="1691"/>
      <c r="E7" s="1691"/>
      <c r="F7" s="1691"/>
      <c r="G7" s="1691"/>
      <c r="H7" s="1691"/>
      <c r="I7" s="1691"/>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4" t="s">
        <v>12</v>
      </c>
      <c r="C9" s="1706" t="s">
        <v>48</v>
      </c>
      <c r="D9" s="1706"/>
      <c r="E9" s="1707" t="s">
        <v>33</v>
      </c>
      <c r="F9" s="1708"/>
      <c r="G9" s="1709" t="s">
        <v>32</v>
      </c>
      <c r="H9" s="1710"/>
      <c r="I9" s="1070"/>
      <c r="J9" s="1070"/>
      <c r="K9" s="1070"/>
      <c r="L9" s="1070"/>
      <c r="M9" s="1070"/>
      <c r="N9" s="1070"/>
      <c r="O9" s="1070"/>
    </row>
    <row r="10" spans="1:18" ht="46.5" customHeight="1" x14ac:dyDescent="0.2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v>145.8711600000106</v>
      </c>
      <c r="D11" s="1073">
        <v>0.32986864243325364</v>
      </c>
      <c r="E11" s="1072">
        <v>266.83855703733121</v>
      </c>
      <c r="F11" s="1073">
        <v>0.22225911517118313</v>
      </c>
      <c r="G11" s="1072">
        <v>392.97322814243688</v>
      </c>
      <c r="H11" s="1073">
        <v>0.21810045356377278</v>
      </c>
      <c r="I11" s="1070"/>
      <c r="J11" s="1070"/>
      <c r="K11" s="1070"/>
      <c r="L11" s="1070"/>
      <c r="M11" s="1070"/>
      <c r="N11" s="1070"/>
      <c r="O11" s="1070"/>
    </row>
    <row r="12" spans="1:18" ht="15" customHeight="1" x14ac:dyDescent="0.25">
      <c r="B12" s="1074" t="s">
        <v>7</v>
      </c>
      <c r="C12" s="1075">
        <v>133.96097748057798</v>
      </c>
      <c r="D12" s="1076">
        <v>0.27274068812759683</v>
      </c>
      <c r="E12" s="1075">
        <v>230.80575922630968</v>
      </c>
      <c r="F12" s="1076">
        <v>0.33865216406481208</v>
      </c>
      <c r="G12" s="1075">
        <v>351.1332038288204</v>
      </c>
      <c r="H12" s="1076">
        <v>0.225904039825952</v>
      </c>
      <c r="I12" s="1070"/>
      <c r="J12" s="1070"/>
      <c r="K12" s="1070"/>
      <c r="L12" s="1070"/>
      <c r="M12" s="1070"/>
      <c r="N12" s="1070"/>
      <c r="O12" s="1070"/>
    </row>
    <row r="13" spans="1:18" ht="15" customHeight="1" x14ac:dyDescent="0.25">
      <c r="B13" s="1074" t="s">
        <v>37</v>
      </c>
      <c r="C13" s="1075">
        <v>122.16100488956278</v>
      </c>
      <c r="D13" s="1076">
        <v>0.28361585754572277</v>
      </c>
      <c r="E13" s="1075">
        <v>207.22018838992747</v>
      </c>
      <c r="F13" s="1076">
        <v>0.33906768047953423</v>
      </c>
      <c r="G13" s="1075">
        <v>285.80999653379934</v>
      </c>
      <c r="H13" s="1076">
        <v>0.37569940543573493</v>
      </c>
      <c r="I13" s="1070"/>
      <c r="J13" s="1070"/>
      <c r="K13" s="1070"/>
      <c r="L13" s="1070"/>
      <c r="M13" s="1070"/>
      <c r="N13" s="1070"/>
      <c r="O13" s="1070"/>
    </row>
    <row r="14" spans="1:18" ht="15" customHeight="1" x14ac:dyDescent="0.25">
      <c r="B14" s="1074" t="s">
        <v>38</v>
      </c>
      <c r="C14" s="1075">
        <v>164.96013813778683</v>
      </c>
      <c r="D14" s="1076">
        <v>0.12547216685192733</v>
      </c>
      <c r="E14" s="1075">
        <v>280.13587641415467</v>
      </c>
      <c r="F14" s="1076">
        <v>0.18053266261435452</v>
      </c>
      <c r="G14" s="1075">
        <v>392.02721624611155</v>
      </c>
      <c r="H14" s="1076">
        <v>0.20976487365997082</v>
      </c>
      <c r="I14" s="1070"/>
      <c r="J14" s="1070"/>
      <c r="K14" s="1070"/>
      <c r="L14" s="1070"/>
      <c r="M14" s="1070"/>
      <c r="N14" s="1070"/>
      <c r="O14" s="1070"/>
    </row>
    <row r="15" spans="1:18" ht="15" customHeight="1" x14ac:dyDescent="0.25">
      <c r="B15" s="1074" t="s">
        <v>6</v>
      </c>
      <c r="C15" s="1075">
        <v>158.05279193205791</v>
      </c>
      <c r="D15" s="1076">
        <v>0.15490238753257327</v>
      </c>
      <c r="E15" s="1075">
        <v>268.90150328388228</v>
      </c>
      <c r="F15" s="1076">
        <v>0.21393252179832048</v>
      </c>
      <c r="G15" s="1075">
        <v>393.85481859243066</v>
      </c>
      <c r="H15" s="1076">
        <v>0.25861677802206501</v>
      </c>
      <c r="I15" s="1070"/>
      <c r="J15" s="1070"/>
      <c r="K15" s="1070"/>
      <c r="L15" s="1070"/>
      <c r="M15" s="1070"/>
      <c r="N15" s="1070"/>
      <c r="O15" s="1070"/>
    </row>
    <row r="16" spans="1:18" ht="15" customHeight="1" x14ac:dyDescent="0.25">
      <c r="B16" s="1074" t="s">
        <v>5</v>
      </c>
      <c r="C16" s="1075">
        <v>134.4583329167709</v>
      </c>
      <c r="D16" s="1076">
        <v>0.35889095695228496</v>
      </c>
      <c r="E16" s="1075">
        <v>218.33649957032625</v>
      </c>
      <c r="F16" s="1076">
        <v>0.33673930945559866</v>
      </c>
      <c r="G16" s="1075">
        <v>300.13410569105963</v>
      </c>
      <c r="H16" s="1076">
        <v>0.34415394334227917</v>
      </c>
      <c r="I16" s="1070"/>
      <c r="J16" s="1070"/>
      <c r="K16" s="1070"/>
      <c r="L16" s="1070"/>
      <c r="M16" s="1070"/>
      <c r="N16" s="1070"/>
      <c r="O16" s="1070"/>
    </row>
    <row r="17" spans="1:15" ht="15" customHeight="1" x14ac:dyDescent="0.25">
      <c r="B17" s="1074" t="s">
        <v>4</v>
      </c>
      <c r="C17" s="1075">
        <v>129.83809239428788</v>
      </c>
      <c r="D17" s="1076">
        <v>0.2953501544664095</v>
      </c>
      <c r="E17" s="1075">
        <v>214.54545369839283</v>
      </c>
      <c r="F17" s="1076">
        <v>0.36423953699219258</v>
      </c>
      <c r="G17" s="1075">
        <v>291.41863136032572</v>
      </c>
      <c r="H17" s="1076">
        <v>0.39124408504291452</v>
      </c>
      <c r="I17" s="1070"/>
      <c r="J17" s="1070"/>
      <c r="K17" s="1070"/>
      <c r="L17" s="1070"/>
      <c r="M17" s="1070"/>
      <c r="N17" s="1070"/>
      <c r="O17" s="1070"/>
    </row>
    <row r="18" spans="1:15" ht="15" customHeight="1" x14ac:dyDescent="0.25">
      <c r="B18" s="1074" t="s">
        <v>40</v>
      </c>
      <c r="C18" s="1075">
        <v>156.61120065211932</v>
      </c>
      <c r="D18" s="1076">
        <v>0.18668902091168452</v>
      </c>
      <c r="E18" s="1075">
        <v>265.88137833950839</v>
      </c>
      <c r="F18" s="1076">
        <v>0.21719381815425717</v>
      </c>
      <c r="G18" s="1075">
        <v>364.0993280167977</v>
      </c>
      <c r="H18" s="1076">
        <v>0.2480237292220675</v>
      </c>
      <c r="I18" s="1070"/>
      <c r="J18" s="1070"/>
      <c r="K18" s="1070"/>
      <c r="L18" s="1070"/>
      <c r="M18" s="1070"/>
      <c r="N18" s="1070"/>
      <c r="O18" s="1070"/>
    </row>
    <row r="19" spans="1:15" ht="15" customHeight="1" x14ac:dyDescent="0.25">
      <c r="B19" s="1074" t="s">
        <v>41</v>
      </c>
      <c r="C19" s="1075">
        <v>176.91787153070376</v>
      </c>
      <c r="D19" s="1076">
        <v>6.1461013811910471E-2</v>
      </c>
      <c r="E19" s="1075">
        <v>293.40557856556495</v>
      </c>
      <c r="F19" s="1076">
        <v>0.17615641703278373</v>
      </c>
      <c r="G19" s="1075">
        <v>404.08691449647</v>
      </c>
      <c r="H19" s="1076">
        <v>0.23255085178463314</v>
      </c>
      <c r="I19" s="1070"/>
      <c r="J19" s="1070"/>
      <c r="K19" s="1070"/>
      <c r="L19" s="1070"/>
      <c r="M19" s="1070"/>
      <c r="N19" s="1070"/>
      <c r="O19" s="1070"/>
    </row>
    <row r="20" spans="1:15" ht="15" customHeight="1" x14ac:dyDescent="0.25">
      <c r="B20" s="1074" t="s">
        <v>3</v>
      </c>
      <c r="C20" s="1075">
        <v>180.88604455535389</v>
      </c>
      <c r="D20" s="1076">
        <v>0.12092572598163145</v>
      </c>
      <c r="E20" s="1075">
        <v>311.26417716796669</v>
      </c>
      <c r="F20" s="1076">
        <v>0.10275299009483961</v>
      </c>
      <c r="G20" s="1075">
        <v>442.41672833624563</v>
      </c>
      <c r="H20" s="1076">
        <v>0.1197383115792271</v>
      </c>
      <c r="I20" s="1070"/>
      <c r="J20" s="1070"/>
      <c r="K20" s="1070"/>
      <c r="L20" s="1070"/>
      <c r="M20" s="1070"/>
      <c r="N20" s="1070"/>
      <c r="O20" s="1070"/>
    </row>
    <row r="21" spans="1:15" ht="15" customHeight="1" x14ac:dyDescent="0.25">
      <c r="B21" s="1074" t="s">
        <v>2</v>
      </c>
      <c r="C21" s="1075">
        <v>133.63914135277457</v>
      </c>
      <c r="D21" s="1076">
        <v>0.21862128289044694</v>
      </c>
      <c r="E21" s="1075">
        <v>230.85596893491342</v>
      </c>
      <c r="F21" s="1076">
        <v>0.23204250105282587</v>
      </c>
      <c r="G21" s="1075">
        <v>321.68262363352886</v>
      </c>
      <c r="H21" s="1076">
        <v>0.2792768299516406</v>
      </c>
      <c r="I21" s="1070"/>
      <c r="J21" s="1070"/>
      <c r="K21" s="1070"/>
      <c r="L21" s="1070"/>
      <c r="M21" s="1070"/>
      <c r="N21" s="1070"/>
      <c r="O21" s="1070"/>
    </row>
    <row r="22" spans="1:15" ht="15" customHeight="1" x14ac:dyDescent="0.25">
      <c r="B22" s="1074" t="s">
        <v>35</v>
      </c>
      <c r="C22" s="1075">
        <v>340.96229974406594</v>
      </c>
      <c r="D22" s="1076">
        <v>0.34365155540503639</v>
      </c>
      <c r="E22" s="1075">
        <v>367.79828231866696</v>
      </c>
      <c r="F22" s="1076">
        <v>0.21610130500013577</v>
      </c>
      <c r="G22" s="1075">
        <v>388.9506846188894</v>
      </c>
      <c r="H22" s="1076">
        <v>0.19973816882703394</v>
      </c>
      <c r="I22" s="1070"/>
      <c r="J22" s="1070"/>
      <c r="K22" s="1070"/>
      <c r="L22" s="1070"/>
      <c r="M22" s="1070"/>
      <c r="N22" s="1070"/>
      <c r="O22" s="1070"/>
    </row>
    <row r="23" spans="1:15" ht="15" customHeight="1" x14ac:dyDescent="0.25">
      <c r="B23" s="1074" t="s">
        <v>42</v>
      </c>
      <c r="C23" s="1075">
        <v>181.06420530421158</v>
      </c>
      <c r="D23" s="1076">
        <v>8.9258398256725935E-2</v>
      </c>
      <c r="E23" s="1075">
        <v>276.87483933247233</v>
      </c>
      <c r="F23" s="1076">
        <v>0.16085414011066285</v>
      </c>
      <c r="G23" s="1075">
        <v>389.7643418619848</v>
      </c>
      <c r="H23" s="1076">
        <v>0.18609054949382312</v>
      </c>
      <c r="I23" s="1070"/>
      <c r="J23" s="1070"/>
      <c r="K23" s="1070"/>
      <c r="L23" s="1070"/>
      <c r="M23" s="1070"/>
      <c r="N23" s="1070"/>
      <c r="O23" s="1070"/>
    </row>
    <row r="24" spans="1:15" ht="15" customHeight="1" x14ac:dyDescent="0.25">
      <c r="B24" s="1074" t="s">
        <v>43</v>
      </c>
      <c r="C24" s="1075">
        <v>135.24829207205551</v>
      </c>
      <c r="D24" s="1076">
        <v>0.24751976245214527</v>
      </c>
      <c r="E24" s="1075">
        <v>242.82734862295271</v>
      </c>
      <c r="F24" s="1076">
        <v>0.28362846736705616</v>
      </c>
      <c r="G24" s="1075">
        <v>338.43731078055015</v>
      </c>
      <c r="H24" s="1076">
        <v>0.30713716826480469</v>
      </c>
      <c r="I24" s="1070"/>
      <c r="J24" s="1070"/>
      <c r="K24" s="1070"/>
      <c r="L24" s="1070"/>
      <c r="M24" s="1070"/>
      <c r="N24" s="1070"/>
      <c r="O24" s="1070"/>
    </row>
    <row r="25" spans="1:15" ht="15" customHeight="1" x14ac:dyDescent="0.25">
      <c r="B25" s="1074" t="s">
        <v>44</v>
      </c>
      <c r="C25" s="1075">
        <v>108.79153663500705</v>
      </c>
      <c r="D25" s="1076">
        <v>0.36457958076715991</v>
      </c>
      <c r="E25" s="1075">
        <v>236.42698625859106</v>
      </c>
      <c r="F25" s="1076">
        <v>0.45769116741509347</v>
      </c>
      <c r="G25" s="1075">
        <v>291.32706870229021</v>
      </c>
      <c r="H25" s="1076">
        <v>0.45490724337461891</v>
      </c>
      <c r="I25" s="1070"/>
      <c r="J25" s="1070"/>
      <c r="K25" s="1070"/>
      <c r="L25" s="1070"/>
      <c r="M25" s="1070"/>
      <c r="N25" s="1070"/>
      <c r="O25" s="1070"/>
    </row>
    <row r="26" spans="1:15" ht="15" customHeight="1" x14ac:dyDescent="0.25">
      <c r="B26" s="1074" t="s">
        <v>45</v>
      </c>
      <c r="C26" s="1075">
        <v>166.71110185039541</v>
      </c>
      <c r="D26" s="1076">
        <v>0.17318534400972571</v>
      </c>
      <c r="E26" s="1075">
        <v>287.68870297897928</v>
      </c>
      <c r="F26" s="1076">
        <v>0.25265433066836618</v>
      </c>
      <c r="G26" s="1075">
        <v>385.99829103213739</v>
      </c>
      <c r="H26" s="1076">
        <v>0.29681844461465751</v>
      </c>
      <c r="I26" s="1070"/>
      <c r="J26" s="1070"/>
      <c r="K26" s="1070"/>
      <c r="L26" s="1070"/>
      <c r="M26" s="1070"/>
      <c r="N26" s="1070"/>
      <c r="O26" s="1070"/>
    </row>
    <row r="27" spans="1:15" ht="15" customHeight="1" x14ac:dyDescent="0.25">
      <c r="B27" s="1074" t="s">
        <v>46</v>
      </c>
      <c r="C27" s="1075">
        <v>166.834</v>
      </c>
      <c r="D27" s="1076">
        <v>0.23605732609551916</v>
      </c>
      <c r="E27" s="1075">
        <v>203.87413014608111</v>
      </c>
      <c r="F27" s="1076">
        <v>0.37597522678270884</v>
      </c>
      <c r="G27" s="1075">
        <v>280.43150943396091</v>
      </c>
      <c r="H27" s="1076">
        <v>0.40826810463655483</v>
      </c>
      <c r="I27" s="1070"/>
      <c r="J27" s="1070"/>
      <c r="K27" s="1070"/>
      <c r="L27" s="1070"/>
      <c r="M27" s="1070"/>
      <c r="N27" s="1070"/>
      <c r="O27" s="1070"/>
    </row>
    <row r="28" spans="1:15" ht="15" customHeight="1" x14ac:dyDescent="0.25">
      <c r="B28" s="1077" t="s">
        <v>1</v>
      </c>
      <c r="C28" s="1078">
        <v>173.13524271844659</v>
      </c>
      <c r="D28" s="1079">
        <v>0.10001168278765107</v>
      </c>
      <c r="E28" s="1078">
        <v>279.42898351648097</v>
      </c>
      <c r="F28" s="1079">
        <v>0.23486836110689549</v>
      </c>
      <c r="G28" s="1078">
        <v>382.44817771084223</v>
      </c>
      <c r="H28" s="1079">
        <v>0.27697799361377895</v>
      </c>
      <c r="I28" s="1070"/>
      <c r="J28" s="1070"/>
      <c r="K28" s="1070"/>
      <c r="L28" s="1070"/>
      <c r="M28" s="1070"/>
      <c r="N28" s="1070"/>
      <c r="O28" s="1070"/>
    </row>
    <row r="29" spans="1:15" ht="15" customHeight="1" x14ac:dyDescent="0.25">
      <c r="B29" s="1303" t="s">
        <v>0</v>
      </c>
      <c r="C29" s="1304">
        <v>170.24767105613182</v>
      </c>
      <c r="D29" s="1305">
        <v>0.31408150370682597</v>
      </c>
      <c r="E29" s="1304">
        <v>277.81249245724638</v>
      </c>
      <c r="F29" s="1305">
        <v>0.24154448936568512</v>
      </c>
      <c r="G29" s="1304">
        <v>384.74024761701065</v>
      </c>
      <c r="H29" s="1305">
        <v>0.25240365202048126</v>
      </c>
      <c r="I29" s="672"/>
      <c r="J29" s="672"/>
      <c r="K29" s="672"/>
      <c r="L29" s="672"/>
      <c r="M29" s="672"/>
      <c r="N29" s="672"/>
      <c r="O29" s="672"/>
    </row>
    <row r="30" spans="1:15" ht="7.5" customHeight="1"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1" customHeight="1" x14ac:dyDescent="0.2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65</v>
      </c>
      <c r="C1" s="700" t="s">
        <v>65</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2" t="s">
        <v>456</v>
      </c>
      <c r="C6" s="1552"/>
      <c r="D6" s="1552"/>
      <c r="E6" s="1552"/>
      <c r="F6" s="1552"/>
      <c r="G6" s="1552"/>
      <c r="H6" s="1552"/>
      <c r="I6" s="1552"/>
      <c r="J6" s="1016"/>
      <c r="K6" s="1016"/>
      <c r="L6" s="1016"/>
      <c r="M6" s="1067"/>
      <c r="N6" s="1067"/>
      <c r="O6" s="1067"/>
      <c r="P6" s="1067"/>
      <c r="Q6" s="1067"/>
      <c r="R6" s="1067"/>
    </row>
    <row r="7" spans="1:18" s="621" customFormat="1" ht="15.75" customHeight="1" x14ac:dyDescent="0.2">
      <c r="A7" s="1015"/>
      <c r="B7" s="1691" t="str">
        <f>porsaad!$B$6</f>
        <v>Situación a 31 de mayo de 2025</v>
      </c>
      <c r="C7" s="1691"/>
      <c r="D7" s="1691"/>
      <c r="E7" s="1691"/>
      <c r="F7" s="1691"/>
      <c r="G7" s="1691"/>
      <c r="H7" s="1691"/>
      <c r="I7" s="1691"/>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4" t="s">
        <v>12</v>
      </c>
      <c r="C9" s="1706" t="s">
        <v>48</v>
      </c>
      <c r="D9" s="1706"/>
      <c r="E9" s="1707" t="s">
        <v>33</v>
      </c>
      <c r="F9" s="1708"/>
      <c r="G9" s="1709" t="s">
        <v>32</v>
      </c>
      <c r="H9" s="1710"/>
      <c r="I9" s="1070"/>
      <c r="J9" s="1070"/>
      <c r="K9" s="1070"/>
      <c r="L9" s="1070"/>
      <c r="M9" s="1070"/>
      <c r="N9" s="1070"/>
      <c r="O9" s="1070"/>
    </row>
    <row r="10" spans="1:18" ht="46.5" customHeight="1" x14ac:dyDescent="0.2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v>186.65249999999997</v>
      </c>
      <c r="F11" s="1073">
        <v>0.69045543617573379</v>
      </c>
      <c r="G11" s="1072">
        <v>691.10749999999985</v>
      </c>
      <c r="H11" s="1073">
        <v>0.2339074510107762</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075">
        <v>345.66666666666669</v>
      </c>
      <c r="D13" s="1076">
        <v>0.16299526256689462</v>
      </c>
      <c r="E13" s="1075">
        <v>484.3866666666666</v>
      </c>
      <c r="F13" s="1076">
        <v>0.31126752155744036</v>
      </c>
      <c r="G13" s="1075">
        <v>837.55153846153848</v>
      </c>
      <c r="H13" s="1076">
        <v>0.24453006885693962</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t="s">
        <v>363</v>
      </c>
      <c r="D15" s="1076" t="s">
        <v>363</v>
      </c>
      <c r="E15" s="1075" t="s">
        <v>363</v>
      </c>
      <c r="F15" s="1076" t="s">
        <v>363</v>
      </c>
      <c r="G15" s="1075" t="s">
        <v>363</v>
      </c>
      <c r="H15" s="1076" t="s">
        <v>363</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v>308.1013625498008</v>
      </c>
      <c r="D17" s="1076">
        <v>0.47206252262967258</v>
      </c>
      <c r="E17" s="1075">
        <v>557.93161748633815</v>
      </c>
      <c r="F17" s="1076">
        <v>0.50168434693882147</v>
      </c>
      <c r="G17" s="1075">
        <v>708.42961794019823</v>
      </c>
      <c r="H17" s="1076">
        <v>0.41757274717710141</v>
      </c>
      <c r="I17" s="1070"/>
      <c r="J17" s="1070"/>
      <c r="K17" s="1070"/>
      <c r="L17" s="1070"/>
      <c r="M17" s="1070"/>
      <c r="N17" s="1070"/>
      <c r="O17" s="1070"/>
    </row>
    <row r="18" spans="1:15" ht="15" customHeight="1" x14ac:dyDescent="0.25">
      <c r="B18" s="1074" t="s">
        <v>40</v>
      </c>
      <c r="C18" s="1075">
        <v>157.63</v>
      </c>
      <c r="D18" s="1076">
        <v>0</v>
      </c>
      <c r="E18" s="1075">
        <v>741.42333333333329</v>
      </c>
      <c r="F18" s="1076">
        <v>0.13684187999392131</v>
      </c>
      <c r="G18" s="1075">
        <v>902.7650000000001</v>
      </c>
      <c r="H18" s="1076">
        <v>0.44442267725433371</v>
      </c>
      <c r="I18" s="1070"/>
      <c r="J18" s="1070"/>
      <c r="K18" s="1070"/>
      <c r="L18" s="1070"/>
      <c r="M18" s="1070"/>
      <c r="N18" s="1070"/>
      <c r="O18" s="1070"/>
    </row>
    <row r="19" spans="1:15" ht="15" customHeight="1" x14ac:dyDescent="0.25">
      <c r="B19" s="1074" t="s">
        <v>41</v>
      </c>
      <c r="C19" s="1075">
        <v>221.44874999999999</v>
      </c>
      <c r="D19" s="1076">
        <v>0.41039169075026039</v>
      </c>
      <c r="E19" s="1075">
        <v>589.01333333333332</v>
      </c>
      <c r="F19" s="1076">
        <v>0.44366390550156898</v>
      </c>
      <c r="G19" s="1075">
        <v>806.38399999999967</v>
      </c>
      <c r="H19" s="1076">
        <v>0.49594075103913654</v>
      </c>
      <c r="I19" s="1070"/>
      <c r="J19" s="1070"/>
      <c r="K19" s="1070"/>
      <c r="L19" s="1070"/>
      <c r="M19" s="1070"/>
      <c r="N19" s="1070"/>
      <c r="O19" s="1070"/>
    </row>
    <row r="20" spans="1:15" ht="15" customHeight="1" x14ac:dyDescent="0.25">
      <c r="B20" s="1074" t="s">
        <v>3</v>
      </c>
      <c r="C20" s="1075">
        <v>301.14022857142857</v>
      </c>
      <c r="D20" s="1076">
        <v>4.6803541408397049E-2</v>
      </c>
      <c r="E20" s="1075">
        <v>1344.7947311827959</v>
      </c>
      <c r="F20" s="1076">
        <v>0.27048235177180424</v>
      </c>
      <c r="G20" s="1075">
        <v>1457.7251086956517</v>
      </c>
      <c r="H20" s="1076">
        <v>0.19542639739947149</v>
      </c>
      <c r="I20" s="1070"/>
      <c r="J20" s="1070"/>
      <c r="K20" s="1070"/>
      <c r="L20" s="1070"/>
      <c r="M20" s="1070"/>
      <c r="N20" s="1070"/>
      <c r="O20" s="1070"/>
    </row>
    <row r="21" spans="1:15" ht="15" customHeight="1" x14ac:dyDescent="0.2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25">
      <c r="B22" s="1074" t="s">
        <v>35</v>
      </c>
      <c r="C22" s="1075">
        <v>1950</v>
      </c>
      <c r="D22" s="1076">
        <v>0</v>
      </c>
      <c r="E22" s="1075">
        <v>1798.0474545454542</v>
      </c>
      <c r="F22" s="1076">
        <v>0.15059675088388788</v>
      </c>
      <c r="G22" s="1075">
        <v>1838.0091954022987</v>
      </c>
      <c r="H22" s="1076">
        <v>0.15338728431831183</v>
      </c>
      <c r="I22" s="1070"/>
      <c r="J22" s="1070"/>
      <c r="K22" s="1070"/>
      <c r="L22" s="1070"/>
      <c r="M22" s="1070"/>
      <c r="N22" s="1070"/>
      <c r="O22" s="1070"/>
    </row>
    <row r="23" spans="1:15" ht="15" customHeight="1" x14ac:dyDescent="0.25">
      <c r="B23" s="1074" t="s">
        <v>42</v>
      </c>
      <c r="C23" s="1075">
        <v>313.5</v>
      </c>
      <c r="D23" s="1076">
        <v>0</v>
      </c>
      <c r="E23" s="1075">
        <v>526.06437500000004</v>
      </c>
      <c r="F23" s="1076">
        <v>0.32010605132777697</v>
      </c>
      <c r="G23" s="1075">
        <v>546.07307692307666</v>
      </c>
      <c r="H23" s="1076">
        <v>0.30737865289049582</v>
      </c>
      <c r="I23" s="1070"/>
      <c r="J23" s="1070"/>
      <c r="K23" s="1070"/>
      <c r="L23" s="1070"/>
      <c r="M23" s="1070"/>
      <c r="N23" s="1070"/>
      <c r="O23" s="1070"/>
    </row>
    <row r="24" spans="1:15" ht="15" customHeight="1" x14ac:dyDescent="0.25">
      <c r="B24" s="1074" t="s">
        <v>43</v>
      </c>
      <c r="C24" s="1075">
        <v>233.93</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25">
      <c r="B25" s="1074" t="s">
        <v>44</v>
      </c>
      <c r="C25" s="1075">
        <v>579.16384615384618</v>
      </c>
      <c r="D25" s="1076">
        <v>0.14880458078586989</v>
      </c>
      <c r="E25" s="1075">
        <v>981.66941176470573</v>
      </c>
      <c r="F25" s="1076">
        <v>0.46510318730355121</v>
      </c>
      <c r="G25" s="1075">
        <v>1078.2290909090909</v>
      </c>
      <c r="H25" s="1076">
        <v>0.38004178116266096</v>
      </c>
      <c r="I25" s="1070"/>
      <c r="J25" s="1070"/>
      <c r="K25" s="1070"/>
      <c r="L25" s="1070"/>
      <c r="M25" s="1070"/>
      <c r="N25" s="1070"/>
      <c r="O25" s="1070"/>
    </row>
    <row r="26" spans="1:15" ht="15" customHeight="1" x14ac:dyDescent="0.25">
      <c r="B26" s="1074" t="s">
        <v>45</v>
      </c>
      <c r="C26" s="1075">
        <v>291.85016816143468</v>
      </c>
      <c r="D26" s="1076">
        <v>0.18712025587298295</v>
      </c>
      <c r="E26" s="1075">
        <v>505.00383819018441</v>
      </c>
      <c r="F26" s="1076">
        <v>0.30133480648043282</v>
      </c>
      <c r="G26" s="1075">
        <v>800.95804563492266</v>
      </c>
      <c r="H26" s="1076">
        <v>0.30772838074644837</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298.44595220854416</v>
      </c>
      <c r="D29" s="1305">
        <v>0.32432437605190567</v>
      </c>
      <c r="E29" s="1304">
        <v>560.40461723768567</v>
      </c>
      <c r="F29" s="1305">
        <v>0.51112099757449792</v>
      </c>
      <c r="G29" s="1304">
        <v>828.47946890756555</v>
      </c>
      <c r="H29" s="1305">
        <v>0.41278659810226453</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193</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2" t="s">
        <v>455</v>
      </c>
      <c r="C6" s="1552"/>
      <c r="D6" s="1552"/>
      <c r="E6" s="1552"/>
      <c r="F6" s="1552"/>
      <c r="G6" s="1552"/>
      <c r="H6" s="1552"/>
      <c r="I6" s="1552"/>
      <c r="J6" s="1016"/>
      <c r="K6" s="1016"/>
      <c r="L6" s="1016"/>
      <c r="M6" s="1067"/>
      <c r="N6" s="1067"/>
      <c r="O6" s="1067"/>
      <c r="P6" s="1067"/>
      <c r="Q6" s="1067"/>
      <c r="R6" s="1067"/>
    </row>
    <row r="7" spans="1:18" s="621" customFormat="1" ht="15.75" customHeight="1" x14ac:dyDescent="0.2">
      <c r="A7" s="1015"/>
      <c r="B7" s="1691" t="str">
        <f>porsaad!$B$6</f>
        <v>Situación a 31 de mayo de 2025</v>
      </c>
      <c r="C7" s="1691"/>
      <c r="D7" s="1691"/>
      <c r="E7" s="1691"/>
      <c r="F7" s="1691"/>
      <c r="G7" s="1691"/>
      <c r="H7" s="1691"/>
      <c r="I7" s="1691"/>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4" t="s">
        <v>12</v>
      </c>
      <c r="C9" s="1706" t="s">
        <v>48</v>
      </c>
      <c r="D9" s="1706"/>
      <c r="E9" s="1707" t="s">
        <v>33</v>
      </c>
      <c r="F9" s="1708"/>
      <c r="G9" s="1709" t="s">
        <v>32</v>
      </c>
      <c r="H9" s="1710"/>
      <c r="I9" s="1070"/>
      <c r="J9" s="1070"/>
      <c r="K9" s="1070"/>
      <c r="L9" s="1070"/>
      <c r="M9" s="1070"/>
      <c r="N9" s="1070"/>
      <c r="O9" s="1070"/>
    </row>
    <row r="10" spans="1:18" ht="46.5" customHeight="1" x14ac:dyDescent="0.2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v>290</v>
      </c>
      <c r="H12" s="1076">
        <v>0</v>
      </c>
      <c r="I12" s="1070"/>
      <c r="J12" s="1070"/>
      <c r="K12" s="1070"/>
      <c r="L12" s="1070"/>
      <c r="M12" s="1070"/>
      <c r="N12" s="1070"/>
      <c r="O12" s="1070"/>
    </row>
    <row r="13" spans="1:18" ht="15" customHeight="1" x14ac:dyDescent="0.25">
      <c r="B13" s="1074" t="s">
        <v>37</v>
      </c>
      <c r="C13" s="1075">
        <v>169.63072992700731</v>
      </c>
      <c r="D13" s="1076">
        <v>0.175899132807462</v>
      </c>
      <c r="E13" s="1075">
        <v>266.53519607843083</v>
      </c>
      <c r="F13" s="1076">
        <v>0.23979885901381182</v>
      </c>
      <c r="G13" s="1075">
        <v>425.11785714285759</v>
      </c>
      <c r="H13" s="1076">
        <v>0.20673714214260752</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230.01401700123117</v>
      </c>
      <c r="D15" s="1076">
        <v>0.50625825127162394</v>
      </c>
      <c r="E15" s="1075">
        <v>330.39551310389032</v>
      </c>
      <c r="F15" s="1076">
        <v>0.49261343218893949</v>
      </c>
      <c r="G15" s="1075">
        <v>549.16659209157467</v>
      </c>
      <c r="H15" s="1076">
        <v>0.45673065824769699</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v>233.16662736328581</v>
      </c>
      <c r="D17" s="1076">
        <v>0.4729143557423226</v>
      </c>
      <c r="E17" s="1075">
        <v>388.00170427268324</v>
      </c>
      <c r="F17" s="1076">
        <v>0.54990056538098953</v>
      </c>
      <c r="G17" s="1075">
        <v>604.24120937263876</v>
      </c>
      <c r="H17" s="1076">
        <v>0.45152666529616914</v>
      </c>
      <c r="I17" s="1070"/>
      <c r="J17" s="1070"/>
      <c r="K17" s="1070"/>
      <c r="L17" s="1070"/>
      <c r="M17" s="1070"/>
      <c r="N17" s="1070"/>
      <c r="O17" s="1070"/>
    </row>
    <row r="18" spans="1:15" ht="15" customHeight="1" x14ac:dyDescent="0.25">
      <c r="B18" s="1074" t="s">
        <v>40</v>
      </c>
      <c r="C18" s="1075">
        <v>175.26088235294111</v>
      </c>
      <c r="D18" s="1076">
        <v>0.4169353531658947</v>
      </c>
      <c r="E18" s="1075">
        <v>272.13644314868753</v>
      </c>
      <c r="F18" s="1076">
        <v>0.46837646532724758</v>
      </c>
      <c r="G18" s="1075">
        <v>480.66027322404381</v>
      </c>
      <c r="H18" s="1076">
        <v>0.49740129527904259</v>
      </c>
      <c r="I18" s="1070"/>
      <c r="J18" s="1070"/>
      <c r="K18" s="1070"/>
      <c r="L18" s="1070"/>
      <c r="M18" s="1070"/>
      <c r="N18" s="1070"/>
      <c r="O18" s="1070"/>
    </row>
    <row r="19" spans="1:15" ht="15" customHeight="1" x14ac:dyDescent="0.25">
      <c r="B19" s="1074" t="s">
        <v>41</v>
      </c>
      <c r="C19" s="1075">
        <v>220.43644044044211</v>
      </c>
      <c r="D19" s="1076">
        <v>0.14286373923567863</v>
      </c>
      <c r="E19" s="1075">
        <v>293.79859405940329</v>
      </c>
      <c r="F19" s="1076">
        <v>0.18643709867546157</v>
      </c>
      <c r="G19" s="1075">
        <v>512.18364389233795</v>
      </c>
      <c r="H19" s="1076">
        <v>0.18761254333410887</v>
      </c>
      <c r="I19" s="1070"/>
      <c r="J19" s="1070"/>
      <c r="K19" s="1070"/>
      <c r="L19" s="1070"/>
      <c r="M19" s="1070"/>
      <c r="N19" s="1070"/>
      <c r="O19" s="1070"/>
    </row>
    <row r="20" spans="1:15" ht="15" customHeight="1" x14ac:dyDescent="0.25">
      <c r="B20" s="1074" t="s">
        <v>3</v>
      </c>
      <c r="C20" s="1075">
        <v>293.20208648494361</v>
      </c>
      <c r="D20" s="1076">
        <v>0.14081048374946986</v>
      </c>
      <c r="E20" s="1075">
        <v>480.54717607973402</v>
      </c>
      <c r="F20" s="1076">
        <v>0.20822956076129484</v>
      </c>
      <c r="G20" s="1075">
        <v>834.36632387156817</v>
      </c>
      <c r="H20" s="1076">
        <v>0.1773127631613082</v>
      </c>
      <c r="I20" s="1070"/>
      <c r="J20" s="1070"/>
      <c r="K20" s="1070"/>
      <c r="L20" s="1070"/>
      <c r="M20" s="1070"/>
      <c r="N20" s="1070"/>
      <c r="O20" s="1070"/>
    </row>
    <row r="21" spans="1:15" ht="15" customHeight="1" x14ac:dyDescent="0.25">
      <c r="B21" s="1074" t="s">
        <v>2</v>
      </c>
      <c r="C21" s="1075">
        <v>196.76204439930177</v>
      </c>
      <c r="D21" s="1076">
        <v>0.33578994038074761</v>
      </c>
      <c r="E21" s="1075">
        <v>344.56896239239802</v>
      </c>
      <c r="F21" s="1076">
        <v>0.27811064398749991</v>
      </c>
      <c r="G21" s="1075">
        <v>603.57369298522076</v>
      </c>
      <c r="H21" s="1076">
        <v>0.26752115645406332</v>
      </c>
      <c r="I21" s="1070"/>
      <c r="J21" s="1070"/>
      <c r="K21" s="1070"/>
      <c r="L21" s="1070"/>
      <c r="M21" s="1070"/>
      <c r="N21" s="1070"/>
      <c r="O21" s="1070"/>
    </row>
    <row r="22" spans="1:15" ht="15" customHeight="1" x14ac:dyDescent="0.25">
      <c r="B22" s="1074" t="s">
        <v>35</v>
      </c>
      <c r="C22" s="1075">
        <v>208.86246330275429</v>
      </c>
      <c r="D22" s="1076">
        <v>0.42326030355253491</v>
      </c>
      <c r="E22" s="1075">
        <v>285.91267116682758</v>
      </c>
      <c r="F22" s="1076">
        <v>0.42771853768458529</v>
      </c>
      <c r="G22" s="1075">
        <v>449.62032482598482</v>
      </c>
      <c r="H22" s="1076">
        <v>0.46327443529639128</v>
      </c>
      <c r="I22" s="1070"/>
      <c r="J22" s="1070"/>
      <c r="K22" s="1070"/>
      <c r="L22" s="1070"/>
      <c r="M22" s="1070"/>
      <c r="N22" s="1070"/>
      <c r="O22" s="1070"/>
    </row>
    <row r="23" spans="1:15" ht="15" customHeight="1" x14ac:dyDescent="0.25">
      <c r="B23" s="1074" t="s">
        <v>42</v>
      </c>
      <c r="C23" s="1075">
        <v>305.18954072790297</v>
      </c>
      <c r="D23" s="1076">
        <v>6.0135900139404376E-2</v>
      </c>
      <c r="E23" s="1075">
        <v>326.56806620208994</v>
      </c>
      <c r="F23" s="1076">
        <v>0.14525705594876803</v>
      </c>
      <c r="G23" s="1075">
        <v>479.93684750732359</v>
      </c>
      <c r="H23" s="1076">
        <v>0.24853907462053951</v>
      </c>
      <c r="I23" s="1070"/>
      <c r="J23" s="1070"/>
      <c r="K23" s="1070"/>
      <c r="L23" s="1070"/>
      <c r="M23" s="1070"/>
      <c r="N23" s="1070"/>
      <c r="O23" s="1070"/>
    </row>
    <row r="24" spans="1:15" ht="15" customHeight="1" x14ac:dyDescent="0.25">
      <c r="B24" s="1074" t="s">
        <v>43</v>
      </c>
      <c r="C24" s="1075">
        <v>147</v>
      </c>
      <c r="D24" s="1076">
        <v>6.7343502970147379E-2</v>
      </c>
      <c r="E24" s="1075" t="s">
        <v>363</v>
      </c>
      <c r="F24" s="1076" t="s">
        <v>363</v>
      </c>
      <c r="G24" s="1075" t="s">
        <v>363</v>
      </c>
      <c r="H24" s="1076" t="s">
        <v>363</v>
      </c>
      <c r="I24" s="1070"/>
      <c r="J24" s="1070"/>
      <c r="K24" s="1070"/>
      <c r="L24" s="1070"/>
      <c r="M24" s="1070"/>
      <c r="N24" s="1070"/>
      <c r="O24" s="1070"/>
    </row>
    <row r="25" spans="1:15" ht="15" customHeight="1" x14ac:dyDescent="0.25">
      <c r="B25" s="1074" t="s">
        <v>44</v>
      </c>
      <c r="C25" s="1075">
        <v>232.78001818181775</v>
      </c>
      <c r="D25" s="1076">
        <v>0.26582689719106617</v>
      </c>
      <c r="E25" s="1075">
        <v>501.36298642534001</v>
      </c>
      <c r="F25" s="1076">
        <v>0.26923454349025916</v>
      </c>
      <c r="G25" s="1075">
        <v>577.06623966942129</v>
      </c>
      <c r="H25" s="1076">
        <v>0.24471157986435438</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v>282.14999999999998</v>
      </c>
      <c r="D28" s="1079">
        <v>0</v>
      </c>
      <c r="E28" s="1078">
        <v>342.46999999999997</v>
      </c>
      <c r="F28" s="1079">
        <v>0.26693541299265489</v>
      </c>
      <c r="G28" s="1078" t="s">
        <v>363</v>
      </c>
      <c r="H28" s="1079" t="s">
        <v>363</v>
      </c>
      <c r="I28" s="1070"/>
      <c r="J28" s="1070"/>
      <c r="K28" s="1070"/>
      <c r="L28" s="1070"/>
      <c r="M28" s="1070"/>
      <c r="N28" s="1070"/>
      <c r="O28" s="1070"/>
    </row>
    <row r="29" spans="1:15" ht="15" customHeight="1" x14ac:dyDescent="0.25">
      <c r="B29" s="1303" t="s">
        <v>0</v>
      </c>
      <c r="C29" s="1304">
        <v>235.27639939580706</v>
      </c>
      <c r="D29" s="1305">
        <v>0.36142513899295098</v>
      </c>
      <c r="E29" s="1304">
        <v>374.70378883623766</v>
      </c>
      <c r="F29" s="1305">
        <v>0.3885002271006488</v>
      </c>
      <c r="G29" s="1304">
        <v>609.18434463714186</v>
      </c>
      <c r="H29" s="1305">
        <v>0.36487422903757666</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8.6" customHeight="1" x14ac:dyDescent="0.2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topLeftCell="F1"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20" t="s">
        <v>368</v>
      </c>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row>
    <row r="5" spans="1:29" x14ac:dyDescent="0.25">
      <c r="B5" s="219"/>
      <c r="C5" s="219"/>
      <c r="D5" s="1421" t="s">
        <v>365</v>
      </c>
      <c r="E5" s="1421"/>
      <c r="F5" s="1421"/>
      <c r="G5" s="1421"/>
      <c r="H5" s="1421"/>
      <c r="I5" s="1421"/>
      <c r="J5" s="1421"/>
      <c r="K5" s="1421"/>
      <c r="L5" s="1421"/>
      <c r="M5" s="219"/>
      <c r="N5" s="1422" t="s">
        <v>339</v>
      </c>
      <c r="O5" s="1422"/>
      <c r="P5" s="1422"/>
      <c r="Q5" s="1422"/>
      <c r="R5" s="1422"/>
      <c r="S5" s="1422"/>
      <c r="T5" s="1422"/>
      <c r="U5" s="1422"/>
      <c r="V5" s="1422"/>
      <c r="W5" s="1422"/>
      <c r="X5" s="1422"/>
      <c r="Y5" s="1422"/>
      <c r="Z5" s="1422"/>
      <c r="AA5" s="1422"/>
    </row>
    <row r="6" spans="1:29" ht="21" customHeight="1" x14ac:dyDescent="0.25">
      <c r="B6" s="219"/>
      <c r="C6" s="219"/>
      <c r="D6" s="1422"/>
      <c r="E6" s="1422"/>
      <c r="F6" s="1422"/>
      <c r="G6" s="1422"/>
      <c r="H6" s="1422"/>
      <c r="I6" s="1422"/>
      <c r="J6" s="1422"/>
      <c r="K6" s="1422"/>
      <c r="L6" s="1422"/>
      <c r="M6" s="219"/>
      <c r="N6" s="1423">
        <v>43830</v>
      </c>
      <c r="O6" s="1424"/>
      <c r="P6" s="1425">
        <v>44196</v>
      </c>
      <c r="Q6" s="1426"/>
      <c r="R6" s="1425">
        <v>44561</v>
      </c>
      <c r="S6" s="1426"/>
      <c r="T6" s="1427">
        <v>44926</v>
      </c>
      <c r="U6" s="1428"/>
      <c r="V6" s="1415">
        <v>45291</v>
      </c>
      <c r="W6" s="1416"/>
      <c r="X6" s="1415">
        <v>45657</v>
      </c>
      <c r="Y6" s="1416"/>
      <c r="Z6" s="1415">
        <v>45808</v>
      </c>
      <c r="AA6" s="1417"/>
    </row>
    <row r="7" spans="1:29" x14ac:dyDescent="0.25">
      <c r="B7" s="225"/>
      <c r="C7" s="219"/>
      <c r="D7" s="226">
        <v>43465</v>
      </c>
      <c r="E7" s="227">
        <v>43830</v>
      </c>
      <c r="F7" s="228">
        <v>44196</v>
      </c>
      <c r="G7" s="228">
        <v>44561</v>
      </c>
      <c r="H7" s="228">
        <v>44926</v>
      </c>
      <c r="I7" s="228">
        <v>45291</v>
      </c>
      <c r="J7" s="228">
        <v>45657</v>
      </c>
      <c r="K7" s="228">
        <v>45808</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1357"/>
      <c r="K8" s="234"/>
      <c r="L8" s="234"/>
      <c r="M8" s="219"/>
    </row>
    <row r="9" spans="1:29" ht="15" customHeight="1" x14ac:dyDescent="0.25">
      <c r="B9" s="298" t="s">
        <v>8</v>
      </c>
      <c r="C9" s="219"/>
      <c r="D9" s="299">
        <v>212243</v>
      </c>
      <c r="E9" s="300">
        <v>220375</v>
      </c>
      <c r="F9" s="300">
        <v>228555</v>
      </c>
      <c r="G9" s="254">
        <v>257227</v>
      </c>
      <c r="H9" s="254">
        <v>270632</v>
      </c>
      <c r="I9" s="254">
        <v>286600</v>
      </c>
      <c r="J9" s="254">
        <v>296663</v>
      </c>
      <c r="K9" s="301">
        <v>301429</v>
      </c>
      <c r="L9" s="302"/>
      <c r="M9" s="222"/>
      <c r="N9" s="278">
        <v>3.8314573389935047E-2</v>
      </c>
      <c r="O9" s="279">
        <v>8132</v>
      </c>
      <c r="P9" s="280">
        <v>3.7118547929665402E-2</v>
      </c>
      <c r="Q9" s="279">
        <v>8180</v>
      </c>
      <c r="R9" s="280">
        <v>0.12544901664807151</v>
      </c>
      <c r="S9" s="279">
        <v>28672</v>
      </c>
      <c r="T9" s="280">
        <v>5.2113502859342242E-2</v>
      </c>
      <c r="U9" s="279">
        <v>13405</v>
      </c>
      <c r="V9" s="280">
        <v>5.9002630878831841E-2</v>
      </c>
      <c r="W9" s="279">
        <v>15968</v>
      </c>
      <c r="X9" s="280">
        <v>3.5111653872993642E-2</v>
      </c>
      <c r="Y9" s="279">
        <v>10063</v>
      </c>
      <c r="Z9" s="280">
        <v>5.1051647907164766E-2</v>
      </c>
      <c r="AA9" s="279">
        <v>14641</v>
      </c>
    </row>
    <row r="10" spans="1:29" x14ac:dyDescent="0.25">
      <c r="B10" s="303" t="s">
        <v>7</v>
      </c>
      <c r="C10" s="219"/>
      <c r="D10" s="253">
        <v>29146</v>
      </c>
      <c r="E10" s="254">
        <v>32952</v>
      </c>
      <c r="F10" s="254">
        <v>31533</v>
      </c>
      <c r="G10" s="254">
        <v>35145</v>
      </c>
      <c r="H10" s="254">
        <v>37547</v>
      </c>
      <c r="I10" s="254">
        <v>40334</v>
      </c>
      <c r="J10" s="254">
        <v>45264</v>
      </c>
      <c r="K10" s="257">
        <v>46529</v>
      </c>
      <c r="L10" s="304"/>
      <c r="M10" s="219"/>
      <c r="N10" s="256">
        <v>0.13058395663212785</v>
      </c>
      <c r="O10" s="257">
        <v>3806</v>
      </c>
      <c r="P10" s="258">
        <v>-4.3062636562272383E-2</v>
      </c>
      <c r="Q10" s="257">
        <v>-1419</v>
      </c>
      <c r="R10" s="258">
        <v>0.11454666539815439</v>
      </c>
      <c r="S10" s="257">
        <v>3612</v>
      </c>
      <c r="T10" s="258">
        <v>6.8345426091904971E-2</v>
      </c>
      <c r="U10" s="257">
        <v>2402</v>
      </c>
      <c r="V10" s="258">
        <v>7.4226968865688248E-2</v>
      </c>
      <c r="W10" s="257">
        <v>2787</v>
      </c>
      <c r="X10" s="258">
        <v>0.12222938463827049</v>
      </c>
      <c r="Y10" s="257">
        <v>4930</v>
      </c>
      <c r="Z10" s="258">
        <v>0.13657237774195119</v>
      </c>
      <c r="AA10" s="257">
        <v>5591</v>
      </c>
    </row>
    <row r="11" spans="1:29" x14ac:dyDescent="0.25">
      <c r="B11" s="303" t="s">
        <v>37</v>
      </c>
      <c r="C11" s="219"/>
      <c r="D11" s="253">
        <v>22049</v>
      </c>
      <c r="E11" s="254">
        <v>21083</v>
      </c>
      <c r="F11" s="254">
        <v>24199</v>
      </c>
      <c r="G11" s="254">
        <v>27700</v>
      </c>
      <c r="H11" s="254">
        <v>28977</v>
      </c>
      <c r="I11" s="254">
        <v>31214</v>
      </c>
      <c r="J11" s="254">
        <v>33127</v>
      </c>
      <c r="K11" s="257">
        <v>34939</v>
      </c>
      <c r="M11" s="222"/>
      <c r="N11" s="256">
        <v>-4.3811510726110003E-2</v>
      </c>
      <c r="O11" s="257">
        <v>-966</v>
      </c>
      <c r="P11" s="258">
        <v>0.14779680311151155</v>
      </c>
      <c r="Q11" s="257">
        <v>3116</v>
      </c>
      <c r="R11" s="258">
        <v>0.14467539980990951</v>
      </c>
      <c r="S11" s="257">
        <v>3501</v>
      </c>
      <c r="T11" s="258">
        <v>4.6101083032491053E-2</v>
      </c>
      <c r="U11" s="257">
        <v>1277</v>
      </c>
      <c r="V11" s="258">
        <v>7.7199157952859254E-2</v>
      </c>
      <c r="W11" s="257">
        <v>2237</v>
      </c>
      <c r="X11" s="258">
        <v>6.1286602165694815E-2</v>
      </c>
      <c r="Y11" s="257">
        <v>1913</v>
      </c>
      <c r="Z11" s="258">
        <v>0.10632975523257659</v>
      </c>
      <c r="AA11" s="257">
        <v>3358</v>
      </c>
    </row>
    <row r="12" spans="1:29" x14ac:dyDescent="0.25">
      <c r="B12" s="303" t="s">
        <v>38</v>
      </c>
      <c r="C12" s="219"/>
      <c r="D12" s="253">
        <v>17328</v>
      </c>
      <c r="E12" s="254">
        <v>20674</v>
      </c>
      <c r="F12" s="254">
        <v>23074</v>
      </c>
      <c r="G12" s="254">
        <v>24476</v>
      </c>
      <c r="H12" s="254">
        <v>26198</v>
      </c>
      <c r="I12" s="254">
        <v>29233</v>
      </c>
      <c r="J12" s="254">
        <v>31849</v>
      </c>
      <c r="K12" s="257">
        <v>31159</v>
      </c>
      <c r="M12" s="222"/>
      <c r="N12" s="256">
        <v>0.19309787626962138</v>
      </c>
      <c r="O12" s="257">
        <v>3346</v>
      </c>
      <c r="P12" s="258">
        <v>0.11608783979878101</v>
      </c>
      <c r="Q12" s="257">
        <v>2400</v>
      </c>
      <c r="R12" s="258">
        <v>6.0761029730432625E-2</v>
      </c>
      <c r="S12" s="257">
        <v>1402</v>
      </c>
      <c r="T12" s="258">
        <v>7.0354633109985354E-2</v>
      </c>
      <c r="U12" s="257">
        <v>1722</v>
      </c>
      <c r="V12" s="258">
        <v>0.1158485380563401</v>
      </c>
      <c r="W12" s="257">
        <v>3035</v>
      </c>
      <c r="X12" s="258">
        <v>8.9487907501795805E-2</v>
      </c>
      <c r="Y12" s="257">
        <v>2616</v>
      </c>
      <c r="Z12" s="258">
        <v>4.7044591552135584E-2</v>
      </c>
      <c r="AA12" s="257">
        <v>1400</v>
      </c>
    </row>
    <row r="13" spans="1:29" x14ac:dyDescent="0.25">
      <c r="B13" s="303" t="s">
        <v>6</v>
      </c>
      <c r="C13" s="219"/>
      <c r="D13" s="253">
        <v>21638</v>
      </c>
      <c r="E13" s="254">
        <v>23390</v>
      </c>
      <c r="F13" s="254">
        <v>25070</v>
      </c>
      <c r="G13" s="254">
        <v>26787</v>
      </c>
      <c r="H13" s="254">
        <v>34697</v>
      </c>
      <c r="I13" s="254">
        <v>40697</v>
      </c>
      <c r="J13" s="254">
        <v>45025</v>
      </c>
      <c r="K13" s="257">
        <v>46750</v>
      </c>
      <c r="L13" s="304"/>
      <c r="M13" s="219"/>
      <c r="N13" s="256">
        <v>8.0968666235326836E-2</v>
      </c>
      <c r="O13" s="257">
        <v>1752</v>
      </c>
      <c r="P13" s="258">
        <v>7.1825566481402259E-2</v>
      </c>
      <c r="Q13" s="257">
        <v>1680</v>
      </c>
      <c r="R13" s="258">
        <v>6.8488232947746308E-2</v>
      </c>
      <c r="S13" s="257">
        <v>1717</v>
      </c>
      <c r="T13" s="258">
        <v>0.29529249262702062</v>
      </c>
      <c r="U13" s="257">
        <v>7910</v>
      </c>
      <c r="V13" s="258">
        <v>0.17292561316540334</v>
      </c>
      <c r="W13" s="257">
        <v>6000</v>
      </c>
      <c r="X13" s="258">
        <v>0.10634690517728584</v>
      </c>
      <c r="Y13" s="257">
        <v>4328</v>
      </c>
      <c r="Z13" s="258">
        <v>0.12086120501570408</v>
      </c>
      <c r="AA13" s="257">
        <v>5041</v>
      </c>
      <c r="AC13" s="224"/>
    </row>
    <row r="14" spans="1:29" x14ac:dyDescent="0.25">
      <c r="B14" s="303" t="s">
        <v>5</v>
      </c>
      <c r="C14" s="219"/>
      <c r="D14" s="253">
        <v>15734</v>
      </c>
      <c r="E14" s="254">
        <v>17179</v>
      </c>
      <c r="F14" s="254">
        <v>17123</v>
      </c>
      <c r="G14" s="254">
        <v>17369</v>
      </c>
      <c r="H14" s="254">
        <v>17553</v>
      </c>
      <c r="I14" s="254">
        <v>17166</v>
      </c>
      <c r="J14" s="254">
        <v>18175</v>
      </c>
      <c r="K14" s="257">
        <v>18068</v>
      </c>
      <c r="M14" s="222"/>
      <c r="N14" s="256">
        <v>9.1839328841998302E-2</v>
      </c>
      <c r="O14" s="257">
        <v>1445</v>
      </c>
      <c r="P14" s="258">
        <v>-3.2597939344548577E-3</v>
      </c>
      <c r="Q14" s="257">
        <v>-56</v>
      </c>
      <c r="R14" s="258">
        <v>1.4366641359574883E-2</v>
      </c>
      <c r="S14" s="257">
        <v>246</v>
      </c>
      <c r="T14" s="258">
        <v>1.0593586274396882E-2</v>
      </c>
      <c r="U14" s="257">
        <v>184</v>
      </c>
      <c r="V14" s="258">
        <v>-2.204751324559906E-2</v>
      </c>
      <c r="W14" s="257">
        <v>-387</v>
      </c>
      <c r="X14" s="258">
        <v>5.8778981708027533E-2</v>
      </c>
      <c r="Y14" s="257">
        <v>1009</v>
      </c>
      <c r="Z14" s="258">
        <v>2.2524052065648004E-2</v>
      </c>
      <c r="AA14" s="257">
        <v>398</v>
      </c>
      <c r="AC14" s="224"/>
    </row>
    <row r="15" spans="1:29" x14ac:dyDescent="0.25">
      <c r="B15" s="303" t="s">
        <v>4</v>
      </c>
      <c r="C15" s="219"/>
      <c r="D15" s="253">
        <v>93374</v>
      </c>
      <c r="E15" s="254">
        <v>104776</v>
      </c>
      <c r="F15" s="254">
        <v>105589</v>
      </c>
      <c r="G15" s="254">
        <v>108712</v>
      </c>
      <c r="H15" s="254">
        <v>114173</v>
      </c>
      <c r="I15" s="254">
        <v>122589</v>
      </c>
      <c r="J15" s="254">
        <v>126194</v>
      </c>
      <c r="K15" s="257">
        <v>126965</v>
      </c>
      <c r="M15" s="222"/>
      <c r="N15" s="256">
        <v>0.12211108017221073</v>
      </c>
      <c r="O15" s="257">
        <v>11402</v>
      </c>
      <c r="P15" s="258">
        <v>7.7594105520348844E-3</v>
      </c>
      <c r="Q15" s="257">
        <v>813</v>
      </c>
      <c r="R15" s="258">
        <v>2.9576944568089569E-2</v>
      </c>
      <c r="S15" s="257">
        <v>3123</v>
      </c>
      <c r="T15" s="258">
        <v>5.0233644859813076E-2</v>
      </c>
      <c r="U15" s="257">
        <v>5461</v>
      </c>
      <c r="V15" s="258">
        <v>7.3712699149536265E-2</v>
      </c>
      <c r="W15" s="257">
        <v>8416</v>
      </c>
      <c r="X15" s="258">
        <v>2.9407206193051483E-2</v>
      </c>
      <c r="Y15" s="257">
        <v>3605</v>
      </c>
      <c r="Z15" s="258">
        <v>1.8948027350646823E-2</v>
      </c>
      <c r="AA15" s="257">
        <v>2361</v>
      </c>
      <c r="AC15" s="224"/>
    </row>
    <row r="16" spans="1:29" x14ac:dyDescent="0.25">
      <c r="B16" s="303" t="s">
        <v>40</v>
      </c>
      <c r="C16" s="219"/>
      <c r="D16" s="253">
        <v>57838</v>
      </c>
      <c r="E16" s="254">
        <v>62182</v>
      </c>
      <c r="F16" s="254">
        <v>59849</v>
      </c>
      <c r="G16" s="254">
        <v>63814</v>
      </c>
      <c r="H16" s="254">
        <v>67338</v>
      </c>
      <c r="I16" s="254">
        <v>72357</v>
      </c>
      <c r="J16" s="254">
        <v>78035</v>
      </c>
      <c r="K16" s="257">
        <v>78096</v>
      </c>
      <c r="M16" s="222"/>
      <c r="N16" s="256">
        <v>7.5106331477575283E-2</v>
      </c>
      <c r="O16" s="257">
        <v>4344</v>
      </c>
      <c r="P16" s="258">
        <v>-3.7518896143578506E-2</v>
      </c>
      <c r="Q16" s="257">
        <v>-2333</v>
      </c>
      <c r="R16" s="258">
        <v>6.6250062657688513E-2</v>
      </c>
      <c r="S16" s="257">
        <v>3965</v>
      </c>
      <c r="T16" s="258">
        <v>5.5222991819976697E-2</v>
      </c>
      <c r="U16" s="257">
        <v>3524</v>
      </c>
      <c r="V16" s="258">
        <v>7.4534438207253029E-2</v>
      </c>
      <c r="W16" s="257">
        <v>5019</v>
      </c>
      <c r="X16" s="258">
        <v>7.8472020675262932E-2</v>
      </c>
      <c r="Y16" s="257">
        <v>5678</v>
      </c>
      <c r="Z16" s="258">
        <v>7.3174753679350335E-2</v>
      </c>
      <c r="AA16" s="257">
        <v>5325</v>
      </c>
      <c r="AC16" s="224"/>
    </row>
    <row r="17" spans="2:31" x14ac:dyDescent="0.25">
      <c r="B17" s="303" t="s">
        <v>41</v>
      </c>
      <c r="C17" s="219"/>
      <c r="D17" s="253">
        <v>155037</v>
      </c>
      <c r="E17" s="254">
        <v>163730</v>
      </c>
      <c r="F17" s="254">
        <v>156934</v>
      </c>
      <c r="G17" s="254">
        <v>166875</v>
      </c>
      <c r="H17" s="254">
        <v>187874</v>
      </c>
      <c r="I17" s="254">
        <v>201720</v>
      </c>
      <c r="J17" s="254">
        <v>229333</v>
      </c>
      <c r="K17" s="257">
        <v>236273</v>
      </c>
      <c r="M17" s="222"/>
      <c r="N17" s="256">
        <v>5.6070486400020547E-2</v>
      </c>
      <c r="O17" s="257">
        <v>8693</v>
      </c>
      <c r="P17" s="258">
        <v>-4.1507359677517841E-2</v>
      </c>
      <c r="Q17" s="257">
        <v>-6796</v>
      </c>
      <c r="R17" s="258">
        <v>6.3345100488103379E-2</v>
      </c>
      <c r="S17" s="257">
        <v>9941</v>
      </c>
      <c r="T17" s="258">
        <v>0.12583670411985026</v>
      </c>
      <c r="U17" s="257">
        <v>20999</v>
      </c>
      <c r="V17" s="258">
        <v>7.3698329731628709E-2</v>
      </c>
      <c r="W17" s="257">
        <v>13846</v>
      </c>
      <c r="X17" s="258">
        <v>0.13688776521911561</v>
      </c>
      <c r="Y17" s="257">
        <v>27613</v>
      </c>
      <c r="Z17" s="258">
        <v>0.11875923330429172</v>
      </c>
      <c r="AA17" s="257">
        <v>25081</v>
      </c>
      <c r="AC17" s="224"/>
    </row>
    <row r="18" spans="2:31" x14ac:dyDescent="0.25">
      <c r="B18" s="303" t="s">
        <v>3</v>
      </c>
      <c r="C18" s="219"/>
      <c r="D18" s="253">
        <v>74354</v>
      </c>
      <c r="E18" s="254">
        <v>88242</v>
      </c>
      <c r="F18" s="254">
        <v>102104</v>
      </c>
      <c r="G18" s="254">
        <v>117265</v>
      </c>
      <c r="H18" s="254">
        <v>133839</v>
      </c>
      <c r="I18" s="254">
        <v>146290</v>
      </c>
      <c r="J18" s="254">
        <v>164565</v>
      </c>
      <c r="K18" s="257">
        <v>168563</v>
      </c>
      <c r="M18" s="222"/>
      <c r="N18" s="256">
        <v>0.18678215025418932</v>
      </c>
      <c r="O18" s="257">
        <v>13888</v>
      </c>
      <c r="P18" s="258">
        <v>0.15709072777135602</v>
      </c>
      <c r="Q18" s="257">
        <v>13862</v>
      </c>
      <c r="R18" s="258">
        <v>0.14848585755700072</v>
      </c>
      <c r="S18" s="257">
        <v>15161</v>
      </c>
      <c r="T18" s="258">
        <v>0.14133799513921463</v>
      </c>
      <c r="U18" s="257">
        <v>16574</v>
      </c>
      <c r="V18" s="258">
        <v>9.3029684919941014E-2</v>
      </c>
      <c r="W18" s="257">
        <v>12451</v>
      </c>
      <c r="X18" s="258">
        <v>0.12492309795611467</v>
      </c>
      <c r="Y18" s="257">
        <v>18275</v>
      </c>
      <c r="Z18" s="258">
        <v>9.0084264031610406E-2</v>
      </c>
      <c r="AA18" s="257">
        <v>13930</v>
      </c>
      <c r="AC18" s="224"/>
    </row>
    <row r="19" spans="2:31" x14ac:dyDescent="0.25">
      <c r="B19" s="303" t="s">
        <v>2</v>
      </c>
      <c r="C19" s="219"/>
      <c r="D19" s="253">
        <v>29189</v>
      </c>
      <c r="E19" s="254">
        <v>28237</v>
      </c>
      <c r="F19" s="254">
        <v>29065</v>
      </c>
      <c r="G19" s="254">
        <v>31070</v>
      </c>
      <c r="H19" s="254">
        <v>32795</v>
      </c>
      <c r="I19" s="254">
        <v>35293</v>
      </c>
      <c r="J19" s="254">
        <v>37168</v>
      </c>
      <c r="K19" s="257">
        <v>36837</v>
      </c>
      <c r="M19" s="222"/>
      <c r="N19" s="256">
        <v>-3.2615026208503206E-2</v>
      </c>
      <c r="O19" s="257">
        <v>-952</v>
      </c>
      <c r="P19" s="258">
        <v>2.9323228388284939E-2</v>
      </c>
      <c r="Q19" s="257">
        <v>828</v>
      </c>
      <c r="R19" s="258">
        <v>6.8983313263375257E-2</v>
      </c>
      <c r="S19" s="257">
        <v>2005</v>
      </c>
      <c r="T19" s="258">
        <v>5.551979401351792E-2</v>
      </c>
      <c r="U19" s="257">
        <v>1725</v>
      </c>
      <c r="V19" s="258">
        <v>7.6170147888397599E-2</v>
      </c>
      <c r="W19" s="257">
        <v>2498</v>
      </c>
      <c r="X19" s="258">
        <v>5.3126682344941001E-2</v>
      </c>
      <c r="Y19" s="257">
        <v>1875</v>
      </c>
      <c r="Z19" s="258">
        <v>3.1819836979356309E-2</v>
      </c>
      <c r="AA19" s="257">
        <v>1136</v>
      </c>
      <c r="AC19" s="224"/>
    </row>
    <row r="20" spans="2:31" x14ac:dyDescent="0.25">
      <c r="B20" s="303" t="s">
        <v>35</v>
      </c>
      <c r="C20" s="219"/>
      <c r="D20" s="253">
        <v>60099</v>
      </c>
      <c r="E20" s="254">
        <v>61636</v>
      </c>
      <c r="F20" s="254">
        <v>62544</v>
      </c>
      <c r="G20" s="254">
        <v>65061</v>
      </c>
      <c r="H20" s="254">
        <v>68103</v>
      </c>
      <c r="I20" s="254">
        <v>73691</v>
      </c>
      <c r="J20" s="254">
        <v>77196</v>
      </c>
      <c r="K20" s="257">
        <v>81675</v>
      </c>
      <c r="M20" s="222"/>
      <c r="N20" s="256">
        <v>2.5574468793158056E-2</v>
      </c>
      <c r="O20" s="257">
        <v>1537</v>
      </c>
      <c r="P20" s="258">
        <v>1.4731650334220303E-2</v>
      </c>
      <c r="Q20" s="257">
        <v>908</v>
      </c>
      <c r="R20" s="258">
        <v>4.0243668457405901E-2</v>
      </c>
      <c r="S20" s="257">
        <v>2517</v>
      </c>
      <c r="T20" s="258">
        <v>4.6756121178586296E-2</v>
      </c>
      <c r="U20" s="257">
        <v>3042</v>
      </c>
      <c r="V20" s="258">
        <v>8.2052185659956312E-2</v>
      </c>
      <c r="W20" s="257">
        <v>5588</v>
      </c>
      <c r="X20" s="258">
        <v>4.7563474508420356E-2</v>
      </c>
      <c r="Y20" s="257">
        <v>3505</v>
      </c>
      <c r="Z20" s="258">
        <v>9.6308724832214754E-2</v>
      </c>
      <c r="AA20" s="257">
        <v>7175</v>
      </c>
      <c r="AC20" s="224"/>
    </row>
    <row r="21" spans="2:31" x14ac:dyDescent="0.25">
      <c r="B21" s="303" t="s">
        <v>42</v>
      </c>
      <c r="C21" s="219"/>
      <c r="D21" s="253">
        <v>141699</v>
      </c>
      <c r="E21" s="254">
        <v>143622</v>
      </c>
      <c r="F21" s="254">
        <v>133442</v>
      </c>
      <c r="G21" s="254">
        <v>152686</v>
      </c>
      <c r="H21" s="254">
        <v>163762</v>
      </c>
      <c r="I21" s="254">
        <v>177795</v>
      </c>
      <c r="J21" s="254">
        <v>190951</v>
      </c>
      <c r="K21" s="257">
        <v>196986</v>
      </c>
      <c r="M21" s="222"/>
      <c r="N21" s="256">
        <v>1.3571020261258004E-2</v>
      </c>
      <c r="O21" s="257">
        <v>1923</v>
      </c>
      <c r="P21" s="258">
        <v>-7.0880505772096147E-2</v>
      </c>
      <c r="Q21" s="257">
        <v>-10180</v>
      </c>
      <c r="R21" s="258">
        <v>0.14421246683952571</v>
      </c>
      <c r="S21" s="257">
        <v>19244</v>
      </c>
      <c r="T21" s="258">
        <v>7.2541031921721677E-2</v>
      </c>
      <c r="U21" s="257">
        <v>11076</v>
      </c>
      <c r="V21" s="258">
        <v>8.5691430246333189E-2</v>
      </c>
      <c r="W21" s="257">
        <v>14033</v>
      </c>
      <c r="X21" s="258">
        <v>7.3995331702241263E-2</v>
      </c>
      <c r="Y21" s="257">
        <v>13156</v>
      </c>
      <c r="Z21" s="258">
        <v>7.5233484167835707E-2</v>
      </c>
      <c r="AA21" s="257">
        <v>13783</v>
      </c>
      <c r="AC21" s="224"/>
    </row>
    <row r="22" spans="2:31" x14ac:dyDescent="0.25">
      <c r="B22" s="303" t="s">
        <v>43</v>
      </c>
      <c r="C22" s="219"/>
      <c r="D22" s="253">
        <v>34999</v>
      </c>
      <c r="E22" s="254">
        <v>35054</v>
      </c>
      <c r="F22" s="254">
        <v>35294</v>
      </c>
      <c r="G22" s="254">
        <v>37047</v>
      </c>
      <c r="H22" s="254">
        <v>37762</v>
      </c>
      <c r="I22" s="254">
        <v>40484</v>
      </c>
      <c r="J22" s="254">
        <v>44630</v>
      </c>
      <c r="K22" s="257">
        <v>46549</v>
      </c>
      <c r="M22" s="222"/>
      <c r="N22" s="256">
        <v>1.571473470670659E-3</v>
      </c>
      <c r="O22" s="257">
        <v>55</v>
      </c>
      <c r="P22" s="258">
        <v>6.8465795629599757E-3</v>
      </c>
      <c r="Q22" s="257">
        <v>240</v>
      </c>
      <c r="R22" s="258">
        <v>4.9668498894996249E-2</v>
      </c>
      <c r="S22" s="257">
        <v>1753</v>
      </c>
      <c r="T22" s="258">
        <v>1.9299808351553427E-2</v>
      </c>
      <c r="U22" s="257">
        <v>715</v>
      </c>
      <c r="V22" s="258">
        <v>7.2083046448810917E-2</v>
      </c>
      <c r="W22" s="257">
        <v>2722</v>
      </c>
      <c r="X22" s="258">
        <v>0.1024108289694694</v>
      </c>
      <c r="Y22" s="257">
        <v>4146</v>
      </c>
      <c r="Z22" s="258">
        <v>8.8051049506801871E-2</v>
      </c>
      <c r="AA22" s="257">
        <v>3767</v>
      </c>
      <c r="AC22" s="224"/>
    </row>
    <row r="23" spans="2:31" x14ac:dyDescent="0.25">
      <c r="B23" s="303" t="s">
        <v>44</v>
      </c>
      <c r="C23" s="219"/>
      <c r="D23" s="253">
        <v>13668</v>
      </c>
      <c r="E23" s="254">
        <v>13801</v>
      </c>
      <c r="F23" s="254">
        <v>13661</v>
      </c>
      <c r="G23" s="254">
        <v>14164</v>
      </c>
      <c r="H23" s="254">
        <v>15245</v>
      </c>
      <c r="I23" s="254">
        <v>16142</v>
      </c>
      <c r="J23" s="254">
        <v>16475</v>
      </c>
      <c r="K23" s="257">
        <v>17258</v>
      </c>
      <c r="L23" s="304"/>
      <c r="M23" s="219"/>
      <c r="N23" s="256">
        <v>9.7307579748318052E-3</v>
      </c>
      <c r="O23" s="257">
        <v>133</v>
      </c>
      <c r="P23" s="258">
        <v>-1.0144192449822453E-2</v>
      </c>
      <c r="Q23" s="257">
        <v>-140</v>
      </c>
      <c r="R23" s="258">
        <v>3.6820144938145116E-2</v>
      </c>
      <c r="S23" s="257">
        <v>503</v>
      </c>
      <c r="T23" s="258">
        <v>7.6320248517367961E-2</v>
      </c>
      <c r="U23" s="257">
        <v>1081</v>
      </c>
      <c r="V23" s="258">
        <v>5.8838963594621152E-2</v>
      </c>
      <c r="W23" s="257">
        <v>897</v>
      </c>
      <c r="X23" s="258">
        <v>2.062941395118334E-2</v>
      </c>
      <c r="Y23" s="257">
        <v>333</v>
      </c>
      <c r="Z23" s="258">
        <v>7.2525013982971842E-2</v>
      </c>
      <c r="AA23" s="257">
        <v>1167</v>
      </c>
      <c r="AC23" s="224"/>
    </row>
    <row r="24" spans="2:31" x14ac:dyDescent="0.25">
      <c r="B24" s="303" t="s">
        <v>45</v>
      </c>
      <c r="C24" s="219"/>
      <c r="D24" s="253">
        <v>65017</v>
      </c>
      <c r="E24" s="254">
        <v>67062</v>
      </c>
      <c r="F24" s="254">
        <v>65757</v>
      </c>
      <c r="G24" s="254">
        <v>65741</v>
      </c>
      <c r="H24" s="254">
        <v>65206</v>
      </c>
      <c r="I24" s="254">
        <v>67674</v>
      </c>
      <c r="J24" s="254">
        <v>70761</v>
      </c>
      <c r="K24" s="257">
        <v>72428</v>
      </c>
      <c r="M24" s="222"/>
      <c r="N24" s="256">
        <v>3.1453312210652618E-2</v>
      </c>
      <c r="O24" s="257">
        <v>2045</v>
      </c>
      <c r="P24" s="258">
        <v>-1.9459604545047915E-2</v>
      </c>
      <c r="Q24" s="257">
        <v>-1305</v>
      </c>
      <c r="R24" s="258">
        <v>-2.4332010280270211E-4</v>
      </c>
      <c r="S24" s="257">
        <v>-16</v>
      </c>
      <c r="T24" s="258">
        <v>-8.137996075508469E-3</v>
      </c>
      <c r="U24" s="257">
        <v>-535</v>
      </c>
      <c r="V24" s="258">
        <v>3.7849277673833726E-2</v>
      </c>
      <c r="W24" s="257">
        <v>2468</v>
      </c>
      <c r="X24" s="258">
        <v>4.5615746076779873E-2</v>
      </c>
      <c r="Y24" s="257">
        <v>3087</v>
      </c>
      <c r="Z24" s="258">
        <v>5.051852926245548E-2</v>
      </c>
      <c r="AA24" s="257">
        <v>3483</v>
      </c>
      <c r="AC24" s="224"/>
    </row>
    <row r="25" spans="2:31" x14ac:dyDescent="0.25">
      <c r="B25" s="303" t="s">
        <v>46</v>
      </c>
      <c r="C25" s="219"/>
      <c r="D25" s="253">
        <v>8100</v>
      </c>
      <c r="E25" s="254">
        <v>8282</v>
      </c>
      <c r="F25" s="254">
        <v>7638</v>
      </c>
      <c r="G25" s="254">
        <v>8004</v>
      </c>
      <c r="H25" s="254">
        <v>8548</v>
      </c>
      <c r="I25" s="254">
        <v>9180</v>
      </c>
      <c r="J25" s="254">
        <v>9334</v>
      </c>
      <c r="K25" s="257">
        <v>9323</v>
      </c>
      <c r="M25" s="222"/>
      <c r="N25" s="256">
        <v>2.246913580246912E-2</v>
      </c>
      <c r="O25" s="257">
        <v>182</v>
      </c>
      <c r="P25" s="258">
        <v>-7.7758995411736254E-2</v>
      </c>
      <c r="Q25" s="257">
        <v>-644</v>
      </c>
      <c r="R25" s="258">
        <v>4.7918303220738423E-2</v>
      </c>
      <c r="S25" s="257">
        <v>366</v>
      </c>
      <c r="T25" s="258">
        <v>6.7966016991504175E-2</v>
      </c>
      <c r="U25" s="257">
        <v>544</v>
      </c>
      <c r="V25" s="258">
        <v>7.3935423490875118E-2</v>
      </c>
      <c r="W25" s="257">
        <v>632</v>
      </c>
      <c r="X25" s="258">
        <v>1.6775599128540319E-2</v>
      </c>
      <c r="Y25" s="257">
        <v>154</v>
      </c>
      <c r="Z25" s="258">
        <v>5.1752021563342687E-3</v>
      </c>
      <c r="AA25" s="257">
        <v>48</v>
      </c>
      <c r="AC25" s="224"/>
    </row>
    <row r="26" spans="2:31" x14ac:dyDescent="0.25">
      <c r="B26" s="305" t="s">
        <v>1</v>
      </c>
      <c r="C26" s="219"/>
      <c r="D26" s="260">
        <v>2763</v>
      </c>
      <c r="E26" s="261">
        <v>2906</v>
      </c>
      <c r="F26" s="261">
        <v>2799</v>
      </c>
      <c r="G26" s="261">
        <v>2999</v>
      </c>
      <c r="H26" s="261">
        <v>3188</v>
      </c>
      <c r="I26" s="261">
        <v>3407</v>
      </c>
      <c r="J26" s="261">
        <v>3679</v>
      </c>
      <c r="K26" s="265">
        <v>3733</v>
      </c>
      <c r="M26" s="222"/>
      <c r="N26" s="264">
        <v>5.1755338400289563E-2</v>
      </c>
      <c r="O26" s="265">
        <v>143</v>
      </c>
      <c r="P26" s="266">
        <v>-3.6820371644872729E-2</v>
      </c>
      <c r="Q26" s="265">
        <v>-107</v>
      </c>
      <c r="R26" s="266">
        <v>7.1454090746695176E-2</v>
      </c>
      <c r="S26" s="265">
        <v>200</v>
      </c>
      <c r="T26" s="266">
        <v>6.302100700233404E-2</v>
      </c>
      <c r="U26" s="265">
        <v>189</v>
      </c>
      <c r="V26" s="266">
        <v>6.8695106649937276E-2</v>
      </c>
      <c r="W26" s="265">
        <v>219</v>
      </c>
      <c r="X26" s="266">
        <v>7.9835632521279676E-2</v>
      </c>
      <c r="Y26" s="265">
        <v>272</v>
      </c>
      <c r="Z26" s="266">
        <v>5.870674985819635E-2</v>
      </c>
      <c r="AA26" s="265">
        <v>207</v>
      </c>
      <c r="AC26" s="224"/>
      <c r="AD26" s="224"/>
      <c r="AE26" s="286"/>
    </row>
    <row r="27" spans="2:31" x14ac:dyDescent="0.25">
      <c r="B27" s="235" t="s">
        <v>0</v>
      </c>
      <c r="C27" s="219"/>
      <c r="D27" s="1222">
        <f>SUM(D9:D26)</f>
        <v>1054275</v>
      </c>
      <c r="E27" s="306">
        <f>SUM(E9:E26)</f>
        <v>1115183</v>
      </c>
      <c r="F27" s="307">
        <f>SUM(F9:F26)</f>
        <v>1124230</v>
      </c>
      <c r="G27" s="306">
        <f>SUM(G9:G26)</f>
        <v>1222142</v>
      </c>
      <c r="H27" s="307">
        <v>1313437</v>
      </c>
      <c r="I27" s="306">
        <v>1411866</v>
      </c>
      <c r="J27" s="306">
        <v>1518424</v>
      </c>
      <c r="K27" s="306">
        <f>SUM(K9:K26)</f>
        <v>1553560</v>
      </c>
      <c r="L27" s="308"/>
      <c r="M27" s="222"/>
      <c r="N27" s="240">
        <f>E27/D27-1</f>
        <v>5.7772402836072212E-2</v>
      </c>
      <c r="O27" s="241">
        <f>E27-D27</f>
        <v>60908</v>
      </c>
      <c r="P27" s="242">
        <f>F27/E27-1</f>
        <v>8.1125698652149136E-3</v>
      </c>
      <c r="Q27" s="243">
        <f>F27-E27</f>
        <v>9047</v>
      </c>
      <c r="R27" s="242">
        <f t="shared" ref="R27" si="0">G27/F27-1</f>
        <v>8.7092498865890322E-2</v>
      </c>
      <c r="S27" s="237">
        <f t="shared" ref="S27" si="1">G27-F27</f>
        <v>97912</v>
      </c>
      <c r="T27" s="242">
        <f t="shared" ref="T27" si="2">H27/G27-1</f>
        <v>7.4700812180581222E-2</v>
      </c>
      <c r="U27" s="243">
        <f t="shared" ref="U27" si="3">H27-G27</f>
        <v>91295</v>
      </c>
      <c r="V27" s="309">
        <f t="shared" ref="V27" si="4">I27/H27-1</f>
        <v>7.4940023769697328E-2</v>
      </c>
      <c r="W27" s="237">
        <f t="shared" ref="W27" si="5">I27-H27</f>
        <v>98429</v>
      </c>
      <c r="X27" s="242">
        <f t="shared" ref="X27" si="6">J27/I27-1</f>
        <v>7.5473168133519675E-2</v>
      </c>
      <c r="Y27" s="243">
        <f>SUM(Y9:Y26)</f>
        <v>106558</v>
      </c>
      <c r="Z27" s="242">
        <v>7.4631243134661629E-2</v>
      </c>
      <c r="AA27" s="243">
        <v>107892</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194</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2" t="s">
        <v>454</v>
      </c>
      <c r="C6" s="1552"/>
      <c r="D6" s="1552"/>
      <c r="E6" s="1552"/>
      <c r="F6" s="1552"/>
      <c r="G6" s="1552"/>
      <c r="H6" s="1552"/>
      <c r="I6" s="1552"/>
      <c r="J6" s="1016"/>
      <c r="K6" s="1016"/>
      <c r="L6" s="1016"/>
      <c r="M6" s="1067"/>
      <c r="N6" s="1067"/>
      <c r="O6" s="1067"/>
      <c r="P6" s="1067"/>
      <c r="Q6" s="1067"/>
      <c r="R6" s="1067"/>
    </row>
    <row r="7" spans="1:18" s="621" customFormat="1" ht="15.75" customHeight="1" x14ac:dyDescent="0.2">
      <c r="A7" s="1015"/>
      <c r="B7" s="1691" t="str">
        <f>porsaad!$B$6</f>
        <v>Situación a 31 de mayo de 2025</v>
      </c>
      <c r="C7" s="1691"/>
      <c r="D7" s="1691"/>
      <c r="E7" s="1691"/>
      <c r="F7" s="1691"/>
      <c r="G7" s="1691"/>
      <c r="H7" s="1691"/>
      <c r="I7" s="1691"/>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4" t="s">
        <v>12</v>
      </c>
      <c r="C9" s="1706" t="s">
        <v>48</v>
      </c>
      <c r="D9" s="1706"/>
      <c r="E9" s="1707" t="s">
        <v>33</v>
      </c>
      <c r="F9" s="1708"/>
      <c r="G9" s="1709" t="s">
        <v>32</v>
      </c>
      <c r="H9" s="1710"/>
      <c r="I9" s="1070"/>
      <c r="J9" s="1070"/>
      <c r="K9" s="1070"/>
      <c r="L9" s="1070"/>
      <c r="M9" s="1070"/>
      <c r="N9" s="1070"/>
      <c r="O9" s="1070"/>
    </row>
    <row r="10" spans="1:18" ht="46.5" customHeight="1" x14ac:dyDescent="0.2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v>218.83076923076925</v>
      </c>
      <c r="D11" s="1073">
        <v>0.48351924053539563</v>
      </c>
      <c r="E11" s="1072">
        <v>466.4933970588333</v>
      </c>
      <c r="F11" s="1073">
        <v>0.36050626396616731</v>
      </c>
      <c r="G11" s="1072">
        <v>579.1252455889545</v>
      </c>
      <c r="H11" s="1073">
        <v>0.22167811390485637</v>
      </c>
      <c r="I11" s="1070"/>
      <c r="J11" s="1070"/>
      <c r="K11" s="1070"/>
      <c r="L11" s="1070"/>
      <c r="M11" s="1070"/>
      <c r="N11" s="1070"/>
      <c r="O11" s="1070"/>
    </row>
    <row r="12" spans="1:18" ht="15" customHeight="1" x14ac:dyDescent="0.25">
      <c r="B12" s="1074" t="s">
        <v>7</v>
      </c>
      <c r="C12" s="1075">
        <v>212.78000000000003</v>
      </c>
      <c r="D12" s="1076">
        <v>0.46749559767633242</v>
      </c>
      <c r="E12" s="1075">
        <v>403.61027272727256</v>
      </c>
      <c r="F12" s="1076">
        <v>0.60726941577187299</v>
      </c>
      <c r="G12" s="1075">
        <v>463.18565625793354</v>
      </c>
      <c r="H12" s="1076">
        <v>0.42357593793872983</v>
      </c>
      <c r="I12" s="1070"/>
      <c r="J12" s="1070"/>
      <c r="K12" s="1070"/>
      <c r="L12" s="1070"/>
      <c r="M12" s="1070"/>
      <c r="N12" s="1070"/>
      <c r="O12" s="1070"/>
    </row>
    <row r="13" spans="1:18" ht="15" customHeight="1" x14ac:dyDescent="0.25">
      <c r="B13" s="1074" t="s">
        <v>37</v>
      </c>
      <c r="C13" s="1075">
        <v>348.92318181818189</v>
      </c>
      <c r="D13" s="1076">
        <v>0.34550676374744488</v>
      </c>
      <c r="E13" s="1075">
        <v>403.06979362101544</v>
      </c>
      <c r="F13" s="1076">
        <v>0.41924701748137472</v>
      </c>
      <c r="G13" s="1075">
        <v>432.79852941176654</v>
      </c>
      <c r="H13" s="1076">
        <v>0.43413744421391787</v>
      </c>
      <c r="I13" s="1070"/>
      <c r="J13" s="1070"/>
      <c r="K13" s="1070"/>
      <c r="L13" s="1070"/>
      <c r="M13" s="1070"/>
      <c r="N13" s="1070"/>
      <c r="O13" s="1070"/>
    </row>
    <row r="14" spans="1:18" ht="15" customHeight="1" x14ac:dyDescent="0.25">
      <c r="B14" s="1074" t="s">
        <v>38</v>
      </c>
      <c r="C14" s="1075">
        <v>553.94000000000005</v>
      </c>
      <c r="D14" s="1076">
        <v>0</v>
      </c>
      <c r="E14" s="1075">
        <v>578.32685891025608</v>
      </c>
      <c r="F14" s="1076">
        <v>0.21853083547100646</v>
      </c>
      <c r="G14" s="1075">
        <v>527.91731703832784</v>
      </c>
      <c r="H14" s="1076">
        <v>0.33240636266227253</v>
      </c>
      <c r="I14" s="1070"/>
      <c r="J14" s="1070"/>
      <c r="K14" s="1070"/>
      <c r="L14" s="1070"/>
      <c r="M14" s="1070"/>
      <c r="N14" s="1070"/>
      <c r="O14" s="1070"/>
    </row>
    <row r="15" spans="1:18" ht="15" customHeight="1" x14ac:dyDescent="0.25">
      <c r="B15" s="1074" t="s">
        <v>6</v>
      </c>
      <c r="C15" s="1075">
        <v>381.87</v>
      </c>
      <c r="D15" s="1076">
        <v>0.6687436326323718</v>
      </c>
      <c r="E15" s="1075">
        <v>489.68521455224004</v>
      </c>
      <c r="F15" s="1076">
        <v>0.53195157959841421</v>
      </c>
      <c r="G15" s="1075">
        <v>544.97176190476148</v>
      </c>
      <c r="H15" s="1076">
        <v>0.48032374454522464</v>
      </c>
      <c r="I15" s="1070"/>
      <c r="J15" s="1070"/>
      <c r="K15" s="1070"/>
      <c r="L15" s="1070"/>
      <c r="M15" s="1070"/>
      <c r="N15" s="1070"/>
      <c r="O15" s="1070"/>
    </row>
    <row r="16" spans="1:18" ht="15" customHeight="1" x14ac:dyDescent="0.25">
      <c r="B16" s="1074" t="s">
        <v>5</v>
      </c>
      <c r="C16" s="1075">
        <v>441.6877777777778</v>
      </c>
      <c r="D16" s="1076">
        <v>0.56112564144741828</v>
      </c>
      <c r="E16" s="1075">
        <v>522.16994949494938</v>
      </c>
      <c r="F16" s="1076">
        <v>0.48125824055882344</v>
      </c>
      <c r="G16" s="1075">
        <v>524.27262195121932</v>
      </c>
      <c r="H16" s="1076">
        <v>0.48215219661236913</v>
      </c>
      <c r="I16" s="1070"/>
      <c r="J16" s="1070"/>
      <c r="K16" s="1070"/>
      <c r="L16" s="1070"/>
      <c r="M16" s="1070"/>
      <c r="N16" s="1070"/>
      <c r="O16" s="1070"/>
    </row>
    <row r="17" spans="1:15" ht="15" customHeight="1" x14ac:dyDescent="0.25">
      <c r="B17" s="1074" t="s">
        <v>4</v>
      </c>
      <c r="C17" s="1075" t="s">
        <v>363</v>
      </c>
      <c r="D17" s="1076" t="s">
        <v>363</v>
      </c>
      <c r="E17" s="1075">
        <v>426.40926167652793</v>
      </c>
      <c r="F17" s="1076">
        <v>0.66920466898431274</v>
      </c>
      <c r="G17" s="1075">
        <v>574.26911686072481</v>
      </c>
      <c r="H17" s="1076">
        <v>0.55591220682913323</v>
      </c>
      <c r="I17" s="1070"/>
      <c r="J17" s="1070"/>
      <c r="K17" s="1070"/>
      <c r="L17" s="1070"/>
      <c r="M17" s="1070"/>
      <c r="N17" s="1070"/>
      <c r="O17" s="1070"/>
    </row>
    <row r="18" spans="1:15" ht="15" customHeight="1" x14ac:dyDescent="0.25">
      <c r="B18" s="1074" t="s">
        <v>40</v>
      </c>
      <c r="C18" s="1075">
        <v>251.18515488047743</v>
      </c>
      <c r="D18" s="1076">
        <v>0.39224142089777964</v>
      </c>
      <c r="E18" s="1075">
        <v>435.38406556067986</v>
      </c>
      <c r="F18" s="1076">
        <v>0.573118553513704</v>
      </c>
      <c r="G18" s="1075">
        <v>433.02075574439249</v>
      </c>
      <c r="H18" s="1076">
        <v>0.5636850194805324</v>
      </c>
      <c r="I18" s="1070"/>
      <c r="J18" s="1070"/>
      <c r="K18" s="1070"/>
      <c r="L18" s="1070"/>
      <c r="M18" s="1070"/>
      <c r="N18" s="1070"/>
      <c r="O18" s="1070"/>
    </row>
    <row r="19" spans="1:15" ht="15" customHeight="1" x14ac:dyDescent="0.25">
      <c r="B19" s="1074" t="s">
        <v>41</v>
      </c>
      <c r="C19" s="1075">
        <v>386.02666666666664</v>
      </c>
      <c r="D19" s="1076">
        <v>0.44402755717515341</v>
      </c>
      <c r="E19" s="1075">
        <v>679.07691117884235</v>
      </c>
      <c r="F19" s="1076">
        <v>0.45244747719486622</v>
      </c>
      <c r="G19" s="1075">
        <v>661.79270095236791</v>
      </c>
      <c r="H19" s="1076">
        <v>0.46022441926140262</v>
      </c>
      <c r="I19" s="1070"/>
      <c r="J19" s="1070"/>
      <c r="K19" s="1070"/>
      <c r="L19" s="1070"/>
      <c r="M19" s="1070"/>
      <c r="N19" s="1070"/>
      <c r="O19" s="1070"/>
    </row>
    <row r="20" spans="1:15" ht="15" customHeight="1" x14ac:dyDescent="0.25">
      <c r="B20" s="1074" t="s">
        <v>3</v>
      </c>
      <c r="C20" s="1075">
        <v>1437.97956818182</v>
      </c>
      <c r="D20" s="1076">
        <v>0.35349514844566798</v>
      </c>
      <c r="E20" s="1075">
        <v>978.62391076115523</v>
      </c>
      <c r="F20" s="1076">
        <v>0.39311004196158922</v>
      </c>
      <c r="G20" s="1075">
        <v>897.21606868956201</v>
      </c>
      <c r="H20" s="1076">
        <v>0.37836609311413844</v>
      </c>
      <c r="I20" s="1070"/>
      <c r="J20" s="1070"/>
      <c r="K20" s="1070"/>
      <c r="L20" s="1070"/>
      <c r="M20" s="1070"/>
      <c r="N20" s="1070"/>
      <c r="O20" s="1070"/>
    </row>
    <row r="21" spans="1:15" ht="15" customHeight="1" x14ac:dyDescent="0.25">
      <c r="B21" s="1074" t="s">
        <v>2</v>
      </c>
      <c r="C21" s="1075">
        <v>293.06</v>
      </c>
      <c r="D21" s="1076">
        <v>0.80945943817806254</v>
      </c>
      <c r="E21" s="1075">
        <v>368.66510469314085</v>
      </c>
      <c r="F21" s="1076">
        <v>0.50314542064907175</v>
      </c>
      <c r="G21" s="1075">
        <v>462.00454387990902</v>
      </c>
      <c r="H21" s="1076">
        <v>0.46870314705642419</v>
      </c>
      <c r="I21" s="1070"/>
      <c r="J21" s="1070"/>
      <c r="K21" s="1070"/>
      <c r="L21" s="1070"/>
      <c r="M21" s="1070"/>
      <c r="N21" s="1070"/>
      <c r="O21" s="1070"/>
    </row>
    <row r="22" spans="1:15" ht="15" customHeight="1" x14ac:dyDescent="0.25">
      <c r="B22" s="1074" t="s">
        <v>35</v>
      </c>
      <c r="C22" s="1075">
        <v>323.17520295202951</v>
      </c>
      <c r="D22" s="1076">
        <v>0.4437171254895485</v>
      </c>
      <c r="E22" s="1075">
        <v>406.9200035423338</v>
      </c>
      <c r="F22" s="1076">
        <v>0.4515560007443592</v>
      </c>
      <c r="G22" s="1075">
        <v>422.221895838406</v>
      </c>
      <c r="H22" s="1076">
        <v>0.42418008909342553</v>
      </c>
      <c r="I22" s="1070"/>
      <c r="J22" s="1070"/>
      <c r="K22" s="1070"/>
      <c r="L22" s="1070"/>
      <c r="M22" s="1070"/>
      <c r="N22" s="1070"/>
      <c r="O22" s="1070"/>
    </row>
    <row r="23" spans="1:15" ht="15" customHeight="1" x14ac:dyDescent="0.25">
      <c r="B23" s="1074" t="s">
        <v>42</v>
      </c>
      <c r="C23" s="1075">
        <v>496.59666666666664</v>
      </c>
      <c r="D23" s="1076">
        <v>0.45233468956125472</v>
      </c>
      <c r="E23" s="1075">
        <v>604.71394041680321</v>
      </c>
      <c r="F23" s="1076">
        <v>0.24093762050461665</v>
      </c>
      <c r="G23" s="1075">
        <v>605.33709742820486</v>
      </c>
      <c r="H23" s="1076">
        <v>0.24129008669950475</v>
      </c>
      <c r="I23" s="1070"/>
      <c r="J23" s="1070"/>
      <c r="K23" s="1070"/>
      <c r="L23" s="1070"/>
      <c r="M23" s="1070"/>
      <c r="N23" s="1070"/>
      <c r="O23" s="1070"/>
    </row>
    <row r="24" spans="1:15" ht="15" customHeight="1" x14ac:dyDescent="0.25">
      <c r="B24" s="1074" t="s">
        <v>43</v>
      </c>
      <c r="C24" s="1075" t="s">
        <v>363</v>
      </c>
      <c r="D24" s="1076" t="s">
        <v>363</v>
      </c>
      <c r="E24" s="1075">
        <v>419.84452586206856</v>
      </c>
      <c r="F24" s="1076">
        <v>0.51611030246717005</v>
      </c>
      <c r="G24" s="1075">
        <v>465.71476923076932</v>
      </c>
      <c r="H24" s="1076">
        <v>0.51664306250870251</v>
      </c>
      <c r="I24" s="1070"/>
      <c r="J24" s="1070"/>
      <c r="K24" s="1070"/>
      <c r="L24" s="1070"/>
      <c r="M24" s="1070"/>
      <c r="N24" s="1070"/>
      <c r="O24" s="1070"/>
    </row>
    <row r="25" spans="1:15" ht="15" customHeight="1" x14ac:dyDescent="0.25">
      <c r="B25" s="1074" t="s">
        <v>44</v>
      </c>
      <c r="C25" s="1075">
        <v>1202.6442857142858</v>
      </c>
      <c r="D25" s="1076">
        <v>0.44947696355174299</v>
      </c>
      <c r="E25" s="1075">
        <v>900.76081081081111</v>
      </c>
      <c r="F25" s="1076">
        <v>0.61925579511411821</v>
      </c>
      <c r="G25" s="1075">
        <v>888.12461538461457</v>
      </c>
      <c r="H25" s="1076">
        <v>0.5951271833884042</v>
      </c>
      <c r="I25" s="1070"/>
      <c r="J25" s="1070"/>
      <c r="K25" s="1070"/>
      <c r="L25" s="1070"/>
      <c r="M25" s="1070"/>
      <c r="N25" s="1070"/>
      <c r="O25" s="1070"/>
    </row>
    <row r="26" spans="1:15" ht="15" customHeight="1" x14ac:dyDescent="0.25">
      <c r="B26" s="1074" t="s">
        <v>45</v>
      </c>
      <c r="C26" s="1075">
        <v>289.78166666666669</v>
      </c>
      <c r="D26" s="1076">
        <v>0.25402439776609953</v>
      </c>
      <c r="E26" s="1075">
        <v>647.53972519084164</v>
      </c>
      <c r="F26" s="1076">
        <v>0.32500519175393944</v>
      </c>
      <c r="G26" s="1075">
        <v>703.29136923077181</v>
      </c>
      <c r="H26" s="1076">
        <v>0.34212443065551534</v>
      </c>
      <c r="I26" s="1070"/>
      <c r="J26" s="1070"/>
      <c r="K26" s="1070"/>
      <c r="L26" s="1070"/>
      <c r="M26" s="1070"/>
      <c r="N26" s="1070"/>
      <c r="O26" s="1070"/>
    </row>
    <row r="27" spans="1:15" ht="15" customHeight="1" x14ac:dyDescent="0.25">
      <c r="B27" s="1074" t="s">
        <v>46</v>
      </c>
      <c r="C27" s="1075">
        <v>681.31941176470593</v>
      </c>
      <c r="D27" s="1076">
        <v>6.5832026440660829E-2</v>
      </c>
      <c r="E27" s="1075">
        <v>690.21663461538617</v>
      </c>
      <c r="F27" s="1076">
        <v>9.5198058021248949E-2</v>
      </c>
      <c r="G27" s="1075">
        <v>687.52530201342324</v>
      </c>
      <c r="H27" s="1076">
        <v>0.10713267496073196</v>
      </c>
      <c r="I27" s="1070"/>
      <c r="J27" s="1070"/>
      <c r="K27" s="1070"/>
      <c r="L27" s="1070"/>
      <c r="M27" s="1070"/>
      <c r="N27" s="1070"/>
      <c r="O27" s="1070"/>
    </row>
    <row r="28" spans="1:15" ht="15" customHeight="1" x14ac:dyDescent="0.25">
      <c r="B28" s="1077" t="s">
        <v>1</v>
      </c>
      <c r="C28" s="1078" t="s">
        <v>363</v>
      </c>
      <c r="D28" s="1079" t="s">
        <v>363</v>
      </c>
      <c r="E28" s="1078">
        <v>243.67</v>
      </c>
      <c r="F28" s="1079">
        <v>0</v>
      </c>
      <c r="G28" s="1078" t="s">
        <v>363</v>
      </c>
      <c r="H28" s="1079" t="s">
        <v>363</v>
      </c>
      <c r="I28" s="1070"/>
      <c r="J28" s="1070"/>
      <c r="K28" s="1070"/>
      <c r="L28" s="1070"/>
      <c r="M28" s="1070"/>
      <c r="N28" s="1070"/>
      <c r="O28" s="1070"/>
    </row>
    <row r="29" spans="1:15" ht="15" customHeight="1" x14ac:dyDescent="0.25">
      <c r="B29" s="1303" t="s">
        <v>0</v>
      </c>
      <c r="C29" s="1304">
        <v>446.67663915012162</v>
      </c>
      <c r="D29" s="1305">
        <v>1.0770898522236043</v>
      </c>
      <c r="E29" s="1304">
        <v>546.8614228271955</v>
      </c>
      <c r="F29" s="1305">
        <v>0.56467177027281323</v>
      </c>
      <c r="G29" s="1304">
        <v>572.47438293958464</v>
      </c>
      <c r="H29" s="1305">
        <v>0.48160319771652266</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4.45" customHeight="1" x14ac:dyDescent="0.2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195</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2" t="s">
        <v>453</v>
      </c>
      <c r="C6" s="1552"/>
      <c r="D6" s="1552"/>
      <c r="E6" s="1552"/>
      <c r="F6" s="1552"/>
      <c r="G6" s="1552"/>
      <c r="H6" s="1552"/>
      <c r="I6" s="1552"/>
      <c r="J6" s="1016"/>
      <c r="K6" s="1016"/>
      <c r="L6" s="1016"/>
      <c r="M6" s="1067"/>
      <c r="N6" s="1067"/>
      <c r="O6" s="1067"/>
      <c r="P6" s="1067"/>
      <c r="Q6" s="1067"/>
      <c r="R6" s="1067"/>
    </row>
    <row r="7" spans="1:18" s="621" customFormat="1" ht="15.75" customHeight="1" x14ac:dyDescent="0.2">
      <c r="A7" s="1015"/>
      <c r="B7" s="1691" t="str">
        <f>porsaad!$B$6</f>
        <v>Situación a 31 de mayo de 2025</v>
      </c>
      <c r="C7" s="1691"/>
      <c r="D7" s="1691"/>
      <c r="E7" s="1691"/>
      <c r="F7" s="1691"/>
      <c r="G7" s="1691"/>
      <c r="H7" s="1691"/>
      <c r="I7" s="1691"/>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4" t="s">
        <v>12</v>
      </c>
      <c r="C9" s="1706" t="s">
        <v>48</v>
      </c>
      <c r="D9" s="1706"/>
      <c r="E9" s="1707" t="s">
        <v>33</v>
      </c>
      <c r="F9" s="1708"/>
      <c r="G9" s="1709" t="s">
        <v>32</v>
      </c>
      <c r="H9" s="1710"/>
      <c r="I9" s="1070"/>
      <c r="J9" s="1070"/>
      <c r="K9" s="1070"/>
      <c r="L9" s="1070"/>
      <c r="M9" s="1070"/>
      <c r="N9" s="1070"/>
      <c r="O9" s="1070"/>
    </row>
    <row r="10" spans="1:18" ht="46.5" customHeight="1" x14ac:dyDescent="0.2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v>310.98339285714297</v>
      </c>
      <c r="D11" s="1073">
        <v>0.32993966036899813</v>
      </c>
      <c r="E11" s="1072">
        <v>337.8119402985073</v>
      </c>
      <c r="F11" s="1073">
        <v>0.30290270319568691</v>
      </c>
      <c r="G11" s="1072">
        <v>534.97975903614474</v>
      </c>
      <c r="H11" s="1073">
        <v>0.32701673769313572</v>
      </c>
      <c r="I11" s="1070"/>
      <c r="J11" s="1070"/>
      <c r="K11" s="1070"/>
      <c r="L11" s="1070"/>
      <c r="M11" s="1070"/>
      <c r="N11" s="1070"/>
      <c r="O11" s="1070"/>
    </row>
    <row r="12" spans="1:18" ht="15" customHeight="1" x14ac:dyDescent="0.25">
      <c r="B12" s="1074" t="s">
        <v>7</v>
      </c>
      <c r="C12" s="1075">
        <v>229.82660377358465</v>
      </c>
      <c r="D12" s="1076">
        <v>0.40157551134454983</v>
      </c>
      <c r="E12" s="1075">
        <v>194.27870619946097</v>
      </c>
      <c r="F12" s="1076">
        <v>0.48389356454441357</v>
      </c>
      <c r="G12" s="1075">
        <v>319.98410714285706</v>
      </c>
      <c r="H12" s="1076">
        <v>0.26515111239057632</v>
      </c>
      <c r="I12" s="1070"/>
      <c r="J12" s="1070"/>
      <c r="K12" s="1070"/>
      <c r="L12" s="1070"/>
      <c r="M12" s="1070"/>
      <c r="N12" s="1070"/>
      <c r="O12" s="1070"/>
    </row>
    <row r="13" spans="1:18" ht="15" customHeight="1" x14ac:dyDescent="0.25">
      <c r="B13" s="1074" t="s">
        <v>37</v>
      </c>
      <c r="C13" s="1075">
        <v>212.37252808988762</v>
      </c>
      <c r="D13" s="1076">
        <v>0.20821059151879537</v>
      </c>
      <c r="E13" s="1075">
        <v>300.66276190476123</v>
      </c>
      <c r="F13" s="1076">
        <v>0.14898029393139098</v>
      </c>
      <c r="G13" s="1075">
        <v>475.64738805970234</v>
      </c>
      <c r="H13" s="1076">
        <v>0.1454709008648381</v>
      </c>
      <c r="I13" s="1070"/>
      <c r="J13" s="1070"/>
      <c r="K13" s="1070"/>
      <c r="L13" s="1070"/>
      <c r="M13" s="1070"/>
      <c r="N13" s="1070"/>
      <c r="O13" s="1070"/>
    </row>
    <row r="14" spans="1:18" ht="15" customHeight="1" x14ac:dyDescent="0.25">
      <c r="B14" s="1074" t="s">
        <v>38</v>
      </c>
      <c r="C14" s="1075">
        <v>227.10645833333334</v>
      </c>
      <c r="D14" s="1076">
        <v>0.5963582026003762</v>
      </c>
      <c r="E14" s="1075">
        <v>290.52650793650798</v>
      </c>
      <c r="F14" s="1076">
        <v>0.44400042606093509</v>
      </c>
      <c r="G14" s="1075">
        <v>363.65592592592594</v>
      </c>
      <c r="H14" s="1076">
        <v>0.71016370770219128</v>
      </c>
      <c r="I14" s="1070"/>
      <c r="J14" s="1070"/>
      <c r="K14" s="1070"/>
      <c r="L14" s="1070"/>
      <c r="M14" s="1070"/>
      <c r="N14" s="1070"/>
      <c r="O14" s="1070"/>
    </row>
    <row r="15" spans="1:18" ht="15" customHeight="1" x14ac:dyDescent="0.25">
      <c r="B15" s="1074" t="s">
        <v>6</v>
      </c>
      <c r="C15" s="1075">
        <v>273.38201176470528</v>
      </c>
      <c r="D15" s="1076">
        <v>0.64367255071947049</v>
      </c>
      <c r="E15" s="1075">
        <v>269.797808857809</v>
      </c>
      <c r="F15" s="1076">
        <v>0.71372332995939003</v>
      </c>
      <c r="G15" s="1075">
        <v>490.87106122448961</v>
      </c>
      <c r="H15" s="1076">
        <v>0.60914740472942697</v>
      </c>
      <c r="I15" s="1070"/>
      <c r="J15" s="1070"/>
      <c r="K15" s="1070"/>
      <c r="L15" s="1070"/>
      <c r="M15" s="1070"/>
      <c r="N15" s="1070"/>
      <c r="O15" s="1070"/>
    </row>
    <row r="16" spans="1:18" ht="15" customHeight="1" x14ac:dyDescent="0.25">
      <c r="B16" s="1074" t="s">
        <v>5</v>
      </c>
      <c r="C16" s="1075">
        <v>443.34</v>
      </c>
      <c r="D16" s="1076">
        <v>0</v>
      </c>
      <c r="E16" s="1075">
        <v>239.42</v>
      </c>
      <c r="F16" s="1076">
        <v>0.36775806528989335</v>
      </c>
      <c r="G16" s="1075">
        <v>616.03</v>
      </c>
      <c r="H16" s="1076">
        <v>0</v>
      </c>
      <c r="I16" s="1070"/>
      <c r="J16" s="1070"/>
      <c r="K16" s="1070"/>
      <c r="L16" s="1070"/>
      <c r="M16" s="1070"/>
      <c r="N16" s="1070"/>
      <c r="O16" s="1070"/>
    </row>
    <row r="17" spans="1:15" ht="15" customHeight="1" x14ac:dyDescent="0.25">
      <c r="B17" s="1074" t="s">
        <v>4</v>
      </c>
      <c r="C17" s="1075">
        <v>244.56208497548883</v>
      </c>
      <c r="D17" s="1076">
        <v>0.53374133649746613</v>
      </c>
      <c r="E17" s="1075">
        <v>464.0803454987817</v>
      </c>
      <c r="F17" s="1076">
        <v>0.60357187038317994</v>
      </c>
      <c r="G17" s="1075">
        <v>623.25758142340317</v>
      </c>
      <c r="H17" s="1076">
        <v>0.52940195324505646</v>
      </c>
      <c r="I17" s="1070"/>
      <c r="J17" s="1070"/>
      <c r="K17" s="1070"/>
      <c r="L17" s="1070"/>
      <c r="M17" s="1070"/>
      <c r="N17" s="1070"/>
      <c r="O17" s="1070"/>
    </row>
    <row r="18" spans="1:15" ht="15" customHeight="1" x14ac:dyDescent="0.25">
      <c r="B18" s="1074" t="s">
        <v>40</v>
      </c>
      <c r="C18" s="1075">
        <v>210.60163291139239</v>
      </c>
      <c r="D18" s="1076">
        <v>0.5918631446899052</v>
      </c>
      <c r="E18" s="1075">
        <v>252.70679324894522</v>
      </c>
      <c r="F18" s="1076">
        <v>0.49522310876547626</v>
      </c>
      <c r="G18" s="1075">
        <v>285.61315827338132</v>
      </c>
      <c r="H18" s="1076">
        <v>0.46081939110096415</v>
      </c>
      <c r="I18" s="1070"/>
      <c r="J18" s="1070"/>
      <c r="K18" s="1070"/>
      <c r="L18" s="1070"/>
      <c r="M18" s="1070"/>
      <c r="N18" s="1070"/>
      <c r="O18" s="1070"/>
    </row>
    <row r="19" spans="1:15" ht="15" customHeight="1" x14ac:dyDescent="0.25">
      <c r="B19" s="1074" t="s">
        <v>41</v>
      </c>
      <c r="C19" s="1075">
        <v>408.73942372881049</v>
      </c>
      <c r="D19" s="1076">
        <v>0.16952213132459523</v>
      </c>
      <c r="E19" s="1075">
        <v>418.15402933562763</v>
      </c>
      <c r="F19" s="1076">
        <v>0.12692613459970944</v>
      </c>
      <c r="G19" s="1075">
        <v>416.83792114695382</v>
      </c>
      <c r="H19" s="1076">
        <v>0.13027398286212968</v>
      </c>
      <c r="I19" s="1070"/>
      <c r="J19" s="1070"/>
      <c r="K19" s="1070"/>
      <c r="L19" s="1070"/>
      <c r="M19" s="1070"/>
      <c r="N19" s="1070"/>
      <c r="O19" s="1070"/>
    </row>
    <row r="20" spans="1:15" ht="15" customHeight="1" x14ac:dyDescent="0.25">
      <c r="B20" s="1074" t="s">
        <v>3</v>
      </c>
      <c r="C20" s="1075">
        <v>451.58132075471815</v>
      </c>
      <c r="D20" s="1076">
        <v>0.51526766221743658</v>
      </c>
      <c r="E20" s="1075">
        <v>485.49108247422328</v>
      </c>
      <c r="F20" s="1076">
        <v>0.43226706748625765</v>
      </c>
      <c r="G20" s="1075">
        <v>691.30804878048923</v>
      </c>
      <c r="H20" s="1076">
        <v>0.26544768602378532</v>
      </c>
      <c r="I20" s="1070"/>
      <c r="J20" s="1070"/>
      <c r="K20" s="1070"/>
      <c r="L20" s="1070"/>
      <c r="M20" s="1070"/>
      <c r="N20" s="1070"/>
      <c r="O20" s="1070"/>
    </row>
    <row r="21" spans="1:15" ht="15" customHeight="1" x14ac:dyDescent="0.25">
      <c r="B21" s="1074" t="s">
        <v>2</v>
      </c>
      <c r="C21" s="1075">
        <v>291.67957957957964</v>
      </c>
      <c r="D21" s="1076">
        <v>0.34061166902791484</v>
      </c>
      <c r="E21" s="1075">
        <v>350.01646551724156</v>
      </c>
      <c r="F21" s="1076">
        <v>0.30445505475895412</v>
      </c>
      <c r="G21" s="1075">
        <v>363.85702380952375</v>
      </c>
      <c r="H21" s="1076">
        <v>0.3554472855884484</v>
      </c>
      <c r="I21" s="1070"/>
      <c r="J21" s="1070"/>
      <c r="K21" s="1070"/>
      <c r="L21" s="1070"/>
      <c r="M21" s="1070"/>
      <c r="N21" s="1070"/>
      <c r="O21" s="1070"/>
    </row>
    <row r="22" spans="1:15" ht="15" customHeight="1" x14ac:dyDescent="0.25">
      <c r="B22" s="1074" t="s">
        <v>35</v>
      </c>
      <c r="C22" s="1075">
        <v>227.82738513896734</v>
      </c>
      <c r="D22" s="1076">
        <v>0.38320517098371482</v>
      </c>
      <c r="E22" s="1075">
        <v>232.52182210708159</v>
      </c>
      <c r="F22" s="1076">
        <v>0.42953689644216975</v>
      </c>
      <c r="G22" s="1075">
        <v>357.90750232991667</v>
      </c>
      <c r="H22" s="1076">
        <v>0.42219712589518837</v>
      </c>
      <c r="I22" s="1070"/>
      <c r="J22" s="1070"/>
      <c r="K22" s="1070"/>
      <c r="L22" s="1070"/>
      <c r="M22" s="1070"/>
      <c r="N22" s="1070"/>
      <c r="O22" s="1070"/>
    </row>
    <row r="23" spans="1:15" ht="15" customHeight="1" x14ac:dyDescent="0.25">
      <c r="B23" s="1074" t="s">
        <v>42</v>
      </c>
      <c r="C23" s="1075">
        <v>320.88127516778536</v>
      </c>
      <c r="D23" s="1076">
        <v>0.13121693916710542</v>
      </c>
      <c r="E23" s="1075">
        <v>334.53873737373686</v>
      </c>
      <c r="F23" s="1076">
        <v>0.15983372303810098</v>
      </c>
      <c r="G23" s="1075">
        <v>465.09387878787106</v>
      </c>
      <c r="H23" s="1076">
        <v>0.22303433033043985</v>
      </c>
      <c r="I23" s="1070"/>
      <c r="J23" s="1070"/>
      <c r="K23" s="1070"/>
      <c r="L23" s="1070"/>
      <c r="M23" s="1070"/>
      <c r="N23" s="1070"/>
      <c r="O23" s="1070"/>
    </row>
    <row r="24" spans="1:15" ht="15" customHeight="1" x14ac:dyDescent="0.25">
      <c r="B24" s="1074" t="s">
        <v>43</v>
      </c>
      <c r="C24" s="1075">
        <v>406.4943076923073</v>
      </c>
      <c r="D24" s="1076">
        <v>0.15448412574229056</v>
      </c>
      <c r="E24" s="1075">
        <v>430.90757009345845</v>
      </c>
      <c r="F24" s="1076">
        <v>0.24381674611142973</v>
      </c>
      <c r="G24" s="1075">
        <v>634.91319444444423</v>
      </c>
      <c r="H24" s="1076">
        <v>0.22620040611493022</v>
      </c>
      <c r="I24" s="1070"/>
      <c r="J24" s="1070"/>
      <c r="K24" s="1070"/>
      <c r="L24" s="1070"/>
      <c r="M24" s="1070"/>
      <c r="N24" s="1070"/>
      <c r="O24" s="1070"/>
    </row>
    <row r="25" spans="1:15" ht="15" customHeight="1" x14ac:dyDescent="0.25">
      <c r="B25" s="1074" t="s">
        <v>44</v>
      </c>
      <c r="C25" s="1075">
        <v>664.94681249999951</v>
      </c>
      <c r="D25" s="1076">
        <v>0.58919528178929215</v>
      </c>
      <c r="E25" s="1075">
        <v>691.75583333333316</v>
      </c>
      <c r="F25" s="1076">
        <v>0.54536756995148183</v>
      </c>
      <c r="G25" s="1075">
        <v>638.75794871794892</v>
      </c>
      <c r="H25" s="1076">
        <v>0.60333636085783182</v>
      </c>
      <c r="I25" s="1070"/>
      <c r="J25" s="1070"/>
      <c r="K25" s="1070"/>
      <c r="L25" s="1070"/>
      <c r="M25" s="1070"/>
      <c r="N25" s="1070"/>
      <c r="O25" s="1070"/>
    </row>
    <row r="26" spans="1:15" ht="15" customHeight="1" x14ac:dyDescent="0.25">
      <c r="B26" s="1074" t="s">
        <v>45</v>
      </c>
      <c r="C26" s="1075">
        <v>300</v>
      </c>
      <c r="D26" s="1076">
        <v>0</v>
      </c>
      <c r="E26" s="1075">
        <v>480</v>
      </c>
      <c r="F26" s="1076">
        <v>9.3169499062491237E-2</v>
      </c>
      <c r="G26" s="1075" t="s">
        <v>363</v>
      </c>
      <c r="H26" s="1076" t="s">
        <v>363</v>
      </c>
      <c r="I26" s="1070"/>
      <c r="J26" s="1070"/>
      <c r="K26" s="1070"/>
      <c r="L26" s="1070"/>
      <c r="M26" s="1070"/>
      <c r="N26" s="1070"/>
      <c r="O26" s="1070"/>
    </row>
    <row r="27" spans="1:15" ht="15" customHeight="1" x14ac:dyDescent="0.25">
      <c r="B27" s="1074" t="s">
        <v>46</v>
      </c>
      <c r="C27" s="1075">
        <v>317.6051612903226</v>
      </c>
      <c r="D27" s="1076">
        <v>0.30259339414329006</v>
      </c>
      <c r="E27" s="1075">
        <v>282.05847826086955</v>
      </c>
      <c r="F27" s="1076">
        <v>0.30485292720428137</v>
      </c>
      <c r="G27" s="1075">
        <v>522.04055555555556</v>
      </c>
      <c r="H27" s="1076">
        <v>0.26166180117005255</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260.30622602779607</v>
      </c>
      <c r="D29" s="1305">
        <v>0.53855287731245016</v>
      </c>
      <c r="E29" s="1304">
        <v>366.68638629682175</v>
      </c>
      <c r="F29" s="1305">
        <v>0.55760346549864237</v>
      </c>
      <c r="G29" s="1304">
        <v>495.6914264065548</v>
      </c>
      <c r="H29" s="1305">
        <v>0.50768592803067114</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2" t="s">
        <v>452</v>
      </c>
      <c r="C6" s="1552"/>
      <c r="D6" s="1552"/>
      <c r="E6" s="1552"/>
      <c r="F6" s="1552"/>
      <c r="G6" s="1552"/>
      <c r="H6" s="1552"/>
      <c r="I6" s="1552"/>
      <c r="J6" s="1016"/>
      <c r="K6" s="1016"/>
      <c r="L6" s="1016"/>
      <c r="M6" s="1067"/>
      <c r="N6" s="1067"/>
      <c r="O6" s="1067"/>
      <c r="P6" s="1067"/>
      <c r="Q6" s="1067"/>
      <c r="R6" s="1067"/>
    </row>
    <row r="7" spans="1:18" s="621" customFormat="1" ht="15.75" customHeight="1" x14ac:dyDescent="0.2">
      <c r="A7" s="1015"/>
      <c r="B7" s="1691" t="str">
        <f>porsaad!$B$6</f>
        <v>Situación a 31 de mayo de 2025</v>
      </c>
      <c r="C7" s="1691"/>
      <c r="D7" s="1691"/>
      <c r="E7" s="1691"/>
      <c r="F7" s="1691"/>
      <c r="G7" s="1691"/>
      <c r="H7" s="1691"/>
      <c r="I7" s="1691"/>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4" t="s">
        <v>12</v>
      </c>
      <c r="C9" s="1706" t="s">
        <v>48</v>
      </c>
      <c r="D9" s="1706"/>
      <c r="E9" s="1707" t="s">
        <v>33</v>
      </c>
      <c r="F9" s="1708"/>
      <c r="G9" s="1709" t="s">
        <v>32</v>
      </c>
      <c r="H9" s="1710"/>
      <c r="I9" s="1070"/>
      <c r="J9" s="1070"/>
      <c r="K9" s="1070"/>
      <c r="L9" s="1070"/>
      <c r="M9" s="1070"/>
      <c r="N9" s="1070"/>
      <c r="O9" s="1070"/>
    </row>
    <row r="10" spans="1:18" ht="46.5" customHeight="1" x14ac:dyDescent="0.2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075">
        <v>380.98830000000248</v>
      </c>
      <c r="D13" s="1076">
        <v>0.41597356666421753</v>
      </c>
      <c r="E13" s="1075" t="s">
        <v>363</v>
      </c>
      <c r="F13" s="1076" t="s">
        <v>363</v>
      </c>
      <c r="G13" s="1075" t="s">
        <v>363</v>
      </c>
      <c r="H13" s="1076" t="s">
        <v>363</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186.44590690208605</v>
      </c>
      <c r="D15" s="1076">
        <v>0.73474601533741224</v>
      </c>
      <c r="E15" s="1075">
        <v>268.54894941634137</v>
      </c>
      <c r="F15" s="1076">
        <v>0.70782459608830772</v>
      </c>
      <c r="G15" s="1075">
        <v>431.19052896725424</v>
      </c>
      <c r="H15" s="1076">
        <v>0.67497719481510055</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v>157.35370215310991</v>
      </c>
      <c r="D17" s="1076">
        <v>0.94547969451161207</v>
      </c>
      <c r="E17" s="1075">
        <v>193.7668743509864</v>
      </c>
      <c r="F17" s="1076">
        <v>1.0911497334651175</v>
      </c>
      <c r="G17" s="1075">
        <v>256.89162492719873</v>
      </c>
      <c r="H17" s="1076">
        <v>0.97048138255626004</v>
      </c>
      <c r="I17" s="1070"/>
      <c r="J17" s="1070"/>
      <c r="K17" s="1070"/>
      <c r="L17" s="1070"/>
      <c r="M17" s="1070"/>
      <c r="N17" s="1070"/>
      <c r="O17" s="1070"/>
    </row>
    <row r="18" spans="1:15" ht="15" customHeight="1" x14ac:dyDescent="0.25">
      <c r="B18" s="1074" t="s">
        <v>40</v>
      </c>
      <c r="C18" s="1075">
        <v>141.1857874519846</v>
      </c>
      <c r="D18" s="1076">
        <v>0.45978022428688764</v>
      </c>
      <c r="E18" s="1075">
        <v>188.22245517241356</v>
      </c>
      <c r="F18" s="1076">
        <v>0.49975546153024664</v>
      </c>
      <c r="G18" s="1075">
        <v>238.29352342158865</v>
      </c>
      <c r="H18" s="1076">
        <v>0.72345082015610607</v>
      </c>
      <c r="I18" s="1070"/>
      <c r="J18" s="1070"/>
      <c r="K18" s="1070"/>
      <c r="L18" s="1070"/>
      <c r="M18" s="1070"/>
      <c r="N18" s="1070"/>
      <c r="O18" s="1070"/>
    </row>
    <row r="19" spans="1:15" ht="15" customHeight="1" x14ac:dyDescent="0.2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25">
      <c r="B20" s="1074" t="s">
        <v>3</v>
      </c>
      <c r="C20" s="1075">
        <v>267.65286063569681</v>
      </c>
      <c r="D20" s="1076">
        <v>0.27720282672613994</v>
      </c>
      <c r="E20" s="1075">
        <v>345.38937062936861</v>
      </c>
      <c r="F20" s="1076">
        <v>0.33292478001775627</v>
      </c>
      <c r="G20" s="1075">
        <v>455.06573091849958</v>
      </c>
      <c r="H20" s="1076">
        <v>0.43965034455930951</v>
      </c>
      <c r="I20" s="1070"/>
      <c r="J20" s="1070"/>
      <c r="K20" s="1070"/>
      <c r="L20" s="1070"/>
      <c r="M20" s="1070"/>
      <c r="N20" s="1070"/>
      <c r="O20" s="1070"/>
    </row>
    <row r="21" spans="1:15" ht="15" customHeight="1" x14ac:dyDescent="0.25">
      <c r="B21" s="1074" t="s">
        <v>2</v>
      </c>
      <c r="C21" s="1075">
        <v>277.03539072847684</v>
      </c>
      <c r="D21" s="1076">
        <v>0.22869772840487185</v>
      </c>
      <c r="E21" s="1075">
        <v>355.35973305954786</v>
      </c>
      <c r="F21" s="1076">
        <v>0.29447796725795322</v>
      </c>
      <c r="G21" s="1075">
        <v>357.82268595041319</v>
      </c>
      <c r="H21" s="1076">
        <v>0.47043869285699758</v>
      </c>
      <c r="I21" s="1070"/>
      <c r="J21" s="1070"/>
      <c r="K21" s="1070"/>
      <c r="L21" s="1070"/>
      <c r="M21" s="1070"/>
      <c r="N21" s="1070"/>
      <c r="O21" s="1070"/>
    </row>
    <row r="22" spans="1:15" ht="15" customHeight="1" x14ac:dyDescent="0.25">
      <c r="B22" s="1074" t="s">
        <v>35</v>
      </c>
      <c r="C22" s="1075">
        <v>238.72721120186685</v>
      </c>
      <c r="D22" s="1076">
        <v>0.34137743170367507</v>
      </c>
      <c r="E22" s="1075">
        <v>329.80764375876447</v>
      </c>
      <c r="F22" s="1076">
        <v>0.37855443348943757</v>
      </c>
      <c r="G22" s="1075">
        <v>530.32635179153192</v>
      </c>
      <c r="H22" s="1076">
        <v>0.40996623615617855</v>
      </c>
      <c r="I22" s="1070"/>
      <c r="J22" s="1070"/>
      <c r="K22" s="1070"/>
      <c r="L22" s="1070"/>
      <c r="M22" s="1070"/>
      <c r="N22" s="1070"/>
      <c r="O22" s="1070"/>
    </row>
    <row r="23" spans="1:15" ht="15" customHeight="1" x14ac:dyDescent="0.25">
      <c r="B23" s="1074" t="s">
        <v>42</v>
      </c>
      <c r="C23" s="1075">
        <v>304.48008071025021</v>
      </c>
      <c r="D23" s="1076">
        <v>0.10576384123801878</v>
      </c>
      <c r="E23" s="1075">
        <v>332.39888218923977</v>
      </c>
      <c r="F23" s="1076">
        <v>0.21757029420457424</v>
      </c>
      <c r="G23" s="1075">
        <v>456.95018001240851</v>
      </c>
      <c r="H23" s="1076">
        <v>0.32654214162445577</v>
      </c>
      <c r="I23" s="1070"/>
      <c r="J23" s="1070"/>
      <c r="K23" s="1070"/>
      <c r="L23" s="1070"/>
      <c r="M23" s="1070"/>
      <c r="N23" s="1070"/>
      <c r="O23" s="1070"/>
    </row>
    <row r="24" spans="1:15" ht="15" customHeight="1" x14ac:dyDescent="0.25">
      <c r="B24" s="1074" t="s">
        <v>43</v>
      </c>
      <c r="C24" s="1075">
        <v>294.4314728682171</v>
      </c>
      <c r="D24" s="1076">
        <v>0.18520659575071044</v>
      </c>
      <c r="E24" s="1075">
        <v>414.11458064516239</v>
      </c>
      <c r="F24" s="1076">
        <v>0.17908918161017107</v>
      </c>
      <c r="G24" s="1075">
        <v>690.5905128205128</v>
      </c>
      <c r="H24" s="1076">
        <v>0.14717119962840183</v>
      </c>
      <c r="I24" s="1070"/>
      <c r="J24" s="1070"/>
      <c r="K24" s="1070"/>
      <c r="L24" s="1070"/>
      <c r="M24" s="1070"/>
      <c r="N24" s="1070"/>
      <c r="O24" s="1070"/>
    </row>
    <row r="25" spans="1:15" ht="15" customHeight="1" x14ac:dyDescent="0.25">
      <c r="B25" s="1074" t="s">
        <v>44</v>
      </c>
      <c r="C25" s="1075">
        <v>294.60639097744382</v>
      </c>
      <c r="D25" s="1076">
        <v>7.2181085804201933E-2</v>
      </c>
      <c r="E25" s="1075" t="s">
        <v>363</v>
      </c>
      <c r="F25" s="1076" t="s">
        <v>363</v>
      </c>
      <c r="G25" s="1075" t="s">
        <v>363</v>
      </c>
      <c r="H25" s="1076" t="s">
        <v>363</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255.57386107686224</v>
      </c>
      <c r="D29" s="1305">
        <v>0.47380627289175692</v>
      </c>
      <c r="E29" s="1304">
        <v>283.77805268465607</v>
      </c>
      <c r="F29" s="1305">
        <v>0.55949349616536903</v>
      </c>
      <c r="G29" s="1304">
        <v>381.8608412364008</v>
      </c>
      <c r="H29" s="1305">
        <v>0.6182520730130413</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8.6" customHeight="1" x14ac:dyDescent="0.2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197</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2" t="s">
        <v>451</v>
      </c>
      <c r="C6" s="1552"/>
      <c r="D6" s="1552"/>
      <c r="E6" s="1552"/>
      <c r="F6" s="1552"/>
      <c r="G6" s="1552"/>
      <c r="H6" s="1552"/>
      <c r="I6" s="1552"/>
      <c r="J6" s="1016"/>
      <c r="K6" s="1016"/>
      <c r="L6" s="1016"/>
      <c r="M6" s="1067"/>
      <c r="N6" s="1067"/>
      <c r="O6" s="1067"/>
      <c r="P6" s="1067"/>
      <c r="Q6" s="1067"/>
      <c r="R6" s="1067"/>
    </row>
    <row r="7" spans="1:18" s="621" customFormat="1" ht="15.75" customHeight="1" x14ac:dyDescent="0.2">
      <c r="A7" s="1015"/>
      <c r="B7" s="1691" t="str">
        <f>porsaad!$B$6</f>
        <v>Situación a 31 de mayo de 2025</v>
      </c>
      <c r="C7" s="1691"/>
      <c r="D7" s="1691"/>
      <c r="E7" s="1691"/>
      <c r="F7" s="1691"/>
      <c r="G7" s="1691"/>
      <c r="H7" s="1691"/>
      <c r="I7" s="1691"/>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4" t="s">
        <v>12</v>
      </c>
      <c r="C9" s="1706" t="s">
        <v>48</v>
      </c>
      <c r="D9" s="1706"/>
      <c r="E9" s="1707" t="s">
        <v>33</v>
      </c>
      <c r="F9" s="1708"/>
      <c r="G9" s="1709" t="s">
        <v>32</v>
      </c>
      <c r="H9" s="1710"/>
      <c r="I9" s="1070"/>
      <c r="J9" s="1070"/>
      <c r="K9" s="1070"/>
      <c r="L9" s="1070"/>
      <c r="M9" s="1070"/>
      <c r="N9" s="1070"/>
      <c r="O9" s="1070"/>
    </row>
    <row r="10" spans="1:18" ht="46.5" customHeight="1" x14ac:dyDescent="0.25">
      <c r="B10" s="1705"/>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103">
        <v>15.356855614973304</v>
      </c>
      <c r="D13" s="1076">
        <v>3.6677309149406694E-2</v>
      </c>
      <c r="E13" s="1103">
        <v>15.183606557377034</v>
      </c>
      <c r="F13" s="1076">
        <v>0.12159771143012833</v>
      </c>
      <c r="G13" s="1103">
        <v>15.219259259259262</v>
      </c>
      <c r="H13" s="1076">
        <v>6.8536810403650172E-2</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27.5</v>
      </c>
      <c r="D15" s="1076">
        <v>0</v>
      </c>
      <c r="E15" s="1075" t="s">
        <v>363</v>
      </c>
      <c r="F15" s="1076" t="s">
        <v>363</v>
      </c>
      <c r="G15" s="1075" t="s">
        <v>363</v>
      </c>
      <c r="H15" s="1076" t="s">
        <v>363</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2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2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2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2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2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2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2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2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15.421446808510678</v>
      </c>
      <c r="D29" s="1305">
        <v>6.8006422512016218E-2</v>
      </c>
      <c r="E29" s="1304">
        <v>14.938709677419341</v>
      </c>
      <c r="F29" s="1305">
        <v>0.17800715070427137</v>
      </c>
      <c r="G29" s="1304">
        <v>15.219259259259262</v>
      </c>
      <c r="H29" s="1305">
        <v>6.8536810403650172E-2</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03" t="s">
        <v>288</v>
      </c>
      <c r="C32" s="1703"/>
      <c r="D32" s="1703"/>
      <c r="E32" s="1703"/>
      <c r="F32" s="1703"/>
      <c r="G32" s="1703"/>
      <c r="H32" s="1703"/>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10.7109375" style="333" customWidth="1"/>
    <col min="9" max="9" width="0.7109375" style="333" customWidth="1"/>
    <col min="10" max="10" width="11.7109375" style="333" customWidth="1"/>
    <col min="11" max="11" width="11.14062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446"/>
      <c r="C3" s="1446"/>
      <c r="D3" s="1446"/>
      <c r="E3" s="1446"/>
      <c r="F3" s="1446"/>
      <c r="G3" s="1446"/>
      <c r="H3" s="1446"/>
      <c r="I3" s="1446"/>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
      <c r="A4" s="1712" t="s">
        <v>333</v>
      </c>
      <c r="B4" s="1712"/>
      <c r="C4" s="1712"/>
      <c r="D4" s="1712"/>
      <c r="E4" s="1712"/>
      <c r="F4" s="1712"/>
      <c r="G4" s="1712"/>
      <c r="H4" s="1712"/>
      <c r="I4" s="1712"/>
      <c r="J4" s="1712"/>
      <c r="K4" s="1712"/>
      <c r="L4" s="1712"/>
      <c r="M4" s="1712"/>
      <c r="N4" s="1712"/>
      <c r="O4" s="1712"/>
      <c r="P4" s="1712"/>
      <c r="Q4" s="1712"/>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
      <c r="A5" s="492"/>
      <c r="B5" s="1473" t="str">
        <f>porsaad!$B$6</f>
        <v>Situación a 31 de mayo de 2025</v>
      </c>
      <c r="C5" s="1473"/>
      <c r="D5" s="1473"/>
      <c r="E5" s="1473"/>
      <c r="F5" s="1473"/>
      <c r="G5" s="1473"/>
      <c r="H5" s="1473"/>
      <c r="I5" s="1473"/>
      <c r="J5" s="1473"/>
      <c r="K5" s="1473"/>
      <c r="L5" s="1473"/>
      <c r="M5" s="1473"/>
      <c r="N5" s="1473"/>
      <c r="O5" s="1473"/>
      <c r="P5" s="1473"/>
      <c r="Q5" s="1473"/>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
      <c r="A8" s="492"/>
      <c r="B8" s="1713" t="s">
        <v>500</v>
      </c>
      <c r="C8" s="1714"/>
      <c r="D8" s="1715"/>
      <c r="E8" s="1715"/>
      <c r="F8" s="1715"/>
      <c r="G8" s="1715"/>
      <c r="H8" s="1715"/>
      <c r="I8" s="1715"/>
      <c r="J8" s="1715"/>
      <c r="K8" s="1716"/>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
      <c r="A10" s="345"/>
      <c r="B10" s="1558" t="s">
        <v>12</v>
      </c>
      <c r="C10" s="891"/>
      <c r="D10" s="1560" t="s">
        <v>165</v>
      </c>
      <c r="E10" s="1561"/>
      <c r="F10" s="744"/>
      <c r="G10" s="1560" t="s">
        <v>164</v>
      </c>
      <c r="H10" s="1561"/>
      <c r="I10" s="744"/>
      <c r="J10" s="1560" t="s">
        <v>166</v>
      </c>
      <c r="K10" s="1561"/>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
      <c r="A11" s="322"/>
      <c r="B11" s="1615"/>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
      <c r="A13" s="328"/>
      <c r="B13" s="755" t="s">
        <v>8</v>
      </c>
      <c r="C13" s="329"/>
      <c r="D13" s="757">
        <v>36841</v>
      </c>
      <c r="E13" s="1109">
        <v>480.7</v>
      </c>
      <c r="F13" s="756"/>
      <c r="G13" s="758">
        <v>42574</v>
      </c>
      <c r="H13" s="1109">
        <v>133.37</v>
      </c>
      <c r="I13" s="756"/>
      <c r="J13" s="758">
        <v>42574</v>
      </c>
      <c r="K13" s="1109">
        <v>579.26</v>
      </c>
      <c r="L13" s="329"/>
      <c r="M13" s="329">
        <f>_xlfn.RANK.EQ(K13,K$13:K$33,0)</f>
        <v>1</v>
      </c>
      <c r="N13" s="329">
        <v>1</v>
      </c>
      <c r="O13" s="329">
        <f>MATCH(N13,M$13:M$33,0)</f>
        <v>1</v>
      </c>
      <c r="P13" s="361" t="str">
        <f t="shared" ref="P13:P32" si="0">INDEX(B$13:B$33,O13,1)</f>
        <v>Andalucía</v>
      </c>
      <c r="Q13" s="1110">
        <f>INDEX(K$13:K$33,O13,1)</f>
        <v>579.26</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
      <c r="A14" s="331"/>
      <c r="B14" s="763" t="s">
        <v>7</v>
      </c>
      <c r="C14" s="329"/>
      <c r="D14" s="764">
        <v>9923</v>
      </c>
      <c r="E14" s="1109">
        <v>135.22</v>
      </c>
      <c r="F14" s="756"/>
      <c r="G14" s="765">
        <v>9561</v>
      </c>
      <c r="H14" s="1109">
        <v>28.5</v>
      </c>
      <c r="I14" s="756"/>
      <c r="J14" s="765">
        <v>9561</v>
      </c>
      <c r="K14" s="1109">
        <v>167.07</v>
      </c>
      <c r="L14" s="329"/>
      <c r="M14" s="329">
        <f t="shared" ref="M14:M33" si="1">_xlfn.RANK.EQ(K14,K$13:K$33,0)</f>
        <v>17</v>
      </c>
      <c r="N14" s="329">
        <v>2</v>
      </c>
      <c r="O14" s="329">
        <f t="shared" ref="O14:O32" si="2">MATCH(N14,M$13:M$33,0)</f>
        <v>14</v>
      </c>
      <c r="P14" s="361" t="str">
        <f t="shared" si="0"/>
        <v>Murcia, Región de</v>
      </c>
      <c r="Q14" s="1110">
        <f t="shared" ref="Q14:Q32" si="3">INDEX(K$13:K$33,O14,1)</f>
        <v>555.33000000000004</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3" t="s">
        <v>37</v>
      </c>
      <c r="C15" s="329"/>
      <c r="D15" s="764">
        <v>8924</v>
      </c>
      <c r="E15" s="1109">
        <v>310.08</v>
      </c>
      <c r="F15" s="756"/>
      <c r="G15" s="765">
        <v>7860</v>
      </c>
      <c r="H15" s="1109">
        <v>5.21</v>
      </c>
      <c r="I15" s="756"/>
      <c r="J15" s="765">
        <v>7860</v>
      </c>
      <c r="K15" s="1109">
        <v>336.91</v>
      </c>
      <c r="L15" s="329"/>
      <c r="M15" s="329">
        <f t="shared" si="1"/>
        <v>6</v>
      </c>
      <c r="N15" s="329">
        <v>3</v>
      </c>
      <c r="O15" s="329">
        <f>MATCH(N15,M$13:M$33,0)</f>
        <v>5</v>
      </c>
      <c r="P15" s="361" t="str">
        <f t="shared" si="0"/>
        <v>Canarias</v>
      </c>
      <c r="Q15" s="1110">
        <f t="shared" si="3"/>
        <v>539.66</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3" t="s">
        <v>38</v>
      </c>
      <c r="C16" s="329"/>
      <c r="D16" s="764">
        <v>5795</v>
      </c>
      <c r="E16" s="1109">
        <v>126.17</v>
      </c>
      <c r="F16" s="756"/>
      <c r="G16" s="765">
        <v>5333</v>
      </c>
      <c r="H16" s="1109">
        <v>118.49</v>
      </c>
      <c r="I16" s="756"/>
      <c r="J16" s="765">
        <v>5333</v>
      </c>
      <c r="K16" s="1109">
        <v>241.29</v>
      </c>
      <c r="L16" s="329"/>
      <c r="M16" s="329">
        <f t="shared" si="1"/>
        <v>11</v>
      </c>
      <c r="N16" s="329">
        <v>4</v>
      </c>
      <c r="O16" s="329">
        <f t="shared" si="2"/>
        <v>12</v>
      </c>
      <c r="P16" s="361" t="str">
        <f t="shared" si="0"/>
        <v>Galicia</v>
      </c>
      <c r="Q16" s="1110">
        <f t="shared" si="3"/>
        <v>387.09</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
      <c r="A17" s="331"/>
      <c r="B17" s="763" t="s">
        <v>6</v>
      </c>
      <c r="C17" s="329"/>
      <c r="D17" s="764">
        <v>19834</v>
      </c>
      <c r="E17" s="1109">
        <v>366.1</v>
      </c>
      <c r="F17" s="756"/>
      <c r="G17" s="765">
        <v>9150</v>
      </c>
      <c r="H17" s="1109">
        <v>150.34</v>
      </c>
      <c r="I17" s="756"/>
      <c r="J17" s="765">
        <v>9150</v>
      </c>
      <c r="K17" s="1109">
        <v>539.66</v>
      </c>
      <c r="L17" s="329"/>
      <c r="M17" s="329">
        <f t="shared" si="1"/>
        <v>3</v>
      </c>
      <c r="N17" s="329">
        <v>5</v>
      </c>
      <c r="O17" s="329">
        <f t="shared" si="2"/>
        <v>21</v>
      </c>
      <c r="P17" s="361" t="str">
        <f t="shared" si="0"/>
        <v>TOTAL</v>
      </c>
      <c r="Q17" s="1110">
        <f t="shared" si="3"/>
        <v>341.61</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
      <c r="A18" s="331"/>
      <c r="B18" s="763" t="s">
        <v>5</v>
      </c>
      <c r="C18" s="329"/>
      <c r="D18" s="768">
        <v>3569</v>
      </c>
      <c r="E18" s="1109">
        <v>161.07</v>
      </c>
      <c r="F18" s="756"/>
      <c r="G18" s="769">
        <v>2376</v>
      </c>
      <c r="H18" s="1109">
        <v>50.95</v>
      </c>
      <c r="I18" s="756"/>
      <c r="J18" s="769">
        <v>2376</v>
      </c>
      <c r="K18" s="1109">
        <v>208.29</v>
      </c>
      <c r="L18" s="329"/>
      <c r="M18" s="329">
        <f t="shared" si="1"/>
        <v>14</v>
      </c>
      <c r="N18" s="329">
        <v>6</v>
      </c>
      <c r="O18" s="329">
        <f t="shared" si="2"/>
        <v>3</v>
      </c>
      <c r="P18" s="361" t="str">
        <f t="shared" si="0"/>
        <v>Asturias, Principado de</v>
      </c>
      <c r="Q18" s="1111">
        <f t="shared" si="3"/>
        <v>336.91</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
      <c r="A19" s="450"/>
      <c r="B19" s="771" t="s">
        <v>161</v>
      </c>
      <c r="C19" s="329"/>
      <c r="D19" s="764">
        <v>21591</v>
      </c>
      <c r="E19" s="1109">
        <v>109.37</v>
      </c>
      <c r="F19" s="756"/>
      <c r="G19" s="772">
        <v>14834</v>
      </c>
      <c r="H19" s="1109">
        <v>0.03</v>
      </c>
      <c r="I19" s="756"/>
      <c r="J19" s="772">
        <v>14834</v>
      </c>
      <c r="K19" s="1109">
        <v>113.22</v>
      </c>
      <c r="L19" s="329"/>
      <c r="M19" s="329">
        <f t="shared" si="1"/>
        <v>19</v>
      </c>
      <c r="N19" s="329">
        <v>7</v>
      </c>
      <c r="O19" s="329">
        <f t="shared" si="2"/>
        <v>13</v>
      </c>
      <c r="P19" s="361" t="str">
        <f t="shared" si="0"/>
        <v>Madrid, Comunidad de*</v>
      </c>
      <c r="Q19" s="1110">
        <f t="shared" si="3"/>
        <v>330.39</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
      <c r="A20" s="450"/>
      <c r="B20" s="771" t="s">
        <v>40</v>
      </c>
      <c r="C20" s="329"/>
      <c r="D20" s="764">
        <v>15912</v>
      </c>
      <c r="E20" s="1109">
        <v>110.98</v>
      </c>
      <c r="F20" s="756"/>
      <c r="G20" s="772">
        <v>14056</v>
      </c>
      <c r="H20" s="1109">
        <v>61.42</v>
      </c>
      <c r="I20" s="756"/>
      <c r="J20" s="772">
        <v>14056</v>
      </c>
      <c r="K20" s="1109">
        <v>178.73</v>
      </c>
      <c r="L20" s="329"/>
      <c r="M20" s="329">
        <f t="shared" si="1"/>
        <v>16</v>
      </c>
      <c r="N20" s="329">
        <v>8</v>
      </c>
      <c r="O20" s="329">
        <f t="shared" si="2"/>
        <v>10</v>
      </c>
      <c r="P20" s="361" t="str">
        <f t="shared" si="0"/>
        <v>Comunitat Valenciana</v>
      </c>
      <c r="Q20" s="1110">
        <f t="shared" si="3"/>
        <v>310.36</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
      <c r="A21" s="450"/>
      <c r="B21" s="771" t="s">
        <v>41</v>
      </c>
      <c r="C21" s="329"/>
      <c r="D21" s="764">
        <v>61018</v>
      </c>
      <c r="E21" s="1109">
        <v>193</v>
      </c>
      <c r="F21" s="756"/>
      <c r="G21" s="772">
        <v>20092</v>
      </c>
      <c r="H21" s="1109">
        <v>84.74</v>
      </c>
      <c r="I21" s="756"/>
      <c r="J21" s="772">
        <v>20092</v>
      </c>
      <c r="K21" s="1109">
        <v>267.13</v>
      </c>
      <c r="L21" s="329"/>
      <c r="M21" s="329">
        <f t="shared" si="1"/>
        <v>9</v>
      </c>
      <c r="N21" s="329">
        <v>9</v>
      </c>
      <c r="O21" s="329">
        <f>MATCH(N21,M$13:M$33,0)</f>
        <v>9</v>
      </c>
      <c r="P21" s="361" t="str">
        <f t="shared" si="0"/>
        <v>Cataluña</v>
      </c>
      <c r="Q21" s="1110">
        <f t="shared" si="3"/>
        <v>267.13</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
      <c r="A22" s="450"/>
      <c r="B22" s="771" t="s">
        <v>3</v>
      </c>
      <c r="C22" s="329"/>
      <c r="D22" s="764">
        <v>30962</v>
      </c>
      <c r="E22" s="1109">
        <v>259.95999999999998</v>
      </c>
      <c r="F22" s="756"/>
      <c r="G22" s="772">
        <v>29248</v>
      </c>
      <c r="H22" s="1109">
        <v>62.28</v>
      </c>
      <c r="I22" s="756"/>
      <c r="J22" s="772">
        <v>29248</v>
      </c>
      <c r="K22" s="1109">
        <v>310.36</v>
      </c>
      <c r="L22" s="329"/>
      <c r="M22" s="329">
        <f t="shared" si="1"/>
        <v>8</v>
      </c>
      <c r="N22" s="329">
        <v>10</v>
      </c>
      <c r="O22" s="329">
        <f t="shared" si="2"/>
        <v>11</v>
      </c>
      <c r="P22" s="361" t="str">
        <f t="shared" si="0"/>
        <v>Extremadura</v>
      </c>
      <c r="Q22" s="1110">
        <f t="shared" si="3"/>
        <v>264.12</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
      <c r="A23" s="331"/>
      <c r="B23" s="763" t="s">
        <v>2</v>
      </c>
      <c r="C23" s="329"/>
      <c r="D23" s="764">
        <v>7552</v>
      </c>
      <c r="E23" s="1109">
        <v>130.91999999999999</v>
      </c>
      <c r="F23" s="756"/>
      <c r="G23" s="765">
        <v>4483</v>
      </c>
      <c r="H23" s="1109">
        <v>133.97</v>
      </c>
      <c r="I23" s="756"/>
      <c r="J23" s="765">
        <v>4483</v>
      </c>
      <c r="K23" s="1109">
        <v>264.12</v>
      </c>
      <c r="L23" s="329"/>
      <c r="M23" s="329">
        <f t="shared" si="1"/>
        <v>10</v>
      </c>
      <c r="N23" s="329">
        <v>11</v>
      </c>
      <c r="O23" s="329">
        <f t="shared" si="2"/>
        <v>4</v>
      </c>
      <c r="P23" s="361" t="str">
        <f t="shared" si="0"/>
        <v>Balears, Illes</v>
      </c>
      <c r="Q23" s="1110">
        <f t="shared" si="3"/>
        <v>241.29</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3" t="s">
        <v>35</v>
      </c>
      <c r="C24" s="329"/>
      <c r="D24" s="764">
        <v>7901</v>
      </c>
      <c r="E24" s="1109">
        <v>207.59</v>
      </c>
      <c r="F24" s="756"/>
      <c r="G24" s="765">
        <v>13291</v>
      </c>
      <c r="H24" s="1109">
        <v>157.21</v>
      </c>
      <c r="I24" s="756"/>
      <c r="J24" s="765">
        <v>13291</v>
      </c>
      <c r="K24" s="1109">
        <v>387.09</v>
      </c>
      <c r="L24" s="329"/>
      <c r="M24" s="329">
        <f t="shared" si="1"/>
        <v>4</v>
      </c>
      <c r="N24" s="329">
        <v>12</v>
      </c>
      <c r="O24" s="329">
        <f t="shared" si="2"/>
        <v>19</v>
      </c>
      <c r="P24" s="361" t="str">
        <f t="shared" si="0"/>
        <v>Melilla</v>
      </c>
      <c r="Q24" s="1110">
        <f t="shared" si="3"/>
        <v>239.35</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3" t="s">
        <v>162</v>
      </c>
      <c r="C25" s="329"/>
      <c r="D25" s="764">
        <v>43125</v>
      </c>
      <c r="E25" s="1109">
        <v>212.3</v>
      </c>
      <c r="F25" s="756"/>
      <c r="G25" s="765">
        <v>30259</v>
      </c>
      <c r="H25" s="1109">
        <v>68.180000000000007</v>
      </c>
      <c r="I25" s="756"/>
      <c r="J25" s="765">
        <v>30259</v>
      </c>
      <c r="K25" s="1109">
        <v>330.39</v>
      </c>
      <c r="L25" s="329"/>
      <c r="M25" s="329">
        <f t="shared" si="1"/>
        <v>7</v>
      </c>
      <c r="N25" s="329">
        <v>13</v>
      </c>
      <c r="O25" s="329">
        <f t="shared" si="2"/>
        <v>17</v>
      </c>
      <c r="P25" s="361" t="str">
        <f t="shared" si="0"/>
        <v>Rioja, La</v>
      </c>
      <c r="Q25" s="1110">
        <f t="shared" si="3"/>
        <v>223.35</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3" t="s">
        <v>43</v>
      </c>
      <c r="C26" s="329"/>
      <c r="D26" s="764">
        <v>10342</v>
      </c>
      <c r="E26" s="1109">
        <v>328.58</v>
      </c>
      <c r="F26" s="756"/>
      <c r="G26" s="765">
        <v>5605</v>
      </c>
      <c r="H26" s="1109">
        <v>248.2</v>
      </c>
      <c r="I26" s="756"/>
      <c r="J26" s="765">
        <v>5605</v>
      </c>
      <c r="K26" s="1109">
        <v>555.33000000000004</v>
      </c>
      <c r="L26" s="329"/>
      <c r="M26" s="329">
        <f t="shared" si="1"/>
        <v>2</v>
      </c>
      <c r="N26" s="329">
        <v>14</v>
      </c>
      <c r="O26" s="329">
        <f t="shared" si="2"/>
        <v>6</v>
      </c>
      <c r="P26" s="361" t="str">
        <f t="shared" si="0"/>
        <v>Cantabria</v>
      </c>
      <c r="Q26" s="1110">
        <f t="shared" si="3"/>
        <v>208.29</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3" t="s">
        <v>44</v>
      </c>
      <c r="C27" s="329"/>
      <c r="D27" s="768">
        <v>3004</v>
      </c>
      <c r="E27" s="1109">
        <v>131.61000000000001</v>
      </c>
      <c r="F27" s="756"/>
      <c r="G27" s="769">
        <v>2422</v>
      </c>
      <c r="H27" s="1109">
        <v>72.319999999999993</v>
      </c>
      <c r="I27" s="756"/>
      <c r="J27" s="769">
        <v>2422</v>
      </c>
      <c r="K27" s="1109">
        <v>201.74</v>
      </c>
      <c r="L27" s="329"/>
      <c r="M27" s="329">
        <f t="shared" si="1"/>
        <v>15</v>
      </c>
      <c r="N27" s="329">
        <v>15</v>
      </c>
      <c r="O27" s="329">
        <f t="shared" si="2"/>
        <v>15</v>
      </c>
      <c r="P27" s="361" t="str">
        <f t="shared" si="0"/>
        <v>Navarra, Comunidad Foral de</v>
      </c>
      <c r="Q27" s="1111">
        <f t="shared" si="3"/>
        <v>201.74</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3" t="s">
        <v>163</v>
      </c>
      <c r="C28" s="329"/>
      <c r="D28" s="768">
        <v>15798</v>
      </c>
      <c r="E28" s="1109">
        <v>72.39</v>
      </c>
      <c r="F28" s="756"/>
      <c r="G28" s="769">
        <v>8718</v>
      </c>
      <c r="H28" s="1109">
        <v>56.35</v>
      </c>
      <c r="I28" s="756"/>
      <c r="J28" s="769">
        <v>8718</v>
      </c>
      <c r="K28" s="1109">
        <v>129.01</v>
      </c>
      <c r="L28" s="329"/>
      <c r="M28" s="329">
        <f t="shared" si="1"/>
        <v>18</v>
      </c>
      <c r="N28" s="329">
        <v>16</v>
      </c>
      <c r="O28" s="329">
        <f t="shared" si="2"/>
        <v>8</v>
      </c>
      <c r="P28" s="361" t="str">
        <f t="shared" si="0"/>
        <v>Castilla - La Mancha</v>
      </c>
      <c r="Q28" s="1110">
        <f t="shared" si="3"/>
        <v>178.73</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
      <c r="A29" s="331"/>
      <c r="B29" s="763" t="s">
        <v>46</v>
      </c>
      <c r="C29" s="329"/>
      <c r="D29" s="768">
        <v>2219</v>
      </c>
      <c r="E29" s="1109">
        <v>61.35</v>
      </c>
      <c r="F29" s="756"/>
      <c r="G29" s="769">
        <v>1096</v>
      </c>
      <c r="H29" s="1109">
        <v>175.41</v>
      </c>
      <c r="I29" s="756"/>
      <c r="J29" s="769">
        <v>1096</v>
      </c>
      <c r="K29" s="1109">
        <v>223.35</v>
      </c>
      <c r="L29" s="329"/>
      <c r="M29" s="329">
        <f t="shared" si="1"/>
        <v>13</v>
      </c>
      <c r="N29" s="329">
        <v>17</v>
      </c>
      <c r="O29" s="329">
        <f t="shared" si="2"/>
        <v>2</v>
      </c>
      <c r="P29" s="361" t="str">
        <f t="shared" si="0"/>
        <v>Aragón</v>
      </c>
      <c r="Q29" s="1110">
        <f t="shared" si="3"/>
        <v>167.07</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
      <c r="A30" s="331"/>
      <c r="B30" s="763" t="s">
        <v>39</v>
      </c>
      <c r="C30" s="329"/>
      <c r="D30" s="769">
        <v>322</v>
      </c>
      <c r="E30" s="1109">
        <v>30.48</v>
      </c>
      <c r="F30" s="756"/>
      <c r="G30" s="769">
        <v>174</v>
      </c>
      <c r="H30" s="1109">
        <v>30.74</v>
      </c>
      <c r="I30" s="756"/>
      <c r="J30" s="769">
        <v>174</v>
      </c>
      <c r="K30" s="1109">
        <v>57.58</v>
      </c>
      <c r="L30" s="329"/>
      <c r="M30" s="329">
        <f t="shared" si="1"/>
        <v>20</v>
      </c>
      <c r="N30" s="329">
        <v>18</v>
      </c>
      <c r="O30" s="329">
        <f t="shared" si="2"/>
        <v>16</v>
      </c>
      <c r="P30" s="361" t="str">
        <f t="shared" si="0"/>
        <v>País Vasco*</v>
      </c>
      <c r="Q30" s="1110">
        <f t="shared" si="3"/>
        <v>129.01</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
      <c r="A31" s="331"/>
      <c r="B31" s="1112" t="s">
        <v>47</v>
      </c>
      <c r="C31" s="329"/>
      <c r="D31" s="1113">
        <v>440</v>
      </c>
      <c r="E31" s="1109">
        <v>126.51</v>
      </c>
      <c r="F31" s="331"/>
      <c r="G31" s="1113">
        <v>285</v>
      </c>
      <c r="H31" s="1109">
        <v>106.39</v>
      </c>
      <c r="I31" s="331"/>
      <c r="J31" s="1113">
        <v>285</v>
      </c>
      <c r="K31" s="1109">
        <v>239.35</v>
      </c>
      <c r="L31" s="329"/>
      <c r="M31" s="329">
        <f t="shared" si="1"/>
        <v>12</v>
      </c>
      <c r="N31" s="329">
        <v>19</v>
      </c>
      <c r="O31" s="329">
        <f t="shared" si="2"/>
        <v>7</v>
      </c>
      <c r="P31" s="361" t="str">
        <f t="shared" si="0"/>
        <v>Castilla y León*</v>
      </c>
      <c r="Q31" s="1110">
        <f t="shared" si="3"/>
        <v>113.22</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57.58</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
      <c r="A33" s="329"/>
      <c r="B33" s="1256" t="s">
        <v>0</v>
      </c>
      <c r="C33" s="329"/>
      <c r="D33" s="1257">
        <f>SUM(D13:D31)</f>
        <v>305072</v>
      </c>
      <c r="E33" s="1308">
        <v>233.59</v>
      </c>
      <c r="F33" s="320"/>
      <c r="G33" s="1257">
        <f>SUM(G13:G31)</f>
        <v>221417</v>
      </c>
      <c r="H33" s="1308">
        <v>88.28</v>
      </c>
      <c r="I33" s="320"/>
      <c r="J33" s="1257">
        <f>SUM(J13:J31)</f>
        <v>221417</v>
      </c>
      <c r="K33" s="1308">
        <v>341.61</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25">
      <c r="A35" s="394"/>
      <c r="B35" s="1477" t="s">
        <v>182</v>
      </c>
      <c r="C35" s="1477"/>
      <c r="D35" s="1477"/>
      <c r="E35" s="1477"/>
      <c r="F35" s="1477"/>
      <c r="G35" s="1477"/>
      <c r="H35" s="1477"/>
      <c r="I35" s="1477"/>
      <c r="J35" s="1477"/>
      <c r="K35" s="1477"/>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 customHeight="1" x14ac:dyDescent="0.2">
      <c r="B36" s="1478" t="s">
        <v>183</v>
      </c>
      <c r="C36" s="1478"/>
      <c r="D36" s="1478"/>
      <c r="E36" s="1478"/>
      <c r="F36" s="1478"/>
      <c r="G36" s="1478"/>
      <c r="H36" s="1478"/>
      <c r="I36" s="1478"/>
      <c r="J36" s="1478"/>
      <c r="K36" s="1478"/>
      <c r="L36" s="785"/>
      <c r="M36" s="785"/>
      <c r="N36" s="785"/>
      <c r="O36" s="785"/>
      <c r="P36" s="785"/>
      <c r="Q36" s="1223"/>
    </row>
    <row r="37" spans="1:259" ht="42" customHeight="1" x14ac:dyDescent="0.2">
      <c r="B37" s="1711" t="s">
        <v>498</v>
      </c>
      <c r="C37" s="1711"/>
      <c r="D37" s="1711"/>
      <c r="E37" s="1711"/>
      <c r="F37" s="1711"/>
      <c r="G37" s="1711"/>
      <c r="H37" s="1711"/>
      <c r="I37" s="1711"/>
      <c r="J37" s="1711"/>
      <c r="K37" s="1711"/>
      <c r="L37" s="496"/>
      <c r="M37" s="496"/>
      <c r="N37" s="496"/>
      <c r="O37" s="496"/>
      <c r="P37" s="496"/>
      <c r="Q37" s="622"/>
      <c r="R37" s="329"/>
    </row>
    <row r="38" spans="1:259" x14ac:dyDescent="0.25">
      <c r="L38" s="447"/>
      <c r="M38" s="360"/>
      <c r="N38" s="360"/>
      <c r="O38" s="360"/>
      <c r="P38" s="361"/>
      <c r="Q38" s="786"/>
      <c r="R38" s="329"/>
    </row>
    <row r="39" spans="1:259" x14ac:dyDescent="0.25">
      <c r="L39" s="447"/>
      <c r="M39" s="360"/>
      <c r="N39" s="360"/>
      <c r="O39" s="360"/>
      <c r="P39" s="361"/>
      <c r="Q39" s="787"/>
      <c r="R39" s="329"/>
    </row>
    <row r="40" spans="1:259" x14ac:dyDescent="0.25">
      <c r="L40" s="447"/>
      <c r="M40" s="360"/>
      <c r="N40" s="360"/>
      <c r="O40" s="360"/>
      <c r="P40" s="361"/>
      <c r="Q40" s="786"/>
      <c r="R40" s="329"/>
    </row>
    <row r="41" spans="1:259" x14ac:dyDescent="0.25">
      <c r="L41" s="447"/>
      <c r="M41" s="360"/>
      <c r="N41" s="360"/>
      <c r="O41" s="360"/>
      <c r="P41" s="361"/>
      <c r="Q41" s="786"/>
      <c r="R41" s="329"/>
    </row>
    <row r="42" spans="1:259" x14ac:dyDescent="0.25">
      <c r="L42" s="447"/>
      <c r="M42" s="360"/>
      <c r="N42" s="360"/>
      <c r="O42" s="360"/>
      <c r="P42" s="361"/>
      <c r="Q42" s="786"/>
      <c r="R42" s="329"/>
    </row>
    <row r="43" spans="1:259" x14ac:dyDescent="0.25">
      <c r="L43" s="447"/>
      <c r="M43" s="360"/>
      <c r="N43" s="360"/>
      <c r="O43" s="360"/>
      <c r="P43" s="361"/>
      <c r="Q43" s="786"/>
      <c r="R43" s="329"/>
    </row>
    <row r="44" spans="1:259" x14ac:dyDescent="0.25">
      <c r="L44" s="447"/>
      <c r="M44" s="360"/>
      <c r="N44" s="360"/>
      <c r="O44" s="360"/>
      <c r="P44" s="361"/>
      <c r="Q44" s="786"/>
      <c r="R44" s="329"/>
    </row>
    <row r="45" spans="1:259" x14ac:dyDescent="0.25">
      <c r="L45" s="447"/>
      <c r="M45" s="360"/>
      <c r="N45" s="360"/>
      <c r="O45" s="360"/>
      <c r="P45" s="361"/>
      <c r="Q45" s="786"/>
      <c r="R45" s="329"/>
    </row>
    <row r="46" spans="1:259" x14ac:dyDescent="0.25">
      <c r="L46" s="447"/>
      <c r="M46" s="360"/>
      <c r="N46" s="360"/>
      <c r="O46" s="360"/>
      <c r="P46" s="361"/>
      <c r="Q46" s="787"/>
      <c r="R46" s="329"/>
    </row>
    <row r="47" spans="1:259" x14ac:dyDescent="0.25">
      <c r="L47" s="447"/>
      <c r="M47" s="360"/>
      <c r="N47" s="360"/>
      <c r="O47" s="360"/>
      <c r="P47" s="361"/>
      <c r="Q47" s="786"/>
      <c r="R47" s="329"/>
    </row>
    <row r="48" spans="1:259" x14ac:dyDescent="0.25">
      <c r="L48" s="447"/>
      <c r="M48" s="360"/>
      <c r="N48" s="360"/>
      <c r="O48" s="360"/>
      <c r="P48" s="361"/>
      <c r="Q48" s="786"/>
      <c r="R48" s="329"/>
    </row>
    <row r="49" spans="12:18" x14ac:dyDescent="0.25">
      <c r="L49" s="447"/>
      <c r="M49" s="360"/>
      <c r="N49" s="360"/>
      <c r="O49" s="360"/>
      <c r="P49" s="361"/>
      <c r="Q49" s="786"/>
      <c r="R49" s="329"/>
    </row>
    <row r="50" spans="12:18" x14ac:dyDescent="0.25">
      <c r="L50" s="447"/>
      <c r="M50" s="360"/>
      <c r="N50" s="360"/>
      <c r="O50" s="360"/>
      <c r="P50" s="361"/>
      <c r="Q50" s="786"/>
      <c r="R50" s="329"/>
    </row>
    <row r="51" spans="12:18" x14ac:dyDescent="0.25">
      <c r="L51" s="447"/>
      <c r="M51" s="360"/>
      <c r="N51" s="360"/>
      <c r="O51" s="360"/>
      <c r="P51" s="361"/>
      <c r="Q51" s="786"/>
      <c r="R51" s="329"/>
    </row>
    <row r="52" spans="12:18" x14ac:dyDescent="0.25">
      <c r="L52" s="447"/>
      <c r="M52" s="360"/>
      <c r="N52" s="360"/>
      <c r="O52" s="360"/>
      <c r="P52" s="361"/>
      <c r="Q52" s="787"/>
      <c r="R52" s="329"/>
    </row>
    <row r="53" spans="12:18" x14ac:dyDescent="0.25">
      <c r="L53" s="447"/>
      <c r="M53" s="360"/>
      <c r="N53" s="360"/>
      <c r="O53" s="360"/>
      <c r="P53" s="361"/>
      <c r="Q53" s="786"/>
      <c r="R53" s="329"/>
    </row>
    <row r="54" spans="12:18" x14ac:dyDescent="0.25">
      <c r="L54" s="447"/>
      <c r="M54" s="360"/>
      <c r="N54" s="360"/>
      <c r="O54" s="360"/>
      <c r="P54" s="361"/>
      <c r="Q54" s="786"/>
      <c r="R54" s="329"/>
    </row>
    <row r="55" spans="12:18" x14ac:dyDescent="0.2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topLeftCell="A6" zoomScaleNormal="100" workbookViewId="0"/>
  </sheetViews>
  <sheetFormatPr baseColWidth="10" defaultColWidth="11.42578125" defaultRowHeight="15" x14ac:dyDescent="0.25"/>
  <cols>
    <col min="1" max="1" width="3.28515625" style="1123" customWidth="1"/>
    <col min="2" max="2" width="28.42578125" style="1123" customWidth="1"/>
    <col min="3" max="3" width="16.7109375" style="1123" customWidth="1"/>
    <col min="4" max="4" width="10.28515625" style="1123" customWidth="1"/>
    <col min="5" max="5" width="15" style="1123" customWidth="1"/>
    <col min="6" max="6" width="10" style="1123" customWidth="1"/>
    <col min="7" max="7" width="15.42578125" style="1123" customWidth="1"/>
    <col min="8" max="8" width="9.7109375" style="1123" customWidth="1"/>
    <col min="9" max="9" width="14.5703125" style="1123" customWidth="1"/>
    <col min="10" max="16384" width="11.42578125" style="1123"/>
  </cols>
  <sheetData>
    <row r="1" spans="1:17" s="1116" customFormat="1" x14ac:dyDescent="0.25">
      <c r="A1" s="1116" t="s">
        <v>96</v>
      </c>
      <c r="B1" s="1116" t="s">
        <v>56</v>
      </c>
      <c r="H1" s="1116" t="s">
        <v>96</v>
      </c>
      <c r="I1" s="1116" t="s">
        <v>67</v>
      </c>
      <c r="P1" s="1116" t="s">
        <v>81</v>
      </c>
    </row>
    <row r="2" spans="1:17" s="1116" customFormat="1" x14ac:dyDescent="0.25"/>
    <row r="3" spans="1:17" s="1116" customFormat="1" x14ac:dyDescent="0.25"/>
    <row r="4" spans="1:17" s="1116" customFormat="1" x14ac:dyDescent="0.25"/>
    <row r="5" spans="1:17" s="1116" customFormat="1" ht="16.5" customHeight="1" x14ac:dyDescent="0.25"/>
    <row r="6" spans="1:17" s="1120" customFormat="1" ht="38.25" customHeight="1" x14ac:dyDescent="0.2">
      <c r="A6" s="1117"/>
      <c r="B6" s="1718" t="s">
        <v>458</v>
      </c>
      <c r="C6" s="1718"/>
      <c r="D6" s="1718"/>
      <c r="E6" s="1718"/>
      <c r="F6" s="1718"/>
      <c r="G6" s="1718"/>
      <c r="H6" s="1718"/>
      <c r="I6" s="1718"/>
      <c r="J6" s="1118"/>
      <c r="K6" s="1118"/>
      <c r="L6" s="1119"/>
      <c r="M6" s="1119"/>
      <c r="N6" s="1119"/>
      <c r="O6" s="1119"/>
      <c r="P6" s="1119"/>
      <c r="Q6" s="1119"/>
    </row>
    <row r="7" spans="1:17" s="1120" customFormat="1" ht="15.75" customHeight="1" x14ac:dyDescent="0.2">
      <c r="A7" s="1117"/>
      <c r="B7" s="1719" t="str">
        <f>porsaad!$B$6</f>
        <v>Situación a 31 de mayo de 2025</v>
      </c>
      <c r="C7" s="1719"/>
      <c r="D7" s="1719"/>
      <c r="E7" s="1719"/>
      <c r="F7" s="1719"/>
      <c r="G7" s="1719"/>
      <c r="H7" s="1719"/>
      <c r="I7" s="1719"/>
      <c r="J7" s="1121"/>
      <c r="K7" s="1121"/>
      <c r="L7" s="1122"/>
      <c r="M7" s="1122"/>
      <c r="N7" s="1122"/>
      <c r="O7" s="1122"/>
      <c r="P7" s="1122"/>
      <c r="Q7" s="1122"/>
    </row>
    <row r="8" spans="1:17" ht="8.25" customHeight="1" x14ac:dyDescent="0.25">
      <c r="H8" s="1124"/>
    </row>
    <row r="9" spans="1:17" ht="15" customHeight="1" x14ac:dyDescent="0.25">
      <c r="B9" s="1720" t="s">
        <v>12</v>
      </c>
      <c r="C9" s="1723" t="s">
        <v>184</v>
      </c>
      <c r="D9" s="1133"/>
      <c r="E9" s="1133"/>
      <c r="F9" s="1133"/>
      <c r="G9" s="1133"/>
      <c r="H9" s="1133"/>
      <c r="I9" s="1134"/>
    </row>
    <row r="10" spans="1:17" ht="15.75" customHeight="1" x14ac:dyDescent="0.25">
      <c r="B10" s="1721"/>
      <c r="C10" s="1724"/>
      <c r="D10" s="1726" t="s">
        <v>133</v>
      </c>
      <c r="E10" s="1727"/>
      <c r="F10" s="1730" t="s">
        <v>134</v>
      </c>
      <c r="G10" s="1731"/>
      <c r="H10" s="1731"/>
      <c r="I10" s="1731"/>
    </row>
    <row r="11" spans="1:17" ht="40.5" customHeight="1" x14ac:dyDescent="0.25">
      <c r="B11" s="1721"/>
      <c r="C11" s="1724"/>
      <c r="D11" s="1728"/>
      <c r="E11" s="1729"/>
      <c r="F11" s="1732" t="s">
        <v>187</v>
      </c>
      <c r="G11" s="1733"/>
      <c r="H11" s="1730" t="s">
        <v>483</v>
      </c>
      <c r="I11" s="1731"/>
    </row>
    <row r="12" spans="1:17" ht="52.5" customHeight="1" x14ac:dyDescent="0.25">
      <c r="B12" s="1722"/>
      <c r="C12" s="1725"/>
      <c r="D12" s="1136" t="s">
        <v>9</v>
      </c>
      <c r="E12" s="1138" t="s">
        <v>185</v>
      </c>
      <c r="F12" s="1138" t="s">
        <v>9</v>
      </c>
      <c r="G12" s="1135" t="s">
        <v>185</v>
      </c>
      <c r="H12" s="1136" t="s">
        <v>9</v>
      </c>
      <c r="I12" s="1137" t="s">
        <v>185</v>
      </c>
    </row>
    <row r="13" spans="1:17" ht="12.75" customHeight="1" x14ac:dyDescent="0.25">
      <c r="B13" s="1125" t="s">
        <v>8</v>
      </c>
      <c r="C13" s="929">
        <f>'31dictsaad'!D10-'31dictsaad'!H10</f>
        <v>28608</v>
      </c>
      <c r="D13" s="927">
        <v>0</v>
      </c>
      <c r="E13" s="1126">
        <v>0</v>
      </c>
      <c r="F13" s="927">
        <v>297</v>
      </c>
      <c r="G13" s="1126">
        <v>1.0381711409395973</v>
      </c>
      <c r="H13" s="927">
        <v>28311</v>
      </c>
      <c r="I13" s="1126">
        <f>H13/C13*100</f>
        <v>98.961828859060404</v>
      </c>
    </row>
    <row r="14" spans="1:17" x14ac:dyDescent="0.25">
      <c r="B14" s="1125" t="s">
        <v>7</v>
      </c>
      <c r="C14" s="934">
        <f>'31dictsaad'!D11-'31dictsaad'!H11</f>
        <v>4695</v>
      </c>
      <c r="D14" s="932">
        <v>0</v>
      </c>
      <c r="E14" s="1127">
        <v>0</v>
      </c>
      <c r="F14" s="932">
        <v>4160</v>
      </c>
      <c r="G14" s="1127">
        <v>88.604898828540996</v>
      </c>
      <c r="H14" s="932">
        <v>535</v>
      </c>
      <c r="I14" s="1127">
        <f t="shared" ref="I14:I31" si="0">H14/C14*100</f>
        <v>11.395101171458998</v>
      </c>
    </row>
    <row r="15" spans="1:17" x14ac:dyDescent="0.25">
      <c r="B15" s="1125" t="s">
        <v>37</v>
      </c>
      <c r="C15" s="934">
        <f>'31dictsaad'!D12-'31dictsaad'!H12</f>
        <v>7922</v>
      </c>
      <c r="D15" s="932">
        <v>0</v>
      </c>
      <c r="E15" s="1127">
        <v>0</v>
      </c>
      <c r="F15" s="932">
        <v>4737</v>
      </c>
      <c r="G15" s="1127">
        <v>59.795506185306749</v>
      </c>
      <c r="H15" s="932">
        <v>3185</v>
      </c>
      <c r="I15" s="1127">
        <f t="shared" si="0"/>
        <v>40.204493814693258</v>
      </c>
    </row>
    <row r="16" spans="1:17" x14ac:dyDescent="0.25">
      <c r="B16" s="1125" t="s">
        <v>38</v>
      </c>
      <c r="C16" s="934">
        <f>'31dictsaad'!D13-'31dictsaad'!H13</f>
        <v>4523</v>
      </c>
      <c r="D16" s="932">
        <v>0</v>
      </c>
      <c r="E16" s="1127">
        <v>0</v>
      </c>
      <c r="F16" s="932">
        <v>2716</v>
      </c>
      <c r="G16" s="1127">
        <v>60.048640282998008</v>
      </c>
      <c r="H16" s="932">
        <v>1807</v>
      </c>
      <c r="I16" s="1127">
        <f t="shared" si="0"/>
        <v>39.951359717001992</v>
      </c>
    </row>
    <row r="17" spans="2:9" x14ac:dyDescent="0.25">
      <c r="B17" s="1125" t="s">
        <v>6</v>
      </c>
      <c r="C17" s="934">
        <f>'31dictsaad'!D14-'31dictsaad'!H14</f>
        <v>8323</v>
      </c>
      <c r="D17" s="932">
        <v>0</v>
      </c>
      <c r="E17" s="1127">
        <v>0</v>
      </c>
      <c r="F17" s="932">
        <v>3360</v>
      </c>
      <c r="G17" s="1127">
        <v>40.37005887300252</v>
      </c>
      <c r="H17" s="932">
        <v>4963</v>
      </c>
      <c r="I17" s="1127">
        <f t="shared" si="0"/>
        <v>59.62994112699748</v>
      </c>
    </row>
    <row r="18" spans="2:9" x14ac:dyDescent="0.25">
      <c r="B18" s="1125" t="s">
        <v>5</v>
      </c>
      <c r="C18" s="934">
        <f>'31dictsaad'!D15-'31dictsaad'!H15</f>
        <v>427</v>
      </c>
      <c r="D18" s="932">
        <v>0</v>
      </c>
      <c r="E18" s="1127">
        <v>0</v>
      </c>
      <c r="F18" s="932">
        <v>171</v>
      </c>
      <c r="G18" s="1127">
        <v>40.046838407494143</v>
      </c>
      <c r="H18" s="932">
        <v>256</v>
      </c>
      <c r="I18" s="1127">
        <f t="shared" si="0"/>
        <v>59.953161592505857</v>
      </c>
    </row>
    <row r="19" spans="2:9" x14ac:dyDescent="0.25">
      <c r="B19" s="1125" t="s">
        <v>4</v>
      </c>
      <c r="C19" s="934">
        <f>'31dictsaad'!D16-'31dictsaad'!H16</f>
        <v>2881</v>
      </c>
      <c r="D19" s="932">
        <v>1753</v>
      </c>
      <c r="E19" s="1127">
        <v>60.846928149947935</v>
      </c>
      <c r="F19" s="932">
        <v>1000</v>
      </c>
      <c r="G19" s="1127">
        <v>34.710170079833389</v>
      </c>
      <c r="H19" s="932">
        <v>128</v>
      </c>
      <c r="I19" s="1127">
        <f t="shared" si="0"/>
        <v>4.4429017702186737</v>
      </c>
    </row>
    <row r="20" spans="2:9" x14ac:dyDescent="0.25">
      <c r="B20" s="1125" t="s">
        <v>40</v>
      </c>
      <c r="C20" s="934">
        <f>'31dictsaad'!D17-'31dictsaad'!H17</f>
        <v>3258</v>
      </c>
      <c r="D20" s="932">
        <v>1</v>
      </c>
      <c r="E20" s="1127">
        <v>3.0693677102516879E-2</v>
      </c>
      <c r="F20" s="932">
        <v>2837</v>
      </c>
      <c r="G20" s="1127">
        <v>87.077961939840392</v>
      </c>
      <c r="H20" s="932">
        <v>420</v>
      </c>
      <c r="I20" s="1127">
        <f t="shared" si="0"/>
        <v>12.89134438305709</v>
      </c>
    </row>
    <row r="21" spans="2:9" x14ac:dyDescent="0.25">
      <c r="B21" s="1125" t="s">
        <v>41</v>
      </c>
      <c r="C21" s="934">
        <f>'31dictsaad'!D18-'31dictsaad'!H18</f>
        <v>36586</v>
      </c>
      <c r="D21" s="932">
        <v>0</v>
      </c>
      <c r="E21" s="1127">
        <v>0</v>
      </c>
      <c r="F21" s="932">
        <v>28704</v>
      </c>
      <c r="G21" s="1127">
        <v>78.456240091838396</v>
      </c>
      <c r="H21" s="932">
        <v>7882</v>
      </c>
      <c r="I21" s="1127">
        <f t="shared" si="0"/>
        <v>21.54375990816159</v>
      </c>
    </row>
    <row r="22" spans="2:9" x14ac:dyDescent="0.25">
      <c r="B22" s="1125" t="s">
        <v>3</v>
      </c>
      <c r="C22" s="934">
        <f>'31dictsaad'!D19-'31dictsaad'!H19</f>
        <v>23541</v>
      </c>
      <c r="D22" s="932">
        <v>366</v>
      </c>
      <c r="E22" s="1127">
        <v>1.5547342933605199</v>
      </c>
      <c r="F22" s="932">
        <v>10194</v>
      </c>
      <c r="G22" s="1127">
        <v>43.303173187205303</v>
      </c>
      <c r="H22" s="932">
        <v>12981</v>
      </c>
      <c r="I22" s="1127">
        <f t="shared" si="0"/>
        <v>55.142092519434186</v>
      </c>
    </row>
    <row r="23" spans="2:9" x14ac:dyDescent="0.25">
      <c r="B23" s="1125" t="s">
        <v>2</v>
      </c>
      <c r="C23" s="934">
        <f>'31dictsaad'!D20-'31dictsaad'!H20</f>
        <v>3456</v>
      </c>
      <c r="D23" s="932">
        <v>0</v>
      </c>
      <c r="E23" s="1127">
        <v>0</v>
      </c>
      <c r="F23" s="932">
        <v>2995</v>
      </c>
      <c r="G23" s="1127">
        <v>86.660879629629633</v>
      </c>
      <c r="H23" s="932">
        <v>461</v>
      </c>
      <c r="I23" s="1127">
        <f t="shared" si="0"/>
        <v>13.339120370370368</v>
      </c>
    </row>
    <row r="24" spans="2:9" x14ac:dyDescent="0.25">
      <c r="B24" s="1125" t="s">
        <v>35</v>
      </c>
      <c r="C24" s="934">
        <f>'31dictsaad'!D21-'31dictsaad'!H21</f>
        <v>66</v>
      </c>
      <c r="D24" s="932">
        <v>0</v>
      </c>
      <c r="E24" s="1127">
        <v>0</v>
      </c>
      <c r="F24" s="932">
        <v>0</v>
      </c>
      <c r="G24" s="1127">
        <v>0</v>
      </c>
      <c r="H24" s="932">
        <v>66</v>
      </c>
      <c r="I24" s="1127">
        <f t="shared" si="0"/>
        <v>100</v>
      </c>
    </row>
    <row r="25" spans="2:9" x14ac:dyDescent="0.25">
      <c r="B25" s="1125" t="s">
        <v>42</v>
      </c>
      <c r="C25" s="934">
        <f>'31dictsaad'!D22-'31dictsaad'!H22</f>
        <v>275</v>
      </c>
      <c r="D25" s="932">
        <v>2</v>
      </c>
      <c r="E25" s="1127">
        <v>0.72727272727272729</v>
      </c>
      <c r="F25" s="932">
        <v>39</v>
      </c>
      <c r="G25" s="1127">
        <v>14.181818181818182</v>
      </c>
      <c r="H25" s="932">
        <v>234</v>
      </c>
      <c r="I25" s="1127">
        <f t="shared" si="0"/>
        <v>85.090909090909093</v>
      </c>
    </row>
    <row r="26" spans="2:9" x14ac:dyDescent="0.25">
      <c r="B26" s="1125" t="s">
        <v>43</v>
      </c>
      <c r="C26" s="934">
        <f>'31dictsaad'!D23-'31dictsaad'!H23</f>
        <v>9026</v>
      </c>
      <c r="D26" s="932">
        <v>0</v>
      </c>
      <c r="E26" s="1127">
        <v>0</v>
      </c>
      <c r="F26" s="932">
        <v>2730</v>
      </c>
      <c r="G26" s="1127">
        <v>30.245956126744961</v>
      </c>
      <c r="H26" s="932">
        <v>6296</v>
      </c>
      <c r="I26" s="1127">
        <f t="shared" si="0"/>
        <v>69.754043873255043</v>
      </c>
    </row>
    <row r="27" spans="2:9" x14ac:dyDescent="0.25">
      <c r="B27" s="1125" t="s">
        <v>44</v>
      </c>
      <c r="C27" s="934">
        <f>'31dictsaad'!D24-'31dictsaad'!H24</f>
        <v>101</v>
      </c>
      <c r="D27" s="932">
        <v>0</v>
      </c>
      <c r="E27" s="1127">
        <v>0</v>
      </c>
      <c r="F27" s="932">
        <v>8</v>
      </c>
      <c r="G27" s="1127">
        <v>7.9207920792079207</v>
      </c>
      <c r="H27" s="932">
        <v>93</v>
      </c>
      <c r="I27" s="1127">
        <f t="shared" si="0"/>
        <v>92.079207920792086</v>
      </c>
    </row>
    <row r="28" spans="2:9" x14ac:dyDescent="0.25">
      <c r="B28" s="1125" t="s">
        <v>45</v>
      </c>
      <c r="C28" s="934">
        <f>'31dictsaad'!D25-'31dictsaad'!H25</f>
        <v>148</v>
      </c>
      <c r="D28" s="932">
        <v>0</v>
      </c>
      <c r="E28" s="1127">
        <v>0</v>
      </c>
      <c r="F28" s="932">
        <v>5</v>
      </c>
      <c r="G28" s="1127">
        <v>3.3783783783783785</v>
      </c>
      <c r="H28" s="932">
        <v>143</v>
      </c>
      <c r="I28" s="1127">
        <f t="shared" si="0"/>
        <v>96.621621621621628</v>
      </c>
    </row>
    <row r="29" spans="2:9" x14ac:dyDescent="0.25">
      <c r="B29" s="1125" t="s">
        <v>46</v>
      </c>
      <c r="C29" s="934">
        <f>'31dictsaad'!D26-'31dictsaad'!H26</f>
        <v>11</v>
      </c>
      <c r="D29" s="932">
        <v>0</v>
      </c>
      <c r="E29" s="1127">
        <v>0</v>
      </c>
      <c r="F29" s="932">
        <v>7</v>
      </c>
      <c r="G29" s="1127">
        <v>63.636363636363633</v>
      </c>
      <c r="H29" s="932">
        <v>4</v>
      </c>
      <c r="I29" s="1127">
        <f t="shared" si="0"/>
        <v>36.363636363636367</v>
      </c>
    </row>
    <row r="30" spans="2:9" x14ac:dyDescent="0.25">
      <c r="B30" s="1125" t="s">
        <v>1</v>
      </c>
      <c r="C30" s="1128">
        <f>'31dictsaad'!D27-'31dictsaad'!H27</f>
        <v>197</v>
      </c>
      <c r="D30" s="954">
        <v>0</v>
      </c>
      <c r="E30" s="1129">
        <v>0</v>
      </c>
      <c r="F30" s="954">
        <v>156</v>
      </c>
      <c r="G30" s="1129">
        <v>79.187817258883257</v>
      </c>
      <c r="H30" s="954">
        <v>41</v>
      </c>
      <c r="I30" s="1129">
        <f t="shared" si="0"/>
        <v>20.812182741116754</v>
      </c>
    </row>
    <row r="31" spans="2:9" x14ac:dyDescent="0.25">
      <c r="B31" s="1309" t="s">
        <v>0</v>
      </c>
      <c r="C31" s="1310">
        <f>SUM(C13:C30)</f>
        <v>134044</v>
      </c>
      <c r="D31" s="1285">
        <f>SUM(D13:D30)</f>
        <v>2122</v>
      </c>
      <c r="E31" s="1311">
        <f t="shared" ref="E31" si="1">D31/C31*100</f>
        <v>1.5830622780579511</v>
      </c>
      <c r="F31" s="1285">
        <f>SUM(F13:F30)</f>
        <v>64116</v>
      </c>
      <c r="G31" s="1311">
        <f t="shared" ref="G31" si="2">F31/C31*100</f>
        <v>47.83205514607144</v>
      </c>
      <c r="H31" s="1285">
        <f>SUM(H13:H30)</f>
        <v>67806</v>
      </c>
      <c r="I31" s="1311">
        <f t="shared" si="0"/>
        <v>50.584882575870601</v>
      </c>
    </row>
    <row r="32" spans="2:9" ht="5.0999999999999996" customHeight="1" x14ac:dyDescent="0.25">
      <c r="B32" s="1130"/>
      <c r="C32" s="1130"/>
      <c r="D32" s="1130"/>
      <c r="E32" s="1130"/>
      <c r="F32" s="1130"/>
      <c r="G32" s="1130"/>
      <c r="H32" s="1130"/>
      <c r="I32" s="1130"/>
    </row>
    <row r="33" spans="2:9" x14ac:dyDescent="0.25">
      <c r="B33" s="1131" t="s">
        <v>281</v>
      </c>
      <c r="C33" s="1130"/>
      <c r="D33" s="1130"/>
      <c r="E33" s="1130"/>
      <c r="F33" s="1130"/>
      <c r="G33" s="1130"/>
      <c r="H33" s="1130"/>
      <c r="I33" s="1130"/>
    </row>
    <row r="34" spans="2:9" x14ac:dyDescent="0.25">
      <c r="B34" s="1131" t="s">
        <v>466</v>
      </c>
      <c r="C34" s="1130"/>
      <c r="D34" s="1130"/>
      <c r="E34" s="1130"/>
      <c r="F34" s="1130"/>
      <c r="G34" s="1130"/>
      <c r="H34" s="1130"/>
      <c r="I34" s="1130"/>
    </row>
    <row r="35" spans="2:9" x14ac:dyDescent="0.25">
      <c r="B35" s="1717" t="s">
        <v>467</v>
      </c>
      <c r="C35" s="1717"/>
      <c r="D35" s="1717"/>
      <c r="E35" s="1717"/>
      <c r="F35" s="1717"/>
      <c r="G35" s="1717"/>
      <c r="H35" s="1717"/>
      <c r="I35" s="1717"/>
    </row>
    <row r="36" spans="2:9" ht="17.25" x14ac:dyDescent="0.25">
      <c r="B36" s="1131" t="s">
        <v>482</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topLeftCell="A6" zoomScaleNormal="100" workbookViewId="0"/>
  </sheetViews>
  <sheetFormatPr baseColWidth="10" defaultColWidth="11.42578125" defaultRowHeight="15" x14ac:dyDescent="0.25"/>
  <cols>
    <col min="1" max="1" width="3.28515625" style="1123" customWidth="1"/>
    <col min="2" max="2" width="28.42578125" style="1123" customWidth="1"/>
    <col min="3" max="3" width="16.7109375" style="1123" customWidth="1"/>
    <col min="4" max="4" width="10.28515625" style="1123" customWidth="1"/>
    <col min="5" max="5" width="15" style="1123" customWidth="1"/>
    <col min="6" max="6" width="10" style="1123" customWidth="1"/>
    <col min="7" max="7" width="15.42578125" style="1123" customWidth="1"/>
    <col min="8" max="8" width="9.7109375" style="1123" customWidth="1"/>
    <col min="9" max="9" width="14.5703125" style="1123" customWidth="1"/>
    <col min="10" max="16384" width="11.42578125" style="1123"/>
  </cols>
  <sheetData>
    <row r="1" spans="1:17" s="1116" customFormat="1" x14ac:dyDescent="0.25">
      <c r="A1" s="1116" t="s">
        <v>96</v>
      </c>
      <c r="B1" s="1116" t="s">
        <v>56</v>
      </c>
      <c r="I1" s="1116" t="s">
        <v>96</v>
      </c>
      <c r="J1" s="1116" t="s">
        <v>67</v>
      </c>
      <c r="Q1" s="1116" t="s">
        <v>81</v>
      </c>
    </row>
    <row r="2" spans="1:17" s="1116" customFormat="1" x14ac:dyDescent="0.25"/>
    <row r="3" spans="1:17" s="1116" customFormat="1" x14ac:dyDescent="0.25"/>
    <row r="4" spans="1:17" s="1116" customFormat="1" x14ac:dyDescent="0.25"/>
    <row r="5" spans="1:17" s="1116" customFormat="1" ht="16.5" customHeight="1" x14ac:dyDescent="0.25"/>
    <row r="6" spans="1:17" s="1120" customFormat="1" ht="38.25" customHeight="1" x14ac:dyDescent="0.2">
      <c r="A6" s="1117"/>
      <c r="B6" s="1718" t="s">
        <v>459</v>
      </c>
      <c r="C6" s="1718"/>
      <c r="D6" s="1718"/>
      <c r="E6" s="1718"/>
      <c r="F6" s="1718"/>
      <c r="G6" s="1718"/>
      <c r="H6" s="1718"/>
      <c r="I6" s="1718"/>
      <c r="J6" s="1118"/>
      <c r="K6" s="1118"/>
      <c r="L6" s="1119"/>
      <c r="M6" s="1119"/>
      <c r="N6" s="1119"/>
      <c r="O6" s="1119"/>
      <c r="P6" s="1119"/>
      <c r="Q6" s="1119"/>
    </row>
    <row r="7" spans="1:17" s="1120" customFormat="1" ht="15.75" customHeight="1" x14ac:dyDescent="0.2">
      <c r="A7" s="1117"/>
      <c r="B7" s="1719" t="str">
        <f>porsaad!$B$6</f>
        <v>Situación a 31 de mayo de 2025</v>
      </c>
      <c r="C7" s="1719"/>
      <c r="D7" s="1719"/>
      <c r="E7" s="1719"/>
      <c r="F7" s="1719"/>
      <c r="G7" s="1719"/>
      <c r="H7" s="1719"/>
      <c r="I7" s="1719"/>
      <c r="J7" s="1121"/>
      <c r="K7" s="1121"/>
      <c r="L7" s="1122"/>
      <c r="M7" s="1122"/>
      <c r="N7" s="1122"/>
      <c r="O7" s="1122"/>
      <c r="P7" s="1122"/>
      <c r="Q7" s="1122"/>
    </row>
    <row r="8" spans="1:17" ht="8.25" customHeight="1" x14ac:dyDescent="0.25">
      <c r="H8" s="1124"/>
    </row>
    <row r="9" spans="1:17" ht="15" customHeight="1" x14ac:dyDescent="0.25">
      <c r="B9" s="1720" t="s">
        <v>12</v>
      </c>
      <c r="C9" s="1723" t="s">
        <v>277</v>
      </c>
      <c r="D9" s="1133"/>
      <c r="E9" s="1133"/>
      <c r="F9" s="1133"/>
      <c r="G9" s="1133"/>
      <c r="H9" s="1133"/>
      <c r="I9" s="1134"/>
    </row>
    <row r="10" spans="1:17" ht="15.75" customHeight="1" x14ac:dyDescent="0.25">
      <c r="B10" s="1721"/>
      <c r="C10" s="1724"/>
      <c r="D10" s="1726" t="s">
        <v>133</v>
      </c>
      <c r="E10" s="1727"/>
      <c r="F10" s="1730" t="s">
        <v>134</v>
      </c>
      <c r="G10" s="1731"/>
      <c r="H10" s="1731"/>
      <c r="I10" s="1731"/>
    </row>
    <row r="11" spans="1:17" ht="40.5" customHeight="1" x14ac:dyDescent="0.25">
      <c r="B11" s="1721"/>
      <c r="C11" s="1724"/>
      <c r="D11" s="1728"/>
      <c r="E11" s="1729"/>
      <c r="F11" s="1732" t="s">
        <v>278</v>
      </c>
      <c r="G11" s="1733"/>
      <c r="H11" s="1730" t="s">
        <v>279</v>
      </c>
      <c r="I11" s="1731"/>
    </row>
    <row r="12" spans="1:17" ht="52.5" customHeight="1" x14ac:dyDescent="0.25">
      <c r="B12" s="1722"/>
      <c r="C12" s="1725"/>
      <c r="D12" s="1136" t="s">
        <v>9</v>
      </c>
      <c r="E12" s="1138" t="s">
        <v>280</v>
      </c>
      <c r="F12" s="1138" t="s">
        <v>9</v>
      </c>
      <c r="G12" s="1135" t="s">
        <v>280</v>
      </c>
      <c r="H12" s="1136" t="s">
        <v>9</v>
      </c>
      <c r="I12" s="1137" t="s">
        <v>280</v>
      </c>
    </row>
    <row r="13" spans="1:17" ht="12.75" customHeight="1" x14ac:dyDescent="0.25">
      <c r="B13" s="1125" t="s">
        <v>8</v>
      </c>
      <c r="C13" s="929">
        <f>D13+F13+H13</f>
        <v>15969</v>
      </c>
      <c r="D13" s="927">
        <v>42</v>
      </c>
      <c r="E13" s="1126">
        <v>0.26300958106331018</v>
      </c>
      <c r="F13" s="927">
        <v>361</v>
      </c>
      <c r="G13" s="1126">
        <v>2.2606299705679755</v>
      </c>
      <c r="H13" s="927">
        <v>15566</v>
      </c>
      <c r="I13" s="1126">
        <f>H13/C13*100</f>
        <v>97.476360448368709</v>
      </c>
    </row>
    <row r="14" spans="1:17" x14ac:dyDescent="0.25">
      <c r="B14" s="1125" t="s">
        <v>7</v>
      </c>
      <c r="C14" s="934">
        <f t="shared" ref="C14:C30" si="0">D14+F14+H14</f>
        <v>108</v>
      </c>
      <c r="D14" s="932">
        <v>4</v>
      </c>
      <c r="E14" s="1127">
        <v>3.7037037037037033</v>
      </c>
      <c r="F14" s="932">
        <v>70</v>
      </c>
      <c r="G14" s="1127">
        <v>64.81481481481481</v>
      </c>
      <c r="H14" s="932">
        <v>34</v>
      </c>
      <c r="I14" s="1127">
        <f t="shared" ref="I14:I31" si="1">H14/C14*100</f>
        <v>31.481481481481481</v>
      </c>
    </row>
    <row r="15" spans="1:17" x14ac:dyDescent="0.25">
      <c r="B15" s="1125" t="s">
        <v>37</v>
      </c>
      <c r="C15" s="934">
        <f t="shared" si="0"/>
        <v>379</v>
      </c>
      <c r="D15" s="932">
        <v>7</v>
      </c>
      <c r="E15" s="1127">
        <v>1.8469656992084433</v>
      </c>
      <c r="F15" s="932">
        <v>193</v>
      </c>
      <c r="G15" s="1127">
        <v>50.92348284960422</v>
      </c>
      <c r="H15" s="932">
        <v>179</v>
      </c>
      <c r="I15" s="1127">
        <f t="shared" si="1"/>
        <v>47.229551451187334</v>
      </c>
    </row>
    <row r="16" spans="1:17" x14ac:dyDescent="0.25">
      <c r="B16" s="1125" t="s">
        <v>38</v>
      </c>
      <c r="C16" s="934">
        <f t="shared" si="0"/>
        <v>3585</v>
      </c>
      <c r="D16" s="932">
        <v>2</v>
      </c>
      <c r="E16" s="1127">
        <v>5.5788005578800558E-2</v>
      </c>
      <c r="F16" s="932">
        <v>183</v>
      </c>
      <c r="G16" s="1127">
        <v>5.1046025104602508</v>
      </c>
      <c r="H16" s="932">
        <v>3400</v>
      </c>
      <c r="I16" s="1127">
        <f t="shared" si="1"/>
        <v>94.839609483960956</v>
      </c>
    </row>
    <row r="17" spans="2:9" x14ac:dyDescent="0.25">
      <c r="B17" s="1125" t="s">
        <v>6</v>
      </c>
      <c r="C17" s="934">
        <f t="shared" si="0"/>
        <v>13922</v>
      </c>
      <c r="D17" s="932">
        <v>77</v>
      </c>
      <c r="E17" s="1127">
        <v>0.55308145381410723</v>
      </c>
      <c r="F17" s="932">
        <v>812</v>
      </c>
      <c r="G17" s="1127">
        <v>5.8324953311305849</v>
      </c>
      <c r="H17" s="932">
        <v>13033</v>
      </c>
      <c r="I17" s="1127">
        <f t="shared" si="1"/>
        <v>93.614423215055311</v>
      </c>
    </row>
    <row r="18" spans="2:9" x14ac:dyDescent="0.25">
      <c r="B18" s="1125" t="s">
        <v>5</v>
      </c>
      <c r="C18" s="934">
        <f t="shared" si="0"/>
        <v>360</v>
      </c>
      <c r="D18" s="932">
        <v>5</v>
      </c>
      <c r="E18" s="1127">
        <v>1.3888888888888888</v>
      </c>
      <c r="F18" s="932">
        <v>211</v>
      </c>
      <c r="G18" s="1127">
        <v>58.611111111111114</v>
      </c>
      <c r="H18" s="932">
        <v>144</v>
      </c>
      <c r="I18" s="1127">
        <f t="shared" si="1"/>
        <v>40</v>
      </c>
    </row>
    <row r="19" spans="2:9" x14ac:dyDescent="0.25">
      <c r="B19" s="1125" t="s">
        <v>4</v>
      </c>
      <c r="C19" s="934">
        <f t="shared" si="0"/>
        <v>160</v>
      </c>
      <c r="D19" s="932">
        <v>47</v>
      </c>
      <c r="E19" s="1127">
        <v>29.375</v>
      </c>
      <c r="F19" s="932">
        <v>112</v>
      </c>
      <c r="G19" s="1127">
        <v>70</v>
      </c>
      <c r="H19" s="932">
        <v>1</v>
      </c>
      <c r="I19" s="1127">
        <f t="shared" si="1"/>
        <v>0.625</v>
      </c>
    </row>
    <row r="20" spans="2:9" x14ac:dyDescent="0.25">
      <c r="B20" s="1125" t="s">
        <v>40</v>
      </c>
      <c r="C20" s="934">
        <f t="shared" si="0"/>
        <v>3929</v>
      </c>
      <c r="D20" s="932">
        <v>8</v>
      </c>
      <c r="E20" s="1127">
        <v>0.20361415118350726</v>
      </c>
      <c r="F20" s="932">
        <v>2031</v>
      </c>
      <c r="G20" s="1127">
        <v>51.692542631712904</v>
      </c>
      <c r="H20" s="932">
        <v>1890</v>
      </c>
      <c r="I20" s="1127">
        <f t="shared" si="1"/>
        <v>48.103843217103588</v>
      </c>
    </row>
    <row r="21" spans="2:9" x14ac:dyDescent="0.25">
      <c r="B21" s="1125" t="s">
        <v>41</v>
      </c>
      <c r="C21" s="934">
        <f t="shared" si="0"/>
        <v>40105</v>
      </c>
      <c r="D21" s="932">
        <v>25</v>
      </c>
      <c r="E21" s="1127">
        <v>6.233636703652911E-2</v>
      </c>
      <c r="F21" s="932">
        <v>4061</v>
      </c>
      <c r="G21" s="1127">
        <v>10.125919461413789</v>
      </c>
      <c r="H21" s="932">
        <v>36019</v>
      </c>
      <c r="I21" s="1127">
        <f t="shared" si="1"/>
        <v>89.811744171549677</v>
      </c>
    </row>
    <row r="22" spans="2:9" x14ac:dyDescent="0.25">
      <c r="B22" s="1125" t="s">
        <v>3</v>
      </c>
      <c r="C22" s="934">
        <f t="shared" si="0"/>
        <v>5698</v>
      </c>
      <c r="D22" s="932">
        <v>974</v>
      </c>
      <c r="E22" s="1127">
        <v>17.093717093717093</v>
      </c>
      <c r="F22" s="932">
        <v>435</v>
      </c>
      <c r="G22" s="1127">
        <v>7.6342576342576338</v>
      </c>
      <c r="H22" s="932">
        <v>4289</v>
      </c>
      <c r="I22" s="1127">
        <f t="shared" si="1"/>
        <v>75.27202527202526</v>
      </c>
    </row>
    <row r="23" spans="2:9" x14ac:dyDescent="0.25">
      <c r="B23" s="1125" t="s">
        <v>2</v>
      </c>
      <c r="C23" s="934">
        <f t="shared" si="0"/>
        <v>4688</v>
      </c>
      <c r="D23" s="932">
        <v>13</v>
      </c>
      <c r="E23" s="1127">
        <v>0.27730375426621162</v>
      </c>
      <c r="F23" s="932">
        <v>1239</v>
      </c>
      <c r="G23" s="1127">
        <v>26.429180887372013</v>
      </c>
      <c r="H23" s="932">
        <v>3436</v>
      </c>
      <c r="I23" s="1127">
        <f t="shared" si="1"/>
        <v>73.293515358361773</v>
      </c>
    </row>
    <row r="24" spans="2:9" x14ac:dyDescent="0.25">
      <c r="B24" s="1125" t="s">
        <v>35</v>
      </c>
      <c r="C24" s="934">
        <f t="shared" si="0"/>
        <v>1204</v>
      </c>
      <c r="D24" s="932">
        <v>16</v>
      </c>
      <c r="E24" s="1127">
        <v>1.3289036544850499</v>
      </c>
      <c r="F24" s="932">
        <v>17</v>
      </c>
      <c r="G24" s="1127">
        <v>1.4119601328903655</v>
      </c>
      <c r="H24" s="932">
        <v>1171</v>
      </c>
      <c r="I24" s="1127">
        <f t="shared" si="1"/>
        <v>97.259136212624583</v>
      </c>
    </row>
    <row r="25" spans="2:9" x14ac:dyDescent="0.25">
      <c r="B25" s="1125" t="s">
        <v>42</v>
      </c>
      <c r="C25" s="934">
        <f t="shared" si="0"/>
        <v>14136</v>
      </c>
      <c r="D25" s="932">
        <v>575</v>
      </c>
      <c r="E25" s="1127">
        <v>4.0676287492925862</v>
      </c>
      <c r="F25" s="932">
        <v>793</v>
      </c>
      <c r="G25" s="1127">
        <v>5.6097906055461237</v>
      </c>
      <c r="H25" s="932">
        <v>12768</v>
      </c>
      <c r="I25" s="1127">
        <f t="shared" si="1"/>
        <v>90.322580645161281</v>
      </c>
    </row>
    <row r="26" spans="2:9" x14ac:dyDescent="0.25">
      <c r="B26" s="1125" t="s">
        <v>43</v>
      </c>
      <c r="C26" s="934">
        <f t="shared" si="0"/>
        <v>6001</v>
      </c>
      <c r="D26" s="932">
        <v>5</v>
      </c>
      <c r="E26" s="1127">
        <v>8.3319446758873525E-2</v>
      </c>
      <c r="F26" s="932">
        <v>152</v>
      </c>
      <c r="G26" s="1127">
        <v>2.5329111814697551</v>
      </c>
      <c r="H26" s="932">
        <v>5844</v>
      </c>
      <c r="I26" s="1127">
        <f t="shared" si="1"/>
        <v>97.383769371771365</v>
      </c>
    </row>
    <row r="27" spans="2:9" x14ac:dyDescent="0.25">
      <c r="B27" s="1125" t="s">
        <v>44</v>
      </c>
      <c r="C27" s="934">
        <f t="shared" si="0"/>
        <v>374</v>
      </c>
      <c r="D27" s="932">
        <v>117</v>
      </c>
      <c r="E27" s="1127">
        <v>31.283422459893046</v>
      </c>
      <c r="F27" s="932">
        <v>15</v>
      </c>
      <c r="G27" s="1127">
        <v>4.0106951871657754</v>
      </c>
      <c r="H27" s="932">
        <v>242</v>
      </c>
      <c r="I27" s="1127">
        <f t="shared" si="1"/>
        <v>64.705882352941174</v>
      </c>
    </row>
    <row r="28" spans="2:9" x14ac:dyDescent="0.25">
      <c r="B28" s="1125" t="s">
        <v>45</v>
      </c>
      <c r="C28" s="934">
        <f t="shared" si="0"/>
        <v>13751</v>
      </c>
      <c r="D28" s="932">
        <v>1288</v>
      </c>
      <c r="E28" s="1127">
        <v>9.3665915206166819</v>
      </c>
      <c r="F28" s="932">
        <v>3238</v>
      </c>
      <c r="G28" s="1127">
        <v>23.547378372482001</v>
      </c>
      <c r="H28" s="932">
        <v>9225</v>
      </c>
      <c r="I28" s="1127">
        <f t="shared" si="1"/>
        <v>67.086030106901319</v>
      </c>
    </row>
    <row r="29" spans="2:9" x14ac:dyDescent="0.25">
      <c r="B29" s="1125" t="s">
        <v>46</v>
      </c>
      <c r="C29" s="934">
        <f t="shared" si="0"/>
        <v>1097</v>
      </c>
      <c r="D29" s="932">
        <v>270</v>
      </c>
      <c r="E29" s="1127">
        <v>24.612579762989974</v>
      </c>
      <c r="F29" s="932">
        <v>531</v>
      </c>
      <c r="G29" s="1127">
        <v>48.404740200546946</v>
      </c>
      <c r="H29" s="932">
        <v>296</v>
      </c>
      <c r="I29" s="1127">
        <f t="shared" si="1"/>
        <v>26.98268003646308</v>
      </c>
    </row>
    <row r="30" spans="2:9" x14ac:dyDescent="0.25">
      <c r="B30" s="1125" t="s">
        <v>1</v>
      </c>
      <c r="C30" s="1128">
        <f t="shared" si="0"/>
        <v>392</v>
      </c>
      <c r="D30" s="954">
        <v>0</v>
      </c>
      <c r="E30" s="1129">
        <v>0</v>
      </c>
      <c r="F30" s="954">
        <v>176</v>
      </c>
      <c r="G30" s="1129">
        <v>44.897959183673471</v>
      </c>
      <c r="H30" s="954">
        <v>216</v>
      </c>
      <c r="I30" s="1129">
        <f t="shared" si="1"/>
        <v>55.102040816326522</v>
      </c>
    </row>
    <row r="31" spans="2:9" x14ac:dyDescent="0.25">
      <c r="B31" s="1309" t="s">
        <v>0</v>
      </c>
      <c r="C31" s="1310">
        <f>SUM(C13:C30)</f>
        <v>125858</v>
      </c>
      <c r="D31" s="1285">
        <f>SUM(D13:D30)</f>
        <v>3475</v>
      </c>
      <c r="E31" s="1311">
        <f t="shared" ref="E31" si="2">D31/C31*100</f>
        <v>2.7610481653927441</v>
      </c>
      <c r="F31" s="1285">
        <f>SUM(F13:F30)</f>
        <v>14630</v>
      </c>
      <c r="G31" s="1311">
        <f t="shared" ref="G31" si="3">F31/C31*100</f>
        <v>11.624211412862115</v>
      </c>
      <c r="H31" s="1285">
        <f>SUM(H13:H30)</f>
        <v>107753</v>
      </c>
      <c r="I31" s="1311">
        <f t="shared" si="1"/>
        <v>85.61474042174514</v>
      </c>
    </row>
    <row r="32" spans="2:9" x14ac:dyDescent="0.25">
      <c r="B32" s="1130"/>
      <c r="C32" s="1130"/>
      <c r="D32" s="1130"/>
      <c r="E32" s="1130"/>
      <c r="F32" s="1130"/>
      <c r="G32" s="1130"/>
      <c r="H32" s="1130"/>
      <c r="I32" s="1130"/>
    </row>
    <row r="33" spans="2:9" x14ac:dyDescent="0.25">
      <c r="B33" s="1131" t="s">
        <v>281</v>
      </c>
      <c r="C33" s="1130"/>
      <c r="D33" s="1130"/>
      <c r="E33" s="1130"/>
      <c r="F33" s="1130"/>
      <c r="G33" s="1130"/>
      <c r="H33" s="1130"/>
      <c r="I33" s="1130"/>
    </row>
    <row r="34" spans="2:9" x14ac:dyDescent="0.25">
      <c r="B34" s="1131"/>
      <c r="C34" s="1130"/>
      <c r="D34" s="1130"/>
      <c r="E34" s="1130"/>
      <c r="F34" s="1130"/>
      <c r="G34" s="1130"/>
      <c r="H34" s="1130"/>
      <c r="I34" s="1130"/>
    </row>
    <row r="35" spans="2:9" x14ac:dyDescent="0.25">
      <c r="B35" s="1717"/>
      <c r="C35" s="1717"/>
      <c r="D35" s="1717"/>
      <c r="E35" s="1717"/>
      <c r="F35" s="1717"/>
      <c r="G35" s="1717"/>
      <c r="H35" s="1717"/>
      <c r="I35" s="1717"/>
    </row>
    <row r="36" spans="2:9" x14ac:dyDescent="0.2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topLeftCell="A8" zoomScaleNormal="100" workbookViewId="0"/>
  </sheetViews>
  <sheetFormatPr baseColWidth="10" defaultColWidth="11.42578125" defaultRowHeight="15" x14ac:dyDescent="0.25"/>
  <cols>
    <col min="1" max="1" width="3.28515625" style="1123" customWidth="1"/>
    <col min="2" max="2" width="28.42578125" style="1123" customWidth="1"/>
    <col min="3" max="3" width="1.140625" style="1123" customWidth="1"/>
    <col min="4" max="4" width="12.28515625" style="1123" bestFit="1" customWidth="1"/>
    <col min="5" max="5" width="15.140625" style="1123" customWidth="1"/>
    <col min="6" max="6" width="13.5703125" style="1123" customWidth="1"/>
    <col min="7" max="7" width="1.140625" style="1123" customWidth="1"/>
    <col min="8" max="8" width="12.42578125" style="1123" customWidth="1"/>
    <col min="9" max="9" width="14.85546875" style="1123" customWidth="1"/>
    <col min="10" max="10" width="1.140625" style="1123" customWidth="1"/>
    <col min="11" max="11" width="12.42578125" style="1123" customWidth="1"/>
    <col min="12" max="12" width="14.7109375" style="1123" customWidth="1"/>
    <col min="13" max="16384" width="11.42578125" style="1123"/>
  </cols>
  <sheetData>
    <row r="1" spans="1:15" s="1116" customFormat="1" x14ac:dyDescent="0.25">
      <c r="A1" s="1116" t="s">
        <v>96</v>
      </c>
      <c r="B1" s="1116" t="s">
        <v>56</v>
      </c>
      <c r="N1" s="1116" t="s">
        <v>81</v>
      </c>
    </row>
    <row r="2" spans="1:15" s="1116" customFormat="1" x14ac:dyDescent="0.25"/>
    <row r="3" spans="1:15" s="1116" customFormat="1" x14ac:dyDescent="0.25"/>
    <row r="4" spans="1:15" s="1116" customFormat="1" x14ac:dyDescent="0.25"/>
    <row r="5" spans="1:15" s="1116" customFormat="1" ht="16.5" customHeight="1" x14ac:dyDescent="0.25"/>
    <row r="6" spans="1:15" s="1120" customFormat="1" ht="38.25" customHeight="1" x14ac:dyDescent="0.2">
      <c r="A6" s="1117"/>
      <c r="B6" s="1718" t="s">
        <v>460</v>
      </c>
      <c r="C6" s="1718"/>
      <c r="D6" s="1718"/>
      <c r="E6" s="1718"/>
      <c r="F6" s="1718"/>
      <c r="G6" s="1718"/>
      <c r="H6" s="1718"/>
      <c r="I6" s="1718"/>
      <c r="J6" s="1718"/>
      <c r="K6" s="1718"/>
      <c r="L6" s="1718"/>
      <c r="M6" s="1119"/>
      <c r="N6" s="1119"/>
      <c r="O6" s="1119"/>
    </row>
    <row r="7" spans="1:15" s="1120" customFormat="1" ht="15.75" customHeight="1" x14ac:dyDescent="0.2">
      <c r="A7" s="1117"/>
      <c r="B7" s="1719" t="str">
        <f>porsaad!$B$6</f>
        <v>Situación a 31 de mayo de 2025</v>
      </c>
      <c r="C7" s="1719"/>
      <c r="D7" s="1719"/>
      <c r="E7" s="1719"/>
      <c r="F7" s="1719"/>
      <c r="G7" s="1719"/>
      <c r="H7" s="1719"/>
      <c r="I7" s="1719"/>
      <c r="J7" s="1719"/>
      <c r="K7" s="1719"/>
      <c r="L7" s="1719"/>
      <c r="M7" s="1122"/>
      <c r="N7" s="1122"/>
      <c r="O7" s="1122"/>
    </row>
    <row r="8" spans="1:15" ht="8.25" customHeight="1" x14ac:dyDescent="0.25"/>
    <row r="9" spans="1:15" ht="15" customHeight="1" x14ac:dyDescent="0.25">
      <c r="B9" s="1737" t="s">
        <v>12</v>
      </c>
      <c r="D9" s="1734" t="s">
        <v>29</v>
      </c>
      <c r="E9" s="1743" t="s">
        <v>210</v>
      </c>
      <c r="F9" s="1739"/>
      <c r="G9" s="1139"/>
      <c r="H9" s="1720" t="s">
        <v>283</v>
      </c>
      <c r="I9" s="1739"/>
      <c r="J9" s="1139"/>
      <c r="K9" s="1720" t="s">
        <v>282</v>
      </c>
      <c r="L9" s="1739"/>
    </row>
    <row r="10" spans="1:15" ht="15.75" customHeight="1" x14ac:dyDescent="0.25">
      <c r="B10" s="1738"/>
      <c r="D10" s="1735"/>
      <c r="E10" s="1744"/>
      <c r="F10" s="1740"/>
      <c r="G10" s="1139"/>
      <c r="H10" s="1721"/>
      <c r="I10" s="1740"/>
      <c r="J10" s="1139"/>
      <c r="K10" s="1721"/>
      <c r="L10" s="1740"/>
    </row>
    <row r="11" spans="1:15" x14ac:dyDescent="0.25">
      <c r="B11" s="1738"/>
      <c r="D11" s="1735"/>
      <c r="E11" s="1744"/>
      <c r="F11" s="1740"/>
      <c r="G11" s="1139"/>
      <c r="H11" s="1721"/>
      <c r="I11" s="1740"/>
      <c r="J11" s="1139"/>
      <c r="K11" s="1721"/>
      <c r="L11" s="1740"/>
    </row>
    <row r="12" spans="1:15" ht="33" customHeight="1" x14ac:dyDescent="0.25">
      <c r="B12" s="1738"/>
      <c r="D12" s="1736"/>
      <c r="E12" s="1744"/>
      <c r="F12" s="1740"/>
      <c r="G12" s="1139"/>
      <c r="H12" s="1741"/>
      <c r="I12" s="1742"/>
      <c r="J12" s="1139"/>
      <c r="K12" s="1741"/>
      <c r="L12" s="1742"/>
    </row>
    <row r="13" spans="1:15" ht="30" x14ac:dyDescent="0.25">
      <c r="B13" s="1721"/>
      <c r="D13" s="1143" t="s">
        <v>9</v>
      </c>
      <c r="E13" s="1145" t="s">
        <v>9</v>
      </c>
      <c r="F13" s="1144" t="s">
        <v>186</v>
      </c>
      <c r="G13" s="1139"/>
      <c r="H13" s="1132" t="s">
        <v>9</v>
      </c>
      <c r="I13" s="1144" t="s">
        <v>284</v>
      </c>
      <c r="J13" s="1139"/>
      <c r="K13" s="1132" t="s">
        <v>9</v>
      </c>
      <c r="L13" s="1144" t="s">
        <v>186</v>
      </c>
    </row>
    <row r="14" spans="1:15" ht="12.75" customHeight="1" x14ac:dyDescent="0.25">
      <c r="B14" s="1140" t="s">
        <v>8</v>
      </c>
      <c r="D14" s="929">
        <f>'21solsaad'!D10</f>
        <v>425258</v>
      </c>
      <c r="E14" s="929">
        <f>'10pendResol'!H13</f>
        <v>28311</v>
      </c>
      <c r="F14" s="1044">
        <f>E14/$D14*100</f>
        <v>6.6573703492938412</v>
      </c>
      <c r="G14" s="930"/>
      <c r="H14" s="929">
        <f>'10pendPrest'!H13</f>
        <v>15566</v>
      </c>
      <c r="I14" s="1044">
        <f t="shared" ref="I14:I32" si="0">H14/$K14*100</f>
        <v>35.476445518153021</v>
      </c>
      <c r="J14" s="930"/>
      <c r="K14" s="929">
        <f t="shared" ref="K14:K31" si="1">E14+H14</f>
        <v>43877</v>
      </c>
      <c r="L14" s="1044">
        <f t="shared" ref="L14:L32" si="2">K14/D14*100</f>
        <v>10.317736527002431</v>
      </c>
    </row>
    <row r="15" spans="1:15" x14ac:dyDescent="0.25">
      <c r="B15" s="1141" t="s">
        <v>7</v>
      </c>
      <c r="D15" s="934">
        <f>'21solsaad'!D11</f>
        <v>59191</v>
      </c>
      <c r="E15" s="934">
        <f>'10pendResol'!H14</f>
        <v>535</v>
      </c>
      <c r="F15" s="1045">
        <f t="shared" ref="F15:F31" si="3">E15/$D15*100</f>
        <v>0.90385362639590472</v>
      </c>
      <c r="G15" s="930"/>
      <c r="H15" s="934">
        <f>'10pendPrest'!H14</f>
        <v>34</v>
      </c>
      <c r="I15" s="1045">
        <f t="shared" si="0"/>
        <v>5.9753954305799644</v>
      </c>
      <c r="J15" s="930"/>
      <c r="K15" s="934">
        <f t="shared" si="1"/>
        <v>569</v>
      </c>
      <c r="L15" s="1045">
        <f t="shared" si="2"/>
        <v>0.96129479143788754</v>
      </c>
    </row>
    <row r="16" spans="1:15" x14ac:dyDescent="0.25">
      <c r="B16" s="1141" t="s">
        <v>37</v>
      </c>
      <c r="D16" s="934">
        <f>'21solsaad'!D12</f>
        <v>52296</v>
      </c>
      <c r="E16" s="934">
        <f>'10pendResol'!H15</f>
        <v>3185</v>
      </c>
      <c r="F16" s="1045">
        <f t="shared" si="3"/>
        <v>6.0903319565549943</v>
      </c>
      <c r="G16" s="930"/>
      <c r="H16" s="934">
        <f>'10pendPrest'!H15</f>
        <v>179</v>
      </c>
      <c r="I16" s="1045">
        <f t="shared" si="0"/>
        <v>5.3210463733650419</v>
      </c>
      <c r="J16" s="930"/>
      <c r="K16" s="934">
        <f t="shared" si="1"/>
        <v>3364</v>
      </c>
      <c r="L16" s="1045">
        <f t="shared" si="2"/>
        <v>6.4326143490897962</v>
      </c>
    </row>
    <row r="17" spans="2:12" x14ac:dyDescent="0.25">
      <c r="B17" s="1141" t="s">
        <v>38</v>
      </c>
      <c r="D17" s="934">
        <f>'21solsaad'!D13</f>
        <v>47828</v>
      </c>
      <c r="E17" s="934">
        <f>'10pendResol'!H16</f>
        <v>1807</v>
      </c>
      <c r="F17" s="1045">
        <f t="shared" si="3"/>
        <v>3.778121602408631</v>
      </c>
      <c r="G17" s="930"/>
      <c r="H17" s="934">
        <f>'10pendPrest'!H16</f>
        <v>3400</v>
      </c>
      <c r="I17" s="1045">
        <f t="shared" si="0"/>
        <v>65.296715959285578</v>
      </c>
      <c r="J17" s="930"/>
      <c r="K17" s="934">
        <f t="shared" si="1"/>
        <v>5207</v>
      </c>
      <c r="L17" s="1045">
        <f t="shared" si="2"/>
        <v>10.886928159237266</v>
      </c>
    </row>
    <row r="18" spans="2:12" x14ac:dyDescent="0.25">
      <c r="B18" s="1141" t="s">
        <v>6</v>
      </c>
      <c r="D18" s="934">
        <f>'21solsaad'!D14</f>
        <v>76588</v>
      </c>
      <c r="E18" s="934">
        <f>'10pendResol'!H17</f>
        <v>4963</v>
      </c>
      <c r="F18" s="1045">
        <f>E18/$D18*100</f>
        <v>6.4801274351073275</v>
      </c>
      <c r="G18" s="930"/>
      <c r="H18" s="934">
        <f>'10pendPrest'!H17</f>
        <v>13033</v>
      </c>
      <c r="I18" s="1045">
        <f t="shared" si="0"/>
        <v>72.421649255390079</v>
      </c>
      <c r="J18" s="930"/>
      <c r="K18" s="934">
        <f t="shared" si="1"/>
        <v>17996</v>
      </c>
      <c r="L18" s="1045">
        <f t="shared" si="2"/>
        <v>23.497153601086332</v>
      </c>
    </row>
    <row r="19" spans="2:12" x14ac:dyDescent="0.25">
      <c r="B19" s="1141" t="s">
        <v>5</v>
      </c>
      <c r="D19" s="934">
        <f>'21solsaad'!D15</f>
        <v>23494</v>
      </c>
      <c r="E19" s="934">
        <f>'10pendResol'!H18</f>
        <v>256</v>
      </c>
      <c r="F19" s="1045">
        <f t="shared" si="3"/>
        <v>1.0896399080616328</v>
      </c>
      <c r="G19" s="930"/>
      <c r="H19" s="934">
        <f>'10pendPrest'!H18</f>
        <v>144</v>
      </c>
      <c r="I19" s="1045">
        <f t="shared" si="0"/>
        <v>36</v>
      </c>
      <c r="J19" s="930"/>
      <c r="K19" s="934">
        <f t="shared" si="1"/>
        <v>400</v>
      </c>
      <c r="L19" s="1045">
        <f t="shared" si="2"/>
        <v>1.7025623563463013</v>
      </c>
    </row>
    <row r="20" spans="2:12" x14ac:dyDescent="0.25">
      <c r="B20" s="1141" t="s">
        <v>4</v>
      </c>
      <c r="D20" s="934">
        <f>'21solsaad'!D16</f>
        <v>161324</v>
      </c>
      <c r="E20" s="934">
        <f>'10pendResol'!H19</f>
        <v>128</v>
      </c>
      <c r="F20" s="1045">
        <f t="shared" si="3"/>
        <v>7.9343433091170562E-2</v>
      </c>
      <c r="G20" s="930"/>
      <c r="H20" s="934">
        <f>'10pendPrest'!H19</f>
        <v>1</v>
      </c>
      <c r="I20" s="1045">
        <f t="shared" si="0"/>
        <v>0.77519379844961245</v>
      </c>
      <c r="J20" s="930"/>
      <c r="K20" s="934">
        <f t="shared" si="1"/>
        <v>129</v>
      </c>
      <c r="L20" s="1045">
        <f t="shared" si="2"/>
        <v>7.9963303662195326E-2</v>
      </c>
    </row>
    <row r="21" spans="2:12" x14ac:dyDescent="0.25">
      <c r="B21" s="1141" t="s">
        <v>40</v>
      </c>
      <c r="D21" s="934">
        <f>'21solsaad'!D17</f>
        <v>102491</v>
      </c>
      <c r="E21" s="934">
        <f>'10pendResol'!H20</f>
        <v>420</v>
      </c>
      <c r="F21" s="1045">
        <f t="shared" si="3"/>
        <v>0.40979207930452427</v>
      </c>
      <c r="G21" s="930"/>
      <c r="H21" s="934">
        <f>'10pendPrest'!H20</f>
        <v>1890</v>
      </c>
      <c r="I21" s="1045">
        <f t="shared" si="0"/>
        <v>81.818181818181827</v>
      </c>
      <c r="J21" s="930"/>
      <c r="K21" s="934">
        <f t="shared" si="1"/>
        <v>2310</v>
      </c>
      <c r="L21" s="1045">
        <f t="shared" si="2"/>
        <v>2.2538564361748836</v>
      </c>
    </row>
    <row r="22" spans="2:12" x14ac:dyDescent="0.25">
      <c r="B22" s="1141" t="s">
        <v>41</v>
      </c>
      <c r="D22" s="934">
        <f>'21solsaad'!D18</f>
        <v>398610</v>
      </c>
      <c r="E22" s="934">
        <f>'10pendResol'!H21</f>
        <v>7882</v>
      </c>
      <c r="F22" s="1045">
        <f t="shared" si="3"/>
        <v>1.9773713654950953</v>
      </c>
      <c r="G22" s="930"/>
      <c r="H22" s="934">
        <f>'10pendPrest'!H21</f>
        <v>36019</v>
      </c>
      <c r="I22" s="1045">
        <f t="shared" si="0"/>
        <v>82.045967062253709</v>
      </c>
      <c r="J22" s="930"/>
      <c r="K22" s="934">
        <f t="shared" si="1"/>
        <v>43901</v>
      </c>
      <c r="L22" s="1045">
        <f t="shared" si="2"/>
        <v>11.013521988911467</v>
      </c>
    </row>
    <row r="23" spans="2:12" x14ac:dyDescent="0.25">
      <c r="B23" s="1141" t="s">
        <v>3</v>
      </c>
      <c r="D23" s="934">
        <f>'21solsaad'!D19</f>
        <v>227362</v>
      </c>
      <c r="E23" s="934">
        <f>'10pendResol'!H22</f>
        <v>12981</v>
      </c>
      <c r="F23" s="1045">
        <f t="shared" si="3"/>
        <v>5.7093973487214216</v>
      </c>
      <c r="G23" s="930"/>
      <c r="H23" s="934">
        <f>'10pendPrest'!H22</f>
        <v>4289</v>
      </c>
      <c r="I23" s="1045">
        <f t="shared" si="0"/>
        <v>24.834973943254198</v>
      </c>
      <c r="J23" s="930"/>
      <c r="K23" s="934">
        <f t="shared" si="1"/>
        <v>17270</v>
      </c>
      <c r="L23" s="1045">
        <f t="shared" si="2"/>
        <v>7.5958163633324833</v>
      </c>
    </row>
    <row r="24" spans="2:12" x14ac:dyDescent="0.25">
      <c r="B24" s="1141" t="s">
        <v>2</v>
      </c>
      <c r="D24" s="934">
        <f>'21solsaad'!D20</f>
        <v>60774</v>
      </c>
      <c r="E24" s="934">
        <f>'10pendResol'!H23</f>
        <v>461</v>
      </c>
      <c r="F24" s="1045">
        <f t="shared" si="3"/>
        <v>0.75854806331654989</v>
      </c>
      <c r="G24" s="930"/>
      <c r="H24" s="934">
        <f>'10pendPrest'!H23</f>
        <v>3436</v>
      </c>
      <c r="I24" s="1045">
        <f t="shared" si="0"/>
        <v>88.170387477546825</v>
      </c>
      <c r="J24" s="930"/>
      <c r="K24" s="934">
        <f t="shared" si="1"/>
        <v>3897</v>
      </c>
      <c r="L24" s="1045">
        <f t="shared" si="2"/>
        <v>6.4122815677756932</v>
      </c>
    </row>
    <row r="25" spans="2:12" x14ac:dyDescent="0.25">
      <c r="B25" s="1141" t="s">
        <v>35</v>
      </c>
      <c r="D25" s="934">
        <f>'21solsaad'!D21</f>
        <v>89575</v>
      </c>
      <c r="E25" s="934">
        <f>'10pendResol'!H24</f>
        <v>66</v>
      </c>
      <c r="F25" s="1045">
        <f t="shared" si="3"/>
        <v>7.3681272676528048E-2</v>
      </c>
      <c r="G25" s="930"/>
      <c r="H25" s="934">
        <f>'10pendPrest'!H24</f>
        <v>1171</v>
      </c>
      <c r="I25" s="1045">
        <f t="shared" si="0"/>
        <v>94.664510913500393</v>
      </c>
      <c r="J25" s="930"/>
      <c r="K25" s="934">
        <f t="shared" si="1"/>
        <v>1237</v>
      </c>
      <c r="L25" s="1045">
        <f t="shared" si="2"/>
        <v>1.3809656712252303</v>
      </c>
    </row>
    <row r="26" spans="2:12" x14ac:dyDescent="0.25">
      <c r="B26" s="1141" t="s">
        <v>42</v>
      </c>
      <c r="D26" s="934">
        <f>'21solsaad'!D22</f>
        <v>267532</v>
      </c>
      <c r="E26" s="934">
        <f>'10pendResol'!H25</f>
        <v>234</v>
      </c>
      <c r="F26" s="1045">
        <f t="shared" si="3"/>
        <v>8.7466172270980677E-2</v>
      </c>
      <c r="G26" s="930"/>
      <c r="H26" s="934">
        <f>'10pendPrest'!H25</f>
        <v>12768</v>
      </c>
      <c r="I26" s="1045">
        <f t="shared" si="0"/>
        <v>98.200276880479933</v>
      </c>
      <c r="J26" s="930"/>
      <c r="K26" s="934">
        <f t="shared" si="1"/>
        <v>13002</v>
      </c>
      <c r="L26" s="1045">
        <f t="shared" si="2"/>
        <v>4.8599793669542333</v>
      </c>
    </row>
    <row r="27" spans="2:12" x14ac:dyDescent="0.25">
      <c r="B27" s="1141" t="s">
        <v>43</v>
      </c>
      <c r="D27" s="934">
        <f>'21solsaad'!D23</f>
        <v>70173</v>
      </c>
      <c r="E27" s="934">
        <f>'10pendResol'!H26</f>
        <v>6296</v>
      </c>
      <c r="F27" s="1045">
        <f t="shared" si="3"/>
        <v>8.9721117808843864</v>
      </c>
      <c r="G27" s="930"/>
      <c r="H27" s="934">
        <f>'10pendPrest'!H26</f>
        <v>5844</v>
      </c>
      <c r="I27" s="1045">
        <f t="shared" si="0"/>
        <v>48.138385502471174</v>
      </c>
      <c r="J27" s="930"/>
      <c r="K27" s="934">
        <f t="shared" si="1"/>
        <v>12140</v>
      </c>
      <c r="L27" s="1045">
        <f t="shared" si="2"/>
        <v>17.300101178515952</v>
      </c>
    </row>
    <row r="28" spans="2:12" x14ac:dyDescent="0.25">
      <c r="B28" s="1141" t="s">
        <v>44</v>
      </c>
      <c r="D28" s="934">
        <f>'21solsaad'!D24</f>
        <v>23582</v>
      </c>
      <c r="E28" s="934">
        <f>'10pendResol'!H27</f>
        <v>93</v>
      </c>
      <c r="F28" s="1045">
        <f t="shared" si="3"/>
        <v>0.39436858620982101</v>
      </c>
      <c r="G28" s="930"/>
      <c r="H28" s="934">
        <f>'10pendPrest'!H27</f>
        <v>242</v>
      </c>
      <c r="I28" s="1045">
        <f t="shared" si="0"/>
        <v>72.238805970149258</v>
      </c>
      <c r="J28" s="930"/>
      <c r="K28" s="934">
        <f t="shared" si="1"/>
        <v>335</v>
      </c>
      <c r="L28" s="1045">
        <f t="shared" si="2"/>
        <v>1.4205750148418286</v>
      </c>
    </row>
    <row r="29" spans="2:12" x14ac:dyDescent="0.25">
      <c r="B29" s="1141" t="s">
        <v>45</v>
      </c>
      <c r="D29" s="934">
        <f>'21solsaad'!D25</f>
        <v>119085</v>
      </c>
      <c r="E29" s="934">
        <f>'10pendResol'!H28</f>
        <v>143</v>
      </c>
      <c r="F29" s="1045">
        <f t="shared" si="3"/>
        <v>0.12008229415963387</v>
      </c>
      <c r="G29" s="930"/>
      <c r="H29" s="934">
        <f>'10pendPrest'!H28</f>
        <v>9225</v>
      </c>
      <c r="I29" s="1045">
        <f t="shared" si="0"/>
        <v>98.473526900085389</v>
      </c>
      <c r="J29" s="930"/>
      <c r="K29" s="934">
        <f t="shared" si="1"/>
        <v>9368</v>
      </c>
      <c r="L29" s="1045">
        <f t="shared" si="2"/>
        <v>7.8666498719402105</v>
      </c>
    </row>
    <row r="30" spans="2:12" x14ac:dyDescent="0.25">
      <c r="B30" s="1141" t="s">
        <v>46</v>
      </c>
      <c r="D30" s="934">
        <f>'21solsaad'!D26</f>
        <v>14780</v>
      </c>
      <c r="E30" s="934">
        <f>'10pendResol'!H29</f>
        <v>4</v>
      </c>
      <c r="F30" s="1045">
        <f t="shared" si="3"/>
        <v>2.7063599458728015E-2</v>
      </c>
      <c r="G30" s="930"/>
      <c r="H30" s="934">
        <f>'10pendPrest'!H29</f>
        <v>296</v>
      </c>
      <c r="I30" s="1045">
        <f t="shared" si="0"/>
        <v>98.666666666666671</v>
      </c>
      <c r="J30" s="930"/>
      <c r="K30" s="934">
        <f t="shared" si="1"/>
        <v>300</v>
      </c>
      <c r="L30" s="1045">
        <f t="shared" si="2"/>
        <v>2.029769959404601</v>
      </c>
    </row>
    <row r="31" spans="2:12" x14ac:dyDescent="0.25">
      <c r="B31" s="1142" t="s">
        <v>1</v>
      </c>
      <c r="D31" s="1128">
        <f>'21solsaad'!D27</f>
        <v>5774</v>
      </c>
      <c r="E31" s="1128">
        <f>'10pendResol'!H30</f>
        <v>41</v>
      </c>
      <c r="F31" s="1046">
        <f t="shared" si="3"/>
        <v>0.71007966747488749</v>
      </c>
      <c r="G31" s="930"/>
      <c r="H31" s="1128">
        <f>'10pendPrest'!H30</f>
        <v>216</v>
      </c>
      <c r="I31" s="1046">
        <f t="shared" si="0"/>
        <v>84.046692607003891</v>
      </c>
      <c r="J31" s="930"/>
      <c r="K31" s="1128">
        <f t="shared" si="1"/>
        <v>257</v>
      </c>
      <c r="L31" s="1046">
        <f t="shared" si="2"/>
        <v>4.4509871839279525</v>
      </c>
    </row>
    <row r="32" spans="2:12" x14ac:dyDescent="0.25">
      <c r="B32" s="1309" t="s">
        <v>0</v>
      </c>
      <c r="D32" s="1310">
        <f>SUM(D14:D31)</f>
        <v>2225717</v>
      </c>
      <c r="E32" s="1310">
        <f>SUM(E14:E31)</f>
        <v>67806</v>
      </c>
      <c r="F32" s="1299">
        <f>E32/$D32*100</f>
        <v>3.0464789548716209</v>
      </c>
      <c r="G32" s="1277"/>
      <c r="H32" s="1310">
        <f>SUM(H14:H31)</f>
        <v>107753</v>
      </c>
      <c r="I32" s="1299">
        <f t="shared" si="0"/>
        <v>61.377086905256917</v>
      </c>
      <c r="J32" s="1277"/>
      <c r="K32" s="1310">
        <f>SUM(K14:K31)</f>
        <v>175559</v>
      </c>
      <c r="L32" s="1299">
        <f t="shared" si="2"/>
        <v>7.8877503294444002</v>
      </c>
    </row>
    <row r="34" spans="2:2" x14ac:dyDescent="0.2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topLeftCell="A14"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96" customFormat="1" x14ac:dyDescent="0.2"/>
    <row r="2" spans="1:17" s="96" customFormat="1" x14ac:dyDescent="0.2"/>
    <row r="3" spans="1:17" s="96" customFormat="1" x14ac:dyDescent="0.2"/>
    <row r="4" spans="1:17" s="96" customFormat="1" x14ac:dyDescent="0.2"/>
    <row r="5" spans="1:17" s="96" customFormat="1" ht="16.5" customHeight="1" x14ac:dyDescent="0.2"/>
    <row r="6" spans="1:17" s="4" customFormat="1" ht="24.75" customHeight="1" x14ac:dyDescent="0.2">
      <c r="A6" s="97"/>
      <c r="B6" s="1552" t="s">
        <v>461</v>
      </c>
      <c r="C6" s="1552"/>
      <c r="D6" s="1552"/>
      <c r="E6" s="1552"/>
      <c r="F6" s="1552"/>
      <c r="G6" s="1552"/>
      <c r="H6" s="1552"/>
      <c r="I6" s="1552"/>
      <c r="J6" s="1552"/>
      <c r="K6" s="1552"/>
      <c r="L6" s="1552"/>
      <c r="M6" s="1552"/>
      <c r="N6" s="1552"/>
      <c r="O6" s="99"/>
    </row>
    <row r="7" spans="1:17" s="4" customFormat="1" ht="11.25" customHeight="1" x14ac:dyDescent="0.2">
      <c r="A7" s="97"/>
      <c r="B7" s="1552"/>
      <c r="C7" s="1552"/>
      <c r="D7" s="1552"/>
      <c r="E7" s="1552"/>
      <c r="F7" s="1552"/>
      <c r="G7" s="1552"/>
      <c r="H7" s="1552"/>
      <c r="I7" s="1552"/>
      <c r="J7" s="1552"/>
      <c r="K7" s="1552"/>
      <c r="L7" s="1552"/>
      <c r="M7" s="1552"/>
      <c r="N7" s="1552"/>
      <c r="O7" s="99"/>
    </row>
    <row r="8" spans="1:17" s="4" customFormat="1" ht="15.75" customHeight="1" x14ac:dyDescent="0.2">
      <c r="A8" s="97"/>
      <c r="B8" s="1691" t="s">
        <v>499</v>
      </c>
      <c r="C8" s="1691"/>
      <c r="D8" s="1691"/>
      <c r="E8" s="1691"/>
      <c r="F8" s="1691"/>
      <c r="G8" s="1691"/>
      <c r="H8" s="1691"/>
      <c r="I8" s="1691"/>
      <c r="J8" s="1691"/>
      <c r="K8" s="1691"/>
      <c r="L8" s="1691"/>
      <c r="M8" s="1691"/>
      <c r="N8" s="1691"/>
      <c r="O8" s="112"/>
      <c r="P8" s="112"/>
      <c r="Q8" s="112"/>
    </row>
    <row r="9" spans="1:17" s="96" customFormat="1" ht="6" customHeight="1" x14ac:dyDescent="0.2">
      <c r="A9" s="98"/>
      <c r="B9"/>
      <c r="C9"/>
      <c r="D9"/>
      <c r="E9"/>
      <c r="F9"/>
      <c r="G9"/>
      <c r="H9"/>
      <c r="I9"/>
      <c r="J9"/>
      <c r="K9"/>
      <c r="L9"/>
      <c r="M9"/>
      <c r="N9"/>
      <c r="O9"/>
      <c r="P9"/>
      <c r="Q9"/>
    </row>
    <row r="10" spans="1:17" s="100" customFormat="1" x14ac:dyDescent="0.2"/>
    <row r="11" spans="1:17" s="100" customFormat="1" x14ac:dyDescent="0.2">
      <c r="C11" s="1745" t="s">
        <v>0</v>
      </c>
      <c r="D11" s="1745"/>
      <c r="E11" s="1745"/>
      <c r="L11" s="100">
        <v>1</v>
      </c>
      <c r="M11" s="100">
        <v>3</v>
      </c>
      <c r="N11" s="100">
        <v>4</v>
      </c>
      <c r="O11" s="100">
        <v>5</v>
      </c>
      <c r="P11" s="100">
        <v>6</v>
      </c>
    </row>
    <row r="12" spans="1:17" s="100" customFormat="1" ht="15" x14ac:dyDescent="0.2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5" x14ac:dyDescent="0.25">
      <c r="B13" s="100" t="s">
        <v>8</v>
      </c>
      <c r="C13" s="102">
        <v>317398</v>
      </c>
      <c r="D13" s="102">
        <v>301429</v>
      </c>
      <c r="E13" s="102">
        <v>15969</v>
      </c>
      <c r="F13" s="103">
        <v>0.94968777370997925</v>
      </c>
      <c r="G13" s="103">
        <v>5.0312226290020731E-2</v>
      </c>
      <c r="I13" s="101">
        <v>9</v>
      </c>
      <c r="J13" s="101">
        <v>1</v>
      </c>
      <c r="K13" s="101">
        <v>8</v>
      </c>
      <c r="L13" s="100" t="s">
        <v>4</v>
      </c>
      <c r="M13" s="102">
        <v>126965</v>
      </c>
      <c r="N13" s="102">
        <v>160</v>
      </c>
      <c r="O13" s="103">
        <f t="shared" ref="O13:P28" si="0">INDEX($B$13:$G$32,$K13,O$11)</f>
        <v>0.99874139626352021</v>
      </c>
      <c r="P13" s="103">
        <f t="shared" si="0"/>
        <v>1.2586037364798427E-3</v>
      </c>
      <c r="Q13" s="103">
        <f>$F$32</f>
        <v>0.92505856195420078</v>
      </c>
    </row>
    <row r="14" spans="1:17" s="100" customFormat="1" ht="15" x14ac:dyDescent="0.25">
      <c r="B14" s="100" t="s">
        <v>7</v>
      </c>
      <c r="C14" s="102">
        <v>46637</v>
      </c>
      <c r="D14" s="102">
        <v>46529</v>
      </c>
      <c r="E14" s="102">
        <v>108</v>
      </c>
      <c r="F14" s="103">
        <v>0.99768424212535112</v>
      </c>
      <c r="G14" s="103">
        <v>2.315757874648884E-3</v>
      </c>
      <c r="I14" s="101">
        <v>2</v>
      </c>
      <c r="J14" s="101">
        <v>2</v>
      </c>
      <c r="K14" s="101">
        <v>2</v>
      </c>
      <c r="L14" s="100" t="s">
        <v>7</v>
      </c>
      <c r="M14" s="102">
        <v>46529</v>
      </c>
      <c r="N14" s="102">
        <v>108</v>
      </c>
      <c r="O14" s="103">
        <f t="shared" si="0"/>
        <v>0.99768424212535112</v>
      </c>
      <c r="P14" s="103">
        <f t="shared" si="0"/>
        <v>2.315757874648884E-3</v>
      </c>
      <c r="Q14" s="103">
        <f t="shared" ref="Q14:Q32" si="1">$F$32</f>
        <v>0.92505856195420078</v>
      </c>
    </row>
    <row r="15" spans="1:17" s="100" customFormat="1" ht="15" x14ac:dyDescent="0.25">
      <c r="B15" s="100" t="s">
        <v>37</v>
      </c>
      <c r="C15" s="102">
        <v>35318</v>
      </c>
      <c r="D15" s="102">
        <v>34939</v>
      </c>
      <c r="E15" s="102">
        <v>379</v>
      </c>
      <c r="F15" s="103">
        <v>0.98926892802536948</v>
      </c>
      <c r="G15" s="103">
        <v>1.07310719746305E-2</v>
      </c>
      <c r="I15" s="101">
        <v>3</v>
      </c>
      <c r="J15" s="101">
        <v>3</v>
      </c>
      <c r="K15" s="101">
        <v>3</v>
      </c>
      <c r="L15" s="100" t="s">
        <v>37</v>
      </c>
      <c r="M15" s="102">
        <v>34939</v>
      </c>
      <c r="N15" s="102">
        <v>379</v>
      </c>
      <c r="O15" s="103">
        <f t="shared" si="0"/>
        <v>0.98926892802536948</v>
      </c>
      <c r="P15" s="103">
        <f t="shared" si="0"/>
        <v>1.07310719746305E-2</v>
      </c>
      <c r="Q15" s="103">
        <f t="shared" si="1"/>
        <v>0.92505856195420078</v>
      </c>
    </row>
    <row r="16" spans="1:17" s="100" customFormat="1" ht="15" x14ac:dyDescent="0.25">
      <c r="B16" s="100" t="s">
        <v>38</v>
      </c>
      <c r="C16" s="102">
        <v>34744</v>
      </c>
      <c r="D16" s="102">
        <v>31159</v>
      </c>
      <c r="E16" s="102">
        <v>3585</v>
      </c>
      <c r="F16" s="103">
        <v>0.89681671655537643</v>
      </c>
      <c r="G16" s="103">
        <v>0.10318328344462353</v>
      </c>
      <c r="I16" s="101">
        <v>13</v>
      </c>
      <c r="J16" s="101">
        <v>4</v>
      </c>
      <c r="K16" s="101">
        <v>13</v>
      </c>
      <c r="L16" s="100" t="s">
        <v>35</v>
      </c>
      <c r="M16" s="102">
        <v>81675</v>
      </c>
      <c r="N16" s="102">
        <v>1204</v>
      </c>
      <c r="O16" s="103">
        <f t="shared" si="0"/>
        <v>0.98547279769302232</v>
      </c>
      <c r="P16" s="103">
        <f t="shared" si="0"/>
        <v>1.4527202306977642E-2</v>
      </c>
      <c r="Q16" s="103">
        <f t="shared" si="1"/>
        <v>0.92505856195420078</v>
      </c>
    </row>
    <row r="17" spans="2:17" s="100" customFormat="1" ht="15" x14ac:dyDescent="0.25">
      <c r="B17" s="100" t="s">
        <v>6</v>
      </c>
      <c r="C17" s="102">
        <v>60672</v>
      </c>
      <c r="D17" s="102">
        <v>46750</v>
      </c>
      <c r="E17" s="102">
        <v>13922</v>
      </c>
      <c r="F17" s="103">
        <v>0.77053665611814348</v>
      </c>
      <c r="G17" s="103">
        <v>0.22946334388185655</v>
      </c>
      <c r="I17" s="101">
        <v>20</v>
      </c>
      <c r="J17" s="101">
        <v>5</v>
      </c>
      <c r="K17" s="101">
        <v>6</v>
      </c>
      <c r="L17" s="100" t="s">
        <v>5</v>
      </c>
      <c r="M17" s="102">
        <v>18068</v>
      </c>
      <c r="N17" s="102">
        <v>360</v>
      </c>
      <c r="O17" s="103">
        <f t="shared" si="0"/>
        <v>0.9804645105274582</v>
      </c>
      <c r="P17" s="103">
        <f t="shared" si="0"/>
        <v>1.9535489472541783E-2</v>
      </c>
      <c r="Q17" s="103">
        <f t="shared" si="1"/>
        <v>0.92505856195420078</v>
      </c>
    </row>
    <row r="18" spans="2:17" s="100" customFormat="1" ht="15" x14ac:dyDescent="0.25">
      <c r="B18" s="100" t="s">
        <v>5</v>
      </c>
      <c r="C18" s="102">
        <v>18428</v>
      </c>
      <c r="D18" s="102">
        <v>18068</v>
      </c>
      <c r="E18" s="102">
        <v>360</v>
      </c>
      <c r="F18" s="103">
        <v>0.9804645105274582</v>
      </c>
      <c r="G18" s="103">
        <v>1.9535489472541783E-2</v>
      </c>
      <c r="I18" s="101">
        <v>5</v>
      </c>
      <c r="J18" s="101">
        <v>6</v>
      </c>
      <c r="K18" s="101">
        <v>17</v>
      </c>
      <c r="L18" s="100" t="s">
        <v>44</v>
      </c>
      <c r="M18" s="102">
        <v>17258</v>
      </c>
      <c r="N18" s="102">
        <v>374</v>
      </c>
      <c r="O18" s="103">
        <f t="shared" si="0"/>
        <v>0.97878856624319421</v>
      </c>
      <c r="P18" s="103">
        <f t="shared" si="0"/>
        <v>2.1211433756805807E-2</v>
      </c>
      <c r="Q18" s="103">
        <f t="shared" si="1"/>
        <v>0.92505856195420078</v>
      </c>
    </row>
    <row r="19" spans="2:17" s="100" customFormat="1" ht="15" x14ac:dyDescent="0.25">
      <c r="B19" s="100" t="s">
        <v>40</v>
      </c>
      <c r="C19" s="102">
        <v>82025</v>
      </c>
      <c r="D19" s="102">
        <v>78096</v>
      </c>
      <c r="E19" s="102">
        <v>3929</v>
      </c>
      <c r="F19" s="103">
        <v>0.95209996952148734</v>
      </c>
      <c r="G19" s="103">
        <v>4.7900030478512649E-2</v>
      </c>
      <c r="I19" s="101">
        <v>8</v>
      </c>
      <c r="J19" s="101">
        <v>7</v>
      </c>
      <c r="K19" s="101">
        <v>11</v>
      </c>
      <c r="L19" s="100" t="s">
        <v>3</v>
      </c>
      <c r="M19" s="102">
        <v>168563</v>
      </c>
      <c r="N19" s="102">
        <v>5698</v>
      </c>
      <c r="O19" s="103">
        <f t="shared" si="0"/>
        <v>0.96730192068219512</v>
      </c>
      <c r="P19" s="103">
        <f t="shared" si="0"/>
        <v>3.2698079317804898E-2</v>
      </c>
      <c r="Q19" s="103">
        <f t="shared" si="1"/>
        <v>0.92505856195420078</v>
      </c>
    </row>
    <row r="20" spans="2:17" s="100" customFormat="1" ht="15" x14ac:dyDescent="0.25">
      <c r="B20" s="100" t="s">
        <v>4</v>
      </c>
      <c r="C20" s="102">
        <v>127125</v>
      </c>
      <c r="D20" s="102">
        <v>126965</v>
      </c>
      <c r="E20" s="102">
        <v>160</v>
      </c>
      <c r="F20" s="103">
        <v>0.99874139626352021</v>
      </c>
      <c r="G20" s="103">
        <v>1.2586037364798427E-3</v>
      </c>
      <c r="I20" s="101">
        <v>1</v>
      </c>
      <c r="J20" s="101">
        <v>8</v>
      </c>
      <c r="K20" s="101">
        <v>7</v>
      </c>
      <c r="L20" s="100" t="s">
        <v>40</v>
      </c>
      <c r="M20" s="102">
        <v>78096</v>
      </c>
      <c r="N20" s="102">
        <v>3929</v>
      </c>
      <c r="O20" s="103">
        <f t="shared" si="0"/>
        <v>0.95209996952148734</v>
      </c>
      <c r="P20" s="103">
        <f t="shared" si="0"/>
        <v>4.7900030478512649E-2</v>
      </c>
      <c r="Q20" s="103">
        <f t="shared" si="1"/>
        <v>0.92505856195420078</v>
      </c>
    </row>
    <row r="21" spans="2:17" s="100" customFormat="1" ht="15" x14ac:dyDescent="0.25">
      <c r="B21" s="100" t="s">
        <v>41</v>
      </c>
      <c r="C21" s="102">
        <v>276378</v>
      </c>
      <c r="D21" s="102">
        <v>236273</v>
      </c>
      <c r="E21" s="102">
        <v>40105</v>
      </c>
      <c r="F21" s="103">
        <v>0.85489076554573806</v>
      </c>
      <c r="G21" s="103">
        <v>0.14510923445426191</v>
      </c>
      <c r="I21" s="101">
        <v>18</v>
      </c>
      <c r="J21" s="101">
        <v>9</v>
      </c>
      <c r="K21" s="101">
        <v>1</v>
      </c>
      <c r="L21" s="100" t="s">
        <v>8</v>
      </c>
      <c r="M21" s="102">
        <v>301429</v>
      </c>
      <c r="N21" s="102">
        <v>15969</v>
      </c>
      <c r="O21" s="103">
        <f t="shared" si="0"/>
        <v>0.94968777370997925</v>
      </c>
      <c r="P21" s="103">
        <f t="shared" si="0"/>
        <v>5.0312226290020731E-2</v>
      </c>
      <c r="Q21" s="103">
        <f t="shared" si="1"/>
        <v>0.92505856195420078</v>
      </c>
    </row>
    <row r="22" spans="2:17" s="100" customFormat="1" ht="15" x14ac:dyDescent="0.25">
      <c r="B22" s="100" t="s">
        <v>39</v>
      </c>
      <c r="C22" s="102">
        <v>1712</v>
      </c>
      <c r="D22" s="102">
        <v>1612</v>
      </c>
      <c r="E22" s="102">
        <v>100</v>
      </c>
      <c r="F22" s="103">
        <v>0.94158878504672894</v>
      </c>
      <c r="G22" s="103">
        <v>5.8411214953271028E-2</v>
      </c>
      <c r="I22" s="101">
        <v>10</v>
      </c>
      <c r="J22" s="101">
        <v>10</v>
      </c>
      <c r="K22" s="101">
        <v>10</v>
      </c>
      <c r="L22" s="100" t="s">
        <v>39</v>
      </c>
      <c r="M22" s="102">
        <v>1612</v>
      </c>
      <c r="N22" s="102">
        <v>100</v>
      </c>
      <c r="O22" s="103">
        <f t="shared" si="0"/>
        <v>0.94158878504672894</v>
      </c>
      <c r="P22" s="103">
        <f t="shared" si="0"/>
        <v>5.8411214953271028E-2</v>
      </c>
      <c r="Q22" s="103">
        <f t="shared" si="1"/>
        <v>0.92505856195420078</v>
      </c>
    </row>
    <row r="23" spans="2:17" s="100" customFormat="1" ht="15" x14ac:dyDescent="0.25">
      <c r="B23" s="100" t="s">
        <v>3</v>
      </c>
      <c r="C23" s="102">
        <v>174261</v>
      </c>
      <c r="D23" s="102">
        <v>168563</v>
      </c>
      <c r="E23" s="102">
        <v>5698</v>
      </c>
      <c r="F23" s="103">
        <v>0.96730192068219512</v>
      </c>
      <c r="G23" s="103">
        <v>3.2698079317804898E-2</v>
      </c>
      <c r="I23" s="101">
        <v>7</v>
      </c>
      <c r="J23" s="101">
        <v>11</v>
      </c>
      <c r="K23" s="101">
        <v>14</v>
      </c>
      <c r="L23" s="100" t="s">
        <v>42</v>
      </c>
      <c r="M23" s="102">
        <v>196986</v>
      </c>
      <c r="N23" s="102">
        <v>14136</v>
      </c>
      <c r="O23" s="103">
        <f t="shared" si="0"/>
        <v>0.93304345354818541</v>
      </c>
      <c r="P23" s="103">
        <f t="shared" si="0"/>
        <v>6.6956546451814591E-2</v>
      </c>
      <c r="Q23" s="103">
        <f t="shared" si="1"/>
        <v>0.92505856195420078</v>
      </c>
    </row>
    <row r="24" spans="2:17" s="100" customFormat="1" ht="15" x14ac:dyDescent="0.25">
      <c r="B24" s="100" t="s">
        <v>2</v>
      </c>
      <c r="C24" s="102">
        <v>41525</v>
      </c>
      <c r="D24" s="102">
        <v>36837</v>
      </c>
      <c r="E24" s="102">
        <v>4688</v>
      </c>
      <c r="F24" s="103">
        <v>0.88710415412402166</v>
      </c>
      <c r="G24" s="103">
        <v>0.11289584587597833</v>
      </c>
      <c r="I24" s="101">
        <v>15</v>
      </c>
      <c r="J24" s="101">
        <v>12</v>
      </c>
      <c r="K24" s="101">
        <v>20</v>
      </c>
      <c r="L24" s="100" t="s">
        <v>108</v>
      </c>
      <c r="M24" s="102">
        <v>1553560</v>
      </c>
      <c r="N24" s="102">
        <v>125858</v>
      </c>
      <c r="O24" s="103">
        <f t="shared" si="0"/>
        <v>0.92505856195420078</v>
      </c>
      <c r="P24" s="103">
        <f t="shared" si="0"/>
        <v>7.4941438045799197E-2</v>
      </c>
      <c r="Q24" s="103">
        <f t="shared" si="1"/>
        <v>0.92505856195420078</v>
      </c>
    </row>
    <row r="25" spans="2:17" s="100" customFormat="1" ht="15" x14ac:dyDescent="0.25">
      <c r="B25" s="100" t="s">
        <v>35</v>
      </c>
      <c r="C25" s="102">
        <v>82879</v>
      </c>
      <c r="D25" s="102">
        <v>81675</v>
      </c>
      <c r="E25" s="102">
        <v>1204</v>
      </c>
      <c r="F25" s="103">
        <v>0.98547279769302232</v>
      </c>
      <c r="G25" s="103">
        <v>1.4527202306977642E-2</v>
      </c>
      <c r="I25" s="101">
        <v>4</v>
      </c>
      <c r="J25" s="101">
        <v>13</v>
      </c>
      <c r="K25" s="101">
        <v>4</v>
      </c>
      <c r="L25" s="100" t="s">
        <v>38</v>
      </c>
      <c r="M25" s="102">
        <v>31159</v>
      </c>
      <c r="N25" s="102">
        <v>3585</v>
      </c>
      <c r="O25" s="103">
        <f t="shared" si="0"/>
        <v>0.89681671655537643</v>
      </c>
      <c r="P25" s="103">
        <f t="shared" si="0"/>
        <v>0.10318328344462353</v>
      </c>
      <c r="Q25" s="103">
        <f t="shared" si="1"/>
        <v>0.92505856195420078</v>
      </c>
    </row>
    <row r="26" spans="2:17" s="100" customFormat="1" ht="15" x14ac:dyDescent="0.25">
      <c r="B26" s="100" t="s">
        <v>42</v>
      </c>
      <c r="C26" s="102">
        <v>211122</v>
      </c>
      <c r="D26" s="102">
        <v>196986</v>
      </c>
      <c r="E26" s="102">
        <v>14136</v>
      </c>
      <c r="F26" s="103">
        <v>0.93304345354818541</v>
      </c>
      <c r="G26" s="103">
        <v>6.6956546451814591E-2</v>
      </c>
      <c r="I26" s="101">
        <v>11</v>
      </c>
      <c r="J26" s="101">
        <v>14</v>
      </c>
      <c r="K26" s="101">
        <v>19</v>
      </c>
      <c r="L26" s="100" t="s">
        <v>46</v>
      </c>
      <c r="M26" s="102">
        <v>9323</v>
      </c>
      <c r="N26" s="102">
        <v>1097</v>
      </c>
      <c r="O26" s="103">
        <f t="shared" si="0"/>
        <v>0.894721689059501</v>
      </c>
      <c r="P26" s="103">
        <f t="shared" si="0"/>
        <v>0.10527831094049904</v>
      </c>
      <c r="Q26" s="103">
        <f t="shared" si="1"/>
        <v>0.92505856195420078</v>
      </c>
    </row>
    <row r="27" spans="2:17" s="100" customFormat="1" ht="15" x14ac:dyDescent="0.25">
      <c r="B27" s="100" t="s">
        <v>47</v>
      </c>
      <c r="C27" s="102">
        <v>2413</v>
      </c>
      <c r="D27" s="102">
        <v>2121</v>
      </c>
      <c r="E27" s="102">
        <v>292</v>
      </c>
      <c r="F27" s="103">
        <v>0.8789888106092002</v>
      </c>
      <c r="G27" s="103">
        <v>0.12101118939079983</v>
      </c>
      <c r="I27" s="101">
        <v>17</v>
      </c>
      <c r="J27" s="101">
        <v>15</v>
      </c>
      <c r="K27" s="101">
        <v>12</v>
      </c>
      <c r="L27" s="100" t="s">
        <v>2</v>
      </c>
      <c r="M27" s="102">
        <v>36837</v>
      </c>
      <c r="N27" s="102">
        <v>4688</v>
      </c>
      <c r="O27" s="103">
        <f t="shared" si="0"/>
        <v>0.88710415412402166</v>
      </c>
      <c r="P27" s="103">
        <f t="shared" si="0"/>
        <v>0.11289584587597833</v>
      </c>
      <c r="Q27" s="103">
        <f t="shared" si="1"/>
        <v>0.92505856195420078</v>
      </c>
    </row>
    <row r="28" spans="2:17" s="100" customFormat="1" ht="15" x14ac:dyDescent="0.25">
      <c r="B28" s="100" t="s">
        <v>43</v>
      </c>
      <c r="C28" s="102">
        <v>52550</v>
      </c>
      <c r="D28" s="102">
        <v>46549</v>
      </c>
      <c r="E28" s="102">
        <v>6001</v>
      </c>
      <c r="F28" s="103">
        <v>0.88580399619410088</v>
      </c>
      <c r="G28" s="103">
        <v>0.11419600380589914</v>
      </c>
      <c r="I28" s="101">
        <v>16</v>
      </c>
      <c r="J28" s="101">
        <v>16</v>
      </c>
      <c r="K28" s="101">
        <v>16</v>
      </c>
      <c r="L28" s="100" t="s">
        <v>43</v>
      </c>
      <c r="M28" s="102">
        <v>46549</v>
      </c>
      <c r="N28" s="102">
        <v>6001</v>
      </c>
      <c r="O28" s="103">
        <f t="shared" si="0"/>
        <v>0.88580399619410088</v>
      </c>
      <c r="P28" s="103">
        <f t="shared" si="0"/>
        <v>0.11419600380589914</v>
      </c>
      <c r="Q28" s="103">
        <f t="shared" si="1"/>
        <v>0.92505856195420078</v>
      </c>
    </row>
    <row r="29" spans="2:17" s="100" customFormat="1" ht="15" x14ac:dyDescent="0.25">
      <c r="B29" s="100" t="s">
        <v>44</v>
      </c>
      <c r="C29" s="102">
        <v>17632</v>
      </c>
      <c r="D29" s="102">
        <v>17258</v>
      </c>
      <c r="E29" s="102">
        <v>374</v>
      </c>
      <c r="F29" s="103">
        <v>0.97878856624319421</v>
      </c>
      <c r="G29" s="103">
        <v>2.1211433756805807E-2</v>
      </c>
      <c r="I29" s="101">
        <v>6</v>
      </c>
      <c r="J29" s="101">
        <v>17</v>
      </c>
      <c r="K29" s="101">
        <v>15</v>
      </c>
      <c r="L29" s="100" t="s">
        <v>47</v>
      </c>
      <c r="M29" s="102">
        <v>2121</v>
      </c>
      <c r="N29" s="102">
        <v>292</v>
      </c>
      <c r="O29" s="103">
        <f t="shared" ref="O29:P32" si="2">INDEX($B$13:$G$32,$K29,O$11)</f>
        <v>0.8789888106092002</v>
      </c>
      <c r="P29" s="103">
        <f t="shared" si="2"/>
        <v>0.12101118939079983</v>
      </c>
      <c r="Q29" s="103">
        <f t="shared" si="1"/>
        <v>0.92505856195420078</v>
      </c>
    </row>
    <row r="30" spans="2:17" s="100" customFormat="1" ht="15" x14ac:dyDescent="0.25">
      <c r="B30" s="100" t="s">
        <v>45</v>
      </c>
      <c r="C30" s="102">
        <v>86179</v>
      </c>
      <c r="D30" s="102">
        <v>72428</v>
      </c>
      <c r="E30" s="102">
        <v>13751</v>
      </c>
      <c r="F30" s="103">
        <v>0.84043676533726319</v>
      </c>
      <c r="G30" s="103">
        <v>0.15956323466273686</v>
      </c>
      <c r="I30" s="101">
        <v>19</v>
      </c>
      <c r="J30" s="101">
        <v>18</v>
      </c>
      <c r="K30" s="101">
        <v>9</v>
      </c>
      <c r="L30" s="100" t="s">
        <v>41</v>
      </c>
      <c r="M30" s="102">
        <v>236273</v>
      </c>
      <c r="N30" s="102">
        <v>40105</v>
      </c>
      <c r="O30" s="103">
        <f t="shared" si="2"/>
        <v>0.85489076554573806</v>
      </c>
      <c r="P30" s="103">
        <f t="shared" si="2"/>
        <v>0.14510923445426191</v>
      </c>
      <c r="Q30" s="103">
        <f t="shared" si="1"/>
        <v>0.92505856195420078</v>
      </c>
    </row>
    <row r="31" spans="2:17" s="100" customFormat="1" ht="15" x14ac:dyDescent="0.25">
      <c r="B31" s="100" t="s">
        <v>46</v>
      </c>
      <c r="C31" s="102">
        <v>10420</v>
      </c>
      <c r="D31" s="102">
        <v>9323</v>
      </c>
      <c r="E31" s="102">
        <v>1097</v>
      </c>
      <c r="F31" s="103">
        <v>0.894721689059501</v>
      </c>
      <c r="G31" s="103">
        <v>0.10527831094049904</v>
      </c>
      <c r="I31" s="101">
        <v>14</v>
      </c>
      <c r="J31" s="101">
        <v>19</v>
      </c>
      <c r="K31" s="101">
        <v>18</v>
      </c>
      <c r="L31" s="100" t="s">
        <v>45</v>
      </c>
      <c r="M31" s="102">
        <v>72428</v>
      </c>
      <c r="N31" s="102">
        <v>13751</v>
      </c>
      <c r="O31" s="103">
        <f t="shared" si="2"/>
        <v>0.84043676533726319</v>
      </c>
      <c r="P31" s="103">
        <f t="shared" si="2"/>
        <v>0.15956323466273686</v>
      </c>
      <c r="Q31" s="103">
        <f t="shared" si="1"/>
        <v>0.92505856195420078</v>
      </c>
    </row>
    <row r="32" spans="2:17" s="100" customFormat="1" ht="15" x14ac:dyDescent="0.25">
      <c r="B32" s="104" t="s">
        <v>108</v>
      </c>
      <c r="C32" s="105">
        <v>1679418</v>
      </c>
      <c r="D32" s="105">
        <v>1553560</v>
      </c>
      <c r="E32" s="105">
        <v>125858</v>
      </c>
      <c r="F32" s="106">
        <v>0.92505856195420078</v>
      </c>
      <c r="G32" s="106">
        <v>7.4941438045799197E-2</v>
      </c>
      <c r="I32" s="101">
        <v>12</v>
      </c>
      <c r="J32" s="101">
        <v>20</v>
      </c>
      <c r="K32" s="101">
        <v>5</v>
      </c>
      <c r="L32" s="100" t="s">
        <v>6</v>
      </c>
      <c r="M32" s="102">
        <v>46750</v>
      </c>
      <c r="N32" s="102">
        <v>13922</v>
      </c>
      <c r="O32" s="103">
        <f t="shared" si="2"/>
        <v>0.77053665611814348</v>
      </c>
      <c r="P32" s="103">
        <f t="shared" si="2"/>
        <v>0.22946334388185655</v>
      </c>
      <c r="Q32" s="103">
        <f t="shared" si="1"/>
        <v>0.92505856195420078</v>
      </c>
    </row>
    <row r="33" spans="9:16" s="95" customFormat="1" ht="15" x14ac:dyDescent="0.25">
      <c r="I33" s="113"/>
      <c r="J33" s="113"/>
      <c r="K33" s="113"/>
      <c r="M33" s="114"/>
      <c r="N33" s="114"/>
      <c r="O33" s="115"/>
      <c r="P33" s="115"/>
    </row>
    <row r="34" spans="9:16" s="95"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topLeftCell="A8"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52" t="s">
        <v>462</v>
      </c>
      <c r="C6" s="1552"/>
      <c r="D6" s="1552"/>
      <c r="E6" s="1552"/>
      <c r="F6" s="1552"/>
      <c r="G6" s="1552"/>
      <c r="H6" s="1552"/>
      <c r="I6" s="1552"/>
      <c r="J6" s="1552"/>
      <c r="K6" s="1552"/>
      <c r="L6" s="1552"/>
      <c r="M6" s="1552"/>
      <c r="N6" s="1552"/>
      <c r="O6" s="1016"/>
    </row>
    <row r="7" spans="1:17" s="621" customFormat="1" ht="24.75" customHeight="1" x14ac:dyDescent="0.2">
      <c r="A7" s="1015"/>
      <c r="B7" s="1552"/>
      <c r="C7" s="1552"/>
      <c r="D7" s="1552"/>
      <c r="E7" s="1552"/>
      <c r="F7" s="1552"/>
      <c r="G7" s="1552"/>
      <c r="H7" s="1552"/>
      <c r="I7" s="1552"/>
      <c r="J7" s="1552"/>
      <c r="K7" s="1552"/>
      <c r="L7" s="1552"/>
      <c r="M7" s="1552"/>
      <c r="N7" s="1552"/>
      <c r="O7" s="1016"/>
    </row>
    <row r="8" spans="1:17" s="621" customFormat="1" ht="15.75" customHeight="1" x14ac:dyDescent="0.2">
      <c r="A8" s="1015"/>
      <c r="B8" s="1691" t="s">
        <v>499</v>
      </c>
      <c r="C8" s="1691"/>
      <c r="D8" s="1691"/>
      <c r="E8" s="1691"/>
      <c r="F8" s="1691"/>
      <c r="G8" s="1691"/>
      <c r="H8" s="1691"/>
      <c r="I8" s="1691"/>
      <c r="J8" s="1691"/>
      <c r="K8" s="1691"/>
      <c r="L8" s="1691"/>
      <c r="M8" s="1691"/>
      <c r="N8" s="1691"/>
    </row>
    <row r="9" spans="1:17" s="700" customFormat="1" ht="6" customHeight="1" x14ac:dyDescent="0.25">
      <c r="A9" s="1018"/>
      <c r="B9" s="1018"/>
      <c r="C9" s="1018"/>
      <c r="D9" s="1018"/>
      <c r="E9" s="1018"/>
      <c r="F9" s="1018"/>
      <c r="G9" s="1018"/>
      <c r="H9" s="1018"/>
      <c r="I9" s="1018"/>
      <c r="J9" s="1018"/>
      <c r="K9" s="1018"/>
      <c r="L9" s="1018"/>
    </row>
    <row r="10" spans="1:17" s="113" customFormat="1" x14ac:dyDescent="0.25"/>
    <row r="11" spans="1:17" s="101" customFormat="1" x14ac:dyDescent="0.25">
      <c r="C11" s="1692" t="s">
        <v>32</v>
      </c>
      <c r="D11" s="1692"/>
      <c r="E11" s="1692"/>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9">
        <v>74793</v>
      </c>
      <c r="D13" s="1019">
        <v>72822</v>
      </c>
      <c r="E13" s="1019">
        <v>1971</v>
      </c>
      <c r="F13" s="1020">
        <v>0.97364726645541699</v>
      </c>
      <c r="G13" s="1020">
        <v>2.6352733544583049E-2</v>
      </c>
      <c r="I13" s="101">
        <v>9</v>
      </c>
      <c r="J13" s="101">
        <v>1</v>
      </c>
      <c r="K13" s="101">
        <v>2</v>
      </c>
      <c r="L13" s="101" t="s">
        <v>7</v>
      </c>
      <c r="M13" s="1019">
        <v>13614</v>
      </c>
      <c r="N13" s="1019">
        <v>9</v>
      </c>
      <c r="O13" s="1020">
        <v>0.99933935256551421</v>
      </c>
      <c r="P13" s="1020">
        <v>6.6064743448579607E-4</v>
      </c>
      <c r="Q13" s="1020">
        <v>0.95578739115931866</v>
      </c>
    </row>
    <row r="14" spans="1:17" s="101" customFormat="1" x14ac:dyDescent="0.25">
      <c r="B14" s="101" t="s">
        <v>7</v>
      </c>
      <c r="C14" s="1019">
        <v>13623</v>
      </c>
      <c r="D14" s="1019">
        <v>13614</v>
      </c>
      <c r="E14" s="1019">
        <v>9</v>
      </c>
      <c r="F14" s="1020">
        <v>0.99933935256551421</v>
      </c>
      <c r="G14" s="1020">
        <v>6.6064743448579607E-4</v>
      </c>
      <c r="I14" s="101">
        <v>1</v>
      </c>
      <c r="J14" s="101">
        <v>2</v>
      </c>
      <c r="K14" s="101">
        <v>8</v>
      </c>
      <c r="L14" s="101" t="s">
        <v>4</v>
      </c>
      <c r="M14" s="1019">
        <v>35098</v>
      </c>
      <c r="N14" s="1019">
        <v>33</v>
      </c>
      <c r="O14" s="1020">
        <v>0.99906065867752125</v>
      </c>
      <c r="P14" s="1020">
        <v>9.3934132247872255E-4</v>
      </c>
      <c r="Q14" s="1020">
        <v>0.95578739115931866</v>
      </c>
    </row>
    <row r="15" spans="1:17" s="101" customFormat="1" x14ac:dyDescent="0.25">
      <c r="B15" s="101" t="s">
        <v>37</v>
      </c>
      <c r="C15" s="1019">
        <v>8219</v>
      </c>
      <c r="D15" s="1019">
        <v>8152</v>
      </c>
      <c r="E15" s="1019">
        <v>67</v>
      </c>
      <c r="F15" s="1020">
        <v>0.9918481567100621</v>
      </c>
      <c r="G15" s="1020">
        <v>8.1518432899379493E-3</v>
      </c>
      <c r="I15" s="101">
        <v>4</v>
      </c>
      <c r="J15" s="101">
        <v>3</v>
      </c>
      <c r="K15" s="101">
        <v>13</v>
      </c>
      <c r="L15" s="101" t="s">
        <v>35</v>
      </c>
      <c r="M15" s="1019">
        <v>26586</v>
      </c>
      <c r="N15" s="1019">
        <v>75</v>
      </c>
      <c r="O15" s="1020">
        <v>0.99718690221672102</v>
      </c>
      <c r="P15" s="1020">
        <v>2.813097783278947E-3</v>
      </c>
      <c r="Q15" s="1020">
        <v>0.95578739115931866</v>
      </c>
    </row>
    <row r="16" spans="1:17" s="101" customFormat="1" x14ac:dyDescent="0.25">
      <c r="B16" s="101" t="s">
        <v>38</v>
      </c>
      <c r="C16" s="1019">
        <v>8100</v>
      </c>
      <c r="D16" s="1019">
        <v>7585</v>
      </c>
      <c r="E16" s="1019">
        <v>515</v>
      </c>
      <c r="F16" s="1020">
        <v>0.93641975308641978</v>
      </c>
      <c r="G16" s="1020">
        <v>6.3580246913580246E-2</v>
      </c>
      <c r="I16" s="101">
        <v>14</v>
      </c>
      <c r="J16" s="101">
        <v>4</v>
      </c>
      <c r="K16" s="101">
        <v>3</v>
      </c>
      <c r="L16" s="101" t="s">
        <v>37</v>
      </c>
      <c r="M16" s="1019">
        <v>8152</v>
      </c>
      <c r="N16" s="1019">
        <v>67</v>
      </c>
      <c r="O16" s="1020">
        <v>0.9918481567100621</v>
      </c>
      <c r="P16" s="1020">
        <v>8.1518432899379493E-3</v>
      </c>
      <c r="Q16" s="1020">
        <v>0.95578739115931866</v>
      </c>
    </row>
    <row r="17" spans="2:17" s="101" customFormat="1" x14ac:dyDescent="0.25">
      <c r="B17" s="101" t="s">
        <v>6</v>
      </c>
      <c r="C17" s="1019">
        <v>20680</v>
      </c>
      <c r="D17" s="1019">
        <v>16656</v>
      </c>
      <c r="E17" s="1019">
        <v>4024</v>
      </c>
      <c r="F17" s="1020">
        <v>0.8054158607350097</v>
      </c>
      <c r="G17" s="1020">
        <v>0.19458413926499032</v>
      </c>
      <c r="I17" s="101">
        <v>20</v>
      </c>
      <c r="J17" s="101">
        <v>5</v>
      </c>
      <c r="K17" s="101">
        <v>6</v>
      </c>
      <c r="L17" s="101" t="s">
        <v>5</v>
      </c>
      <c r="M17" s="1019">
        <v>5181</v>
      </c>
      <c r="N17" s="1019">
        <v>61</v>
      </c>
      <c r="O17" s="1020">
        <v>0.98836322014498279</v>
      </c>
      <c r="P17" s="1020">
        <v>1.163677985501717E-2</v>
      </c>
      <c r="Q17" s="1020">
        <v>0.95578739115931866</v>
      </c>
    </row>
    <row r="18" spans="2:17" s="101" customFormat="1" x14ac:dyDescent="0.25">
      <c r="B18" s="101" t="s">
        <v>5</v>
      </c>
      <c r="C18" s="1019">
        <v>5242</v>
      </c>
      <c r="D18" s="1019">
        <v>5181</v>
      </c>
      <c r="E18" s="1019">
        <v>61</v>
      </c>
      <c r="F18" s="1020">
        <v>0.98836322014498279</v>
      </c>
      <c r="G18" s="1020">
        <v>1.163677985501717E-2</v>
      </c>
      <c r="I18" s="101">
        <v>5</v>
      </c>
      <c r="J18" s="101">
        <v>6</v>
      </c>
      <c r="K18" s="101">
        <v>17</v>
      </c>
      <c r="L18" s="101" t="s">
        <v>44</v>
      </c>
      <c r="M18" s="1019">
        <v>3289</v>
      </c>
      <c r="N18" s="1019">
        <v>63</v>
      </c>
      <c r="O18" s="1020">
        <v>0.98120525059665875</v>
      </c>
      <c r="P18" s="1020">
        <v>1.879474940334129E-2</v>
      </c>
      <c r="Q18" s="1020">
        <v>0.95578739115931866</v>
      </c>
    </row>
    <row r="19" spans="2:17" s="101" customFormat="1" x14ac:dyDescent="0.25">
      <c r="B19" s="101" t="s">
        <v>40</v>
      </c>
      <c r="C19" s="1019">
        <v>24272</v>
      </c>
      <c r="D19" s="1019">
        <v>23541</v>
      </c>
      <c r="E19" s="1019">
        <v>731</v>
      </c>
      <c r="F19" s="1020">
        <v>0.96988299274884637</v>
      </c>
      <c r="G19" s="1020">
        <v>3.0117007251153592E-2</v>
      </c>
      <c r="I19" s="101">
        <v>10</v>
      </c>
      <c r="J19" s="101">
        <v>7</v>
      </c>
      <c r="K19" s="101">
        <v>11</v>
      </c>
      <c r="L19" s="101" t="s">
        <v>3</v>
      </c>
      <c r="M19" s="1019">
        <v>45624</v>
      </c>
      <c r="N19" s="1019">
        <v>1104</v>
      </c>
      <c r="O19" s="1020">
        <v>0.97637390857729844</v>
      </c>
      <c r="P19" s="1020">
        <v>2.3626091422701591E-2</v>
      </c>
      <c r="Q19" s="1020">
        <v>0.95578739115931866</v>
      </c>
    </row>
    <row r="20" spans="2:17" s="101" customFormat="1" x14ac:dyDescent="0.25">
      <c r="B20" s="101" t="s">
        <v>4</v>
      </c>
      <c r="C20" s="1019">
        <v>35131</v>
      </c>
      <c r="D20" s="1019">
        <v>35098</v>
      </c>
      <c r="E20" s="1019">
        <v>33</v>
      </c>
      <c r="F20" s="1020">
        <v>0.99906065867752125</v>
      </c>
      <c r="G20" s="1020">
        <v>9.3934132247872255E-4</v>
      </c>
      <c r="I20" s="101">
        <v>2</v>
      </c>
      <c r="J20" s="101">
        <v>8</v>
      </c>
      <c r="K20" s="101">
        <v>14</v>
      </c>
      <c r="L20" s="101" t="s">
        <v>42</v>
      </c>
      <c r="M20" s="1019">
        <v>64472</v>
      </c>
      <c r="N20" s="1019">
        <v>1743</v>
      </c>
      <c r="O20" s="1020">
        <v>0.97367665936721282</v>
      </c>
      <c r="P20" s="1020">
        <v>2.6323340632787132E-2</v>
      </c>
      <c r="Q20" s="1020">
        <v>0.95578739115931866</v>
      </c>
    </row>
    <row r="21" spans="2:17" s="101" customFormat="1" x14ac:dyDescent="0.25">
      <c r="B21" s="101" t="s">
        <v>41</v>
      </c>
      <c r="C21" s="1019">
        <v>49793</v>
      </c>
      <c r="D21" s="1019">
        <v>46013</v>
      </c>
      <c r="E21" s="1019">
        <v>3780</v>
      </c>
      <c r="F21" s="1020">
        <v>0.9240857148595184</v>
      </c>
      <c r="G21" s="1020">
        <v>7.5914285140481597E-2</v>
      </c>
      <c r="I21" s="101">
        <v>16</v>
      </c>
      <c r="J21" s="101">
        <v>9</v>
      </c>
      <c r="K21" s="101">
        <v>1</v>
      </c>
      <c r="L21" s="101" t="s">
        <v>8</v>
      </c>
      <c r="M21" s="1019">
        <v>72822</v>
      </c>
      <c r="N21" s="1019">
        <v>1971</v>
      </c>
      <c r="O21" s="1020">
        <v>0.97364726645541699</v>
      </c>
      <c r="P21" s="1020">
        <v>2.6352733544583049E-2</v>
      </c>
      <c r="Q21" s="1020">
        <v>0.95578739115931866</v>
      </c>
    </row>
    <row r="22" spans="2:17" s="101" customFormat="1" x14ac:dyDescent="0.25">
      <c r="B22" s="101" t="s">
        <v>39</v>
      </c>
      <c r="C22" s="1019">
        <v>433</v>
      </c>
      <c r="D22" s="1019">
        <v>412</v>
      </c>
      <c r="E22" s="1019">
        <v>21</v>
      </c>
      <c r="F22" s="1020">
        <v>0.9515011547344111</v>
      </c>
      <c r="G22" s="1020">
        <v>4.8498845265588918E-2</v>
      </c>
      <c r="I22" s="101">
        <v>12</v>
      </c>
      <c r="J22" s="101">
        <v>10</v>
      </c>
      <c r="K22" s="101">
        <v>7</v>
      </c>
      <c r="L22" s="101" t="s">
        <v>40</v>
      </c>
      <c r="M22" s="1019">
        <v>23541</v>
      </c>
      <c r="N22" s="1019">
        <v>731</v>
      </c>
      <c r="O22" s="1020">
        <v>0.96988299274884637</v>
      </c>
      <c r="P22" s="1020">
        <v>3.0117007251153592E-2</v>
      </c>
      <c r="Q22" s="1020">
        <v>0.95578739115931866</v>
      </c>
    </row>
    <row r="23" spans="2:17" s="101" customFormat="1" x14ac:dyDescent="0.25">
      <c r="B23" s="101" t="s">
        <v>3</v>
      </c>
      <c r="C23" s="1019">
        <v>46728</v>
      </c>
      <c r="D23" s="1019">
        <v>45624</v>
      </c>
      <c r="E23" s="1019">
        <v>1104</v>
      </c>
      <c r="F23" s="1020">
        <v>0.97637390857729844</v>
      </c>
      <c r="G23" s="1020">
        <v>2.3626091422701591E-2</v>
      </c>
      <c r="I23" s="101">
        <v>7</v>
      </c>
      <c r="J23" s="101">
        <v>11</v>
      </c>
      <c r="K23" s="101">
        <v>20</v>
      </c>
      <c r="L23" s="101" t="s">
        <v>108</v>
      </c>
      <c r="M23" s="1019">
        <v>415476</v>
      </c>
      <c r="N23" s="1019">
        <v>19219</v>
      </c>
      <c r="O23" s="1020">
        <v>0.95578739115931866</v>
      </c>
      <c r="P23" s="1020">
        <v>4.42126088406814E-2</v>
      </c>
      <c r="Q23" s="1020">
        <v>0.95578739115931866</v>
      </c>
    </row>
    <row r="24" spans="2:17" s="101" customFormat="1" x14ac:dyDescent="0.25">
      <c r="B24" s="101" t="s">
        <v>2</v>
      </c>
      <c r="C24" s="1019">
        <v>13152</v>
      </c>
      <c r="D24" s="1019">
        <v>12277</v>
      </c>
      <c r="E24" s="1019">
        <v>875</v>
      </c>
      <c r="F24" s="1020">
        <v>0.93347019464720193</v>
      </c>
      <c r="G24" s="1020">
        <v>6.6529805352798052E-2</v>
      </c>
      <c r="I24" s="101">
        <v>15</v>
      </c>
      <c r="J24" s="101">
        <v>12</v>
      </c>
      <c r="K24" s="101">
        <v>10</v>
      </c>
      <c r="L24" s="101" t="s">
        <v>39</v>
      </c>
      <c r="M24" s="1019">
        <v>412</v>
      </c>
      <c r="N24" s="1019">
        <v>21</v>
      </c>
      <c r="O24" s="1020">
        <v>0.9515011547344111</v>
      </c>
      <c r="P24" s="1020">
        <v>4.8498845265588918E-2</v>
      </c>
      <c r="Q24" s="1020">
        <v>0.95578739115931866</v>
      </c>
    </row>
    <row r="25" spans="2:17" s="101" customFormat="1" x14ac:dyDescent="0.25">
      <c r="B25" s="101" t="s">
        <v>35</v>
      </c>
      <c r="C25" s="1019">
        <v>26661</v>
      </c>
      <c r="D25" s="1019">
        <v>26586</v>
      </c>
      <c r="E25" s="1019">
        <v>75</v>
      </c>
      <c r="F25" s="1020">
        <v>0.99718690221672102</v>
      </c>
      <c r="G25" s="1020">
        <v>2.813097783278947E-3</v>
      </c>
      <c r="I25" s="101">
        <v>3</v>
      </c>
      <c r="J25" s="101">
        <v>13</v>
      </c>
      <c r="K25" s="101">
        <v>19</v>
      </c>
      <c r="L25" s="101" t="s">
        <v>46</v>
      </c>
      <c r="M25" s="1019">
        <v>2242</v>
      </c>
      <c r="N25" s="1019">
        <v>138</v>
      </c>
      <c r="O25" s="1020">
        <v>0.94201680672268906</v>
      </c>
      <c r="P25" s="1020">
        <v>5.7983193277310927E-2</v>
      </c>
      <c r="Q25" s="1020">
        <v>0.95578739115931866</v>
      </c>
    </row>
    <row r="26" spans="2:17" s="101" customFormat="1" x14ac:dyDescent="0.25">
      <c r="B26" s="101" t="s">
        <v>42</v>
      </c>
      <c r="C26" s="1019">
        <v>66215</v>
      </c>
      <c r="D26" s="1019">
        <v>64472</v>
      </c>
      <c r="E26" s="1019">
        <v>1743</v>
      </c>
      <c r="F26" s="1020">
        <v>0.97367665936721282</v>
      </c>
      <c r="G26" s="1020">
        <v>2.6323340632787132E-2</v>
      </c>
      <c r="I26" s="101">
        <v>8</v>
      </c>
      <c r="J26" s="101">
        <v>14</v>
      </c>
      <c r="K26" s="101">
        <v>4</v>
      </c>
      <c r="L26" s="101" t="s">
        <v>38</v>
      </c>
      <c r="M26" s="1019">
        <v>7585</v>
      </c>
      <c r="N26" s="1019">
        <v>515</v>
      </c>
      <c r="O26" s="1020">
        <v>0.93641975308641978</v>
      </c>
      <c r="P26" s="1020">
        <v>6.3580246913580246E-2</v>
      </c>
      <c r="Q26" s="1020">
        <v>0.95578739115931866</v>
      </c>
    </row>
    <row r="27" spans="2:17" s="101" customFormat="1" x14ac:dyDescent="0.25">
      <c r="B27" s="101" t="s">
        <v>47</v>
      </c>
      <c r="C27" s="1019">
        <v>817</v>
      </c>
      <c r="D27" s="1019">
        <v>750</v>
      </c>
      <c r="E27" s="1019">
        <v>67</v>
      </c>
      <c r="F27" s="1020">
        <v>0.91799265605875158</v>
      </c>
      <c r="G27" s="1020">
        <v>8.2007343941248464E-2</v>
      </c>
      <c r="I27" s="101">
        <v>17</v>
      </c>
      <c r="J27" s="101">
        <v>15</v>
      </c>
      <c r="K27" s="101">
        <v>12</v>
      </c>
      <c r="L27" s="101" t="s">
        <v>2</v>
      </c>
      <c r="M27" s="1019">
        <v>12277</v>
      </c>
      <c r="N27" s="1019">
        <v>875</v>
      </c>
      <c r="O27" s="1020">
        <v>0.93347019464720193</v>
      </c>
      <c r="P27" s="1020">
        <v>6.6529805352798052E-2</v>
      </c>
      <c r="Q27" s="1020">
        <v>0.95578739115931866</v>
      </c>
    </row>
    <row r="28" spans="2:17" s="101" customFormat="1" x14ac:dyDescent="0.25">
      <c r="B28" s="101" t="s">
        <v>43</v>
      </c>
      <c r="C28" s="1019">
        <v>15309</v>
      </c>
      <c r="D28" s="1019">
        <v>13935</v>
      </c>
      <c r="E28" s="1019">
        <v>1374</v>
      </c>
      <c r="F28" s="1020">
        <v>0.91024887321183623</v>
      </c>
      <c r="G28" s="1020">
        <v>8.9751126788163826E-2</v>
      </c>
      <c r="I28" s="101">
        <v>18</v>
      </c>
      <c r="J28" s="101">
        <v>16</v>
      </c>
      <c r="K28" s="101">
        <v>9</v>
      </c>
      <c r="L28" s="101" t="s">
        <v>41</v>
      </c>
      <c r="M28" s="1019">
        <v>46013</v>
      </c>
      <c r="N28" s="1019">
        <v>3780</v>
      </c>
      <c r="O28" s="1020">
        <v>0.9240857148595184</v>
      </c>
      <c r="P28" s="1020">
        <v>7.5914285140481597E-2</v>
      </c>
      <c r="Q28" s="1020">
        <v>0.95578739115931866</v>
      </c>
    </row>
    <row r="29" spans="2:17" s="101" customFormat="1" x14ac:dyDescent="0.25">
      <c r="B29" s="101" t="s">
        <v>44</v>
      </c>
      <c r="C29" s="1019">
        <v>3352</v>
      </c>
      <c r="D29" s="1019">
        <v>3289</v>
      </c>
      <c r="E29" s="1019">
        <v>63</v>
      </c>
      <c r="F29" s="1020">
        <v>0.98120525059665875</v>
      </c>
      <c r="G29" s="1020">
        <v>1.879474940334129E-2</v>
      </c>
      <c r="I29" s="101">
        <v>6</v>
      </c>
      <c r="J29" s="101">
        <v>17</v>
      </c>
      <c r="K29" s="101">
        <v>15</v>
      </c>
      <c r="L29" s="101" t="s">
        <v>47</v>
      </c>
      <c r="M29" s="1019">
        <v>750</v>
      </c>
      <c r="N29" s="1019">
        <v>67</v>
      </c>
      <c r="O29" s="1020">
        <v>0.91799265605875158</v>
      </c>
      <c r="P29" s="1020">
        <v>8.2007343941248464E-2</v>
      </c>
      <c r="Q29" s="1020">
        <v>0.95578739115931866</v>
      </c>
    </row>
    <row r="30" spans="2:17" s="101" customFormat="1" x14ac:dyDescent="0.25">
      <c r="B30" s="101" t="s">
        <v>45</v>
      </c>
      <c r="C30" s="1019">
        <v>19795</v>
      </c>
      <c r="D30" s="1019">
        <v>17227</v>
      </c>
      <c r="E30" s="1019">
        <v>2568</v>
      </c>
      <c r="F30" s="1020">
        <v>0.87027027027027026</v>
      </c>
      <c r="G30" s="1020">
        <v>0.12972972972972974</v>
      </c>
      <c r="I30" s="101">
        <v>19</v>
      </c>
      <c r="J30" s="101">
        <v>18</v>
      </c>
      <c r="K30" s="101">
        <v>16</v>
      </c>
      <c r="L30" s="101" t="s">
        <v>43</v>
      </c>
      <c r="M30" s="1019">
        <v>13935</v>
      </c>
      <c r="N30" s="1019">
        <v>1374</v>
      </c>
      <c r="O30" s="1020">
        <v>0.91024887321183623</v>
      </c>
      <c r="P30" s="1020">
        <v>8.9751126788163826E-2</v>
      </c>
      <c r="Q30" s="1020">
        <v>0.95578739115931866</v>
      </c>
    </row>
    <row r="31" spans="2:17" s="101" customFormat="1" x14ac:dyDescent="0.25">
      <c r="B31" s="101" t="s">
        <v>46</v>
      </c>
      <c r="C31" s="1019">
        <v>2380</v>
      </c>
      <c r="D31" s="1019">
        <v>2242</v>
      </c>
      <c r="E31" s="1019">
        <v>138</v>
      </c>
      <c r="F31" s="1020">
        <v>0.94201680672268906</v>
      </c>
      <c r="G31" s="1020">
        <v>5.7983193277310927E-2</v>
      </c>
      <c r="I31" s="101">
        <v>13</v>
      </c>
      <c r="J31" s="101">
        <v>19</v>
      </c>
      <c r="K31" s="101">
        <v>18</v>
      </c>
      <c r="L31" s="101" t="s">
        <v>45</v>
      </c>
      <c r="M31" s="1019">
        <v>17227</v>
      </c>
      <c r="N31" s="1019">
        <v>2568</v>
      </c>
      <c r="O31" s="1020">
        <v>0.87027027027027026</v>
      </c>
      <c r="P31" s="1020">
        <v>0.12972972972972974</v>
      </c>
      <c r="Q31" s="1020">
        <v>0.95578739115931866</v>
      </c>
    </row>
    <row r="32" spans="2:17" s="101" customFormat="1" x14ac:dyDescent="0.25">
      <c r="B32" s="104" t="s">
        <v>108</v>
      </c>
      <c r="C32" s="105">
        <v>434695</v>
      </c>
      <c r="D32" s="105">
        <v>415476</v>
      </c>
      <c r="E32" s="105">
        <v>19219</v>
      </c>
      <c r="F32" s="106">
        <v>0.95578739115931866</v>
      </c>
      <c r="G32" s="106">
        <v>4.42126088406814E-2</v>
      </c>
      <c r="I32" s="101">
        <v>11</v>
      </c>
      <c r="J32" s="101">
        <v>20</v>
      </c>
      <c r="K32" s="101">
        <v>5</v>
      </c>
      <c r="L32" s="101" t="s">
        <v>6</v>
      </c>
      <c r="M32" s="1019">
        <v>16656</v>
      </c>
      <c r="N32" s="1019">
        <v>4024</v>
      </c>
      <c r="O32" s="1020">
        <v>0.8054158607350097</v>
      </c>
      <c r="P32" s="1020">
        <v>0.19458413926499032</v>
      </c>
      <c r="Q32" s="1020">
        <v>0.95578739115931866</v>
      </c>
    </row>
    <row r="33" spans="13:16" s="113" customFormat="1" x14ac:dyDescent="0.25">
      <c r="M33" s="1146"/>
      <c r="N33" s="1146"/>
      <c r="O33" s="1147"/>
      <c r="P33" s="1147"/>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5" width="8.28515625" style="220" customWidth="1"/>
    <col min="26"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20" t="s">
        <v>369</v>
      </c>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row>
    <row r="5" spans="1:29" x14ac:dyDescent="0.25">
      <c r="B5" s="219"/>
      <c r="C5" s="219"/>
      <c r="D5" s="1421" t="s">
        <v>365</v>
      </c>
      <c r="E5" s="1421"/>
      <c r="F5" s="1421"/>
      <c r="G5" s="1421"/>
      <c r="H5" s="1421"/>
      <c r="I5" s="1421"/>
      <c r="J5" s="1421"/>
      <c r="K5" s="1421"/>
      <c r="L5" s="1421"/>
      <c r="M5" s="219"/>
      <c r="N5" s="1422" t="s">
        <v>339</v>
      </c>
      <c r="O5" s="1422"/>
      <c r="P5" s="1422"/>
      <c r="Q5" s="1422"/>
      <c r="R5" s="1422"/>
      <c r="S5" s="1422"/>
      <c r="T5" s="1422"/>
      <c r="U5" s="1422"/>
      <c r="V5" s="1422"/>
      <c r="W5" s="1422"/>
      <c r="X5" s="1422"/>
      <c r="Y5" s="1422"/>
      <c r="Z5" s="1422"/>
      <c r="AA5" s="1422"/>
    </row>
    <row r="6" spans="1:29" ht="21" customHeight="1" x14ac:dyDescent="0.25">
      <c r="B6" s="219"/>
      <c r="C6" s="219"/>
      <c r="D6" s="1422"/>
      <c r="E6" s="1422"/>
      <c r="F6" s="1422"/>
      <c r="G6" s="1422"/>
      <c r="H6" s="1422"/>
      <c r="I6" s="1422"/>
      <c r="J6" s="1422"/>
      <c r="K6" s="1422"/>
      <c r="L6" s="1422"/>
      <c r="M6" s="219"/>
      <c r="N6" s="1423">
        <v>43830</v>
      </c>
      <c r="O6" s="1424"/>
      <c r="P6" s="1425">
        <v>44196</v>
      </c>
      <c r="Q6" s="1426"/>
      <c r="R6" s="1425">
        <v>44561</v>
      </c>
      <c r="S6" s="1426"/>
      <c r="T6" s="1427">
        <v>44926</v>
      </c>
      <c r="U6" s="1428"/>
      <c r="V6" s="1415">
        <v>45291</v>
      </c>
      <c r="W6" s="1416"/>
      <c r="X6" s="1429">
        <v>45657</v>
      </c>
      <c r="Y6" s="1430"/>
      <c r="Z6" s="1415">
        <v>45808</v>
      </c>
      <c r="AA6" s="1417"/>
    </row>
    <row r="7" spans="1:29" x14ac:dyDescent="0.25">
      <c r="B7" s="225"/>
      <c r="C7" s="219"/>
      <c r="D7" s="226">
        <v>43465</v>
      </c>
      <c r="E7" s="227">
        <v>43830</v>
      </c>
      <c r="F7" s="228">
        <v>44196</v>
      </c>
      <c r="G7" s="228">
        <v>44561</v>
      </c>
      <c r="H7" s="228">
        <v>44926</v>
      </c>
      <c r="I7" s="228">
        <v>45291</v>
      </c>
      <c r="J7" s="228">
        <v>45657</v>
      </c>
      <c r="K7" s="228">
        <v>45808</v>
      </c>
      <c r="L7" s="229"/>
      <c r="M7" s="219"/>
      <c r="N7" s="230" t="s">
        <v>28</v>
      </c>
      <c r="O7" s="231" t="s">
        <v>340</v>
      </c>
      <c r="P7" s="232" t="s">
        <v>28</v>
      </c>
      <c r="Q7" s="233" t="s">
        <v>340</v>
      </c>
      <c r="R7" s="231" t="s">
        <v>28</v>
      </c>
      <c r="S7" s="232" t="s">
        <v>340</v>
      </c>
      <c r="T7" s="232" t="s">
        <v>28</v>
      </c>
      <c r="U7" s="232" t="s">
        <v>340</v>
      </c>
      <c r="V7" s="232" t="s">
        <v>28</v>
      </c>
      <c r="W7" s="1360" t="s">
        <v>340</v>
      </c>
      <c r="X7" s="232" t="s">
        <v>28</v>
      </c>
      <c r="Y7" s="227"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75097</v>
      </c>
      <c r="E9" s="300">
        <v>73871</v>
      </c>
      <c r="F9" s="300">
        <v>56534</v>
      </c>
      <c r="G9" s="254">
        <v>38325</v>
      </c>
      <c r="H9" s="254">
        <v>36606</v>
      </c>
      <c r="I9" s="254">
        <v>35558</v>
      </c>
      <c r="J9" s="276">
        <v>17192</v>
      </c>
      <c r="K9" s="301">
        <v>15969</v>
      </c>
      <c r="L9" s="302"/>
      <c r="M9" s="222"/>
      <c r="N9" s="278">
        <v>-1.6325552285710532E-2</v>
      </c>
      <c r="O9" s="279">
        <v>-1226</v>
      </c>
      <c r="P9" s="280">
        <v>-0.23469291061444952</v>
      </c>
      <c r="Q9" s="279">
        <v>-17337</v>
      </c>
      <c r="R9" s="280">
        <v>-0.32208936215374817</v>
      </c>
      <c r="S9" s="279">
        <v>-18209</v>
      </c>
      <c r="T9" s="280">
        <v>-4.4853228962817959E-2</v>
      </c>
      <c r="U9" s="279">
        <v>-1719</v>
      </c>
      <c r="V9" s="280">
        <v>-2.862918647216306E-2</v>
      </c>
      <c r="W9" s="279">
        <v>-1048</v>
      </c>
      <c r="X9" s="280">
        <v>-0.51650824005849594</v>
      </c>
      <c r="Y9" s="276">
        <v>-18366</v>
      </c>
      <c r="Z9" s="280">
        <v>-0.29281254151720471</v>
      </c>
      <c r="AA9" s="279">
        <v>-6612</v>
      </c>
    </row>
    <row r="10" spans="1:29" x14ac:dyDescent="0.25">
      <c r="B10" s="303" t="s">
        <v>7</v>
      </c>
      <c r="C10" s="219"/>
      <c r="D10" s="253">
        <v>6000</v>
      </c>
      <c r="E10" s="254">
        <v>6236</v>
      </c>
      <c r="F10" s="254">
        <v>4811</v>
      </c>
      <c r="G10" s="254">
        <v>2779</v>
      </c>
      <c r="H10" s="254">
        <v>1565</v>
      </c>
      <c r="I10" s="254">
        <v>186</v>
      </c>
      <c r="J10" s="254">
        <v>86</v>
      </c>
      <c r="K10" s="257">
        <v>108</v>
      </c>
      <c r="M10" s="222"/>
      <c r="N10" s="256">
        <v>3.9333333333333442E-2</v>
      </c>
      <c r="O10" s="257">
        <v>236</v>
      </c>
      <c r="P10" s="258">
        <v>-0.22851186658114175</v>
      </c>
      <c r="Q10" s="257">
        <v>-1425</v>
      </c>
      <c r="R10" s="258">
        <v>-0.4223654125961338</v>
      </c>
      <c r="S10" s="257">
        <v>-2032</v>
      </c>
      <c r="T10" s="258">
        <v>-0.43684778697373161</v>
      </c>
      <c r="U10" s="257">
        <v>-1214</v>
      </c>
      <c r="V10" s="258">
        <v>-0.88115015974440891</v>
      </c>
      <c r="W10" s="257">
        <v>-1379</v>
      </c>
      <c r="X10" s="258">
        <v>-0.5376344086021505</v>
      </c>
      <c r="Y10" s="254">
        <v>-100</v>
      </c>
      <c r="Z10" s="258">
        <v>-5.2631578947368474E-2</v>
      </c>
      <c r="AA10" s="257">
        <v>-6</v>
      </c>
    </row>
    <row r="11" spans="1:29" x14ac:dyDescent="0.25">
      <c r="B11" s="303" t="s">
        <v>37</v>
      </c>
      <c r="C11" s="219"/>
      <c r="D11" s="253">
        <v>3524</v>
      </c>
      <c r="E11" s="254">
        <v>5794</v>
      </c>
      <c r="F11" s="254">
        <v>3064</v>
      </c>
      <c r="G11" s="254">
        <v>2063</v>
      </c>
      <c r="H11" s="254">
        <v>2778</v>
      </c>
      <c r="I11" s="254">
        <v>1346</v>
      </c>
      <c r="J11" s="254">
        <v>445</v>
      </c>
      <c r="K11" s="257">
        <v>379</v>
      </c>
      <c r="M11" s="222"/>
      <c r="N11" s="256">
        <v>0.64415437003405218</v>
      </c>
      <c r="O11" s="257">
        <v>2270</v>
      </c>
      <c r="P11" s="258">
        <v>-0.47117707973765965</v>
      </c>
      <c r="Q11" s="257">
        <v>-2730</v>
      </c>
      <c r="R11" s="258">
        <v>-0.32669712793733685</v>
      </c>
      <c r="S11" s="257">
        <v>-1001</v>
      </c>
      <c r="T11" s="258">
        <v>0.34658264663111971</v>
      </c>
      <c r="U11" s="257">
        <v>715</v>
      </c>
      <c r="V11" s="258">
        <v>-0.51547876169906415</v>
      </c>
      <c r="W11" s="257">
        <v>-1432</v>
      </c>
      <c r="X11" s="258">
        <v>-0.66939078751857362</v>
      </c>
      <c r="Y11" s="254">
        <v>-901</v>
      </c>
      <c r="Z11" s="258">
        <v>-0.40688575899843504</v>
      </c>
      <c r="AA11" s="257">
        <v>-260</v>
      </c>
    </row>
    <row r="12" spans="1:29" x14ac:dyDescent="0.25">
      <c r="B12" s="303" t="s">
        <v>38</v>
      </c>
      <c r="C12" s="219"/>
      <c r="D12" s="253">
        <v>2811</v>
      </c>
      <c r="E12" s="254">
        <v>4317</v>
      </c>
      <c r="F12" s="254">
        <v>2454</v>
      </c>
      <c r="G12" s="254">
        <v>2514</v>
      </c>
      <c r="H12" s="254">
        <v>3293</v>
      </c>
      <c r="I12" s="254">
        <v>4117</v>
      </c>
      <c r="J12" s="254">
        <v>3750</v>
      </c>
      <c r="K12" s="257">
        <v>3585</v>
      </c>
      <c r="M12" s="222"/>
      <c r="N12" s="256">
        <v>0.53575240128068313</v>
      </c>
      <c r="O12" s="257">
        <v>1506</v>
      </c>
      <c r="P12" s="258">
        <v>-0.43154968728283527</v>
      </c>
      <c r="Q12" s="257">
        <v>-1863</v>
      </c>
      <c r="R12" s="258">
        <v>2.4449877750611249E-2</v>
      </c>
      <c r="S12" s="257">
        <v>60</v>
      </c>
      <c r="T12" s="258">
        <v>0.30986475735879071</v>
      </c>
      <c r="U12" s="257">
        <v>779</v>
      </c>
      <c r="V12" s="258">
        <v>0.25022775584573331</v>
      </c>
      <c r="W12" s="257">
        <v>824</v>
      </c>
      <c r="X12" s="258">
        <v>-8.9142579548214695E-2</v>
      </c>
      <c r="Y12" s="254">
        <v>-367</v>
      </c>
      <c r="Z12" s="258">
        <v>-0.2449452401010952</v>
      </c>
      <c r="AA12" s="257">
        <v>-1163</v>
      </c>
    </row>
    <row r="13" spans="1:29" x14ac:dyDescent="0.25">
      <c r="B13" s="303" t="s">
        <v>6</v>
      </c>
      <c r="C13" s="219"/>
      <c r="D13" s="253">
        <v>8956</v>
      </c>
      <c r="E13" s="254">
        <v>9040</v>
      </c>
      <c r="F13" s="254">
        <v>8082</v>
      </c>
      <c r="G13" s="254">
        <v>9950</v>
      </c>
      <c r="H13" s="254">
        <v>7071</v>
      </c>
      <c r="I13" s="254">
        <v>5826</v>
      </c>
      <c r="J13" s="254">
        <v>7478</v>
      </c>
      <c r="K13" s="257">
        <v>13922</v>
      </c>
      <c r="L13" s="304"/>
      <c r="M13" s="219"/>
      <c r="N13" s="256">
        <v>9.3791871371147195E-3</v>
      </c>
      <c r="O13" s="257">
        <v>84</v>
      </c>
      <c r="P13" s="258">
        <v>-0.10597345132743363</v>
      </c>
      <c r="Q13" s="257">
        <v>-958</v>
      </c>
      <c r="R13" s="258">
        <v>0.23113090819104176</v>
      </c>
      <c r="S13" s="257">
        <v>1868</v>
      </c>
      <c r="T13" s="258">
        <v>-0.28934673366834174</v>
      </c>
      <c r="U13" s="257">
        <v>-2879</v>
      </c>
      <c r="V13" s="258">
        <v>-0.1760712770470938</v>
      </c>
      <c r="W13" s="257">
        <v>-1245</v>
      </c>
      <c r="X13" s="258">
        <v>0.28355647099210435</v>
      </c>
      <c r="Y13" s="254">
        <v>1652</v>
      </c>
      <c r="Z13" s="258">
        <v>1.1587843076445963</v>
      </c>
      <c r="AA13" s="257">
        <v>7473</v>
      </c>
      <c r="AC13" s="224"/>
    </row>
    <row r="14" spans="1:29" x14ac:dyDescent="0.25">
      <c r="B14" s="303" t="s">
        <v>5</v>
      </c>
      <c r="C14" s="219"/>
      <c r="D14" s="253">
        <v>4667</v>
      </c>
      <c r="E14" s="254">
        <v>3990</v>
      </c>
      <c r="F14" s="254">
        <v>3899</v>
      </c>
      <c r="G14" s="254">
        <v>1365</v>
      </c>
      <c r="H14" s="254">
        <v>873</v>
      </c>
      <c r="I14" s="254">
        <v>1583</v>
      </c>
      <c r="J14" s="254">
        <v>376</v>
      </c>
      <c r="K14" s="257">
        <v>360</v>
      </c>
      <c r="L14" s="304"/>
      <c r="M14" s="219"/>
      <c r="N14" s="256">
        <v>-0.14506106706663813</v>
      </c>
      <c r="O14" s="257">
        <v>-677</v>
      </c>
      <c r="P14" s="258">
        <v>-2.2807017543859609E-2</v>
      </c>
      <c r="Q14" s="257">
        <v>-91</v>
      </c>
      <c r="R14" s="258">
        <v>-0.64991023339317766</v>
      </c>
      <c r="S14" s="257">
        <v>-2534</v>
      </c>
      <c r="T14" s="258">
        <v>-0.36043956043956049</v>
      </c>
      <c r="U14" s="257">
        <v>-492</v>
      </c>
      <c r="V14" s="258">
        <v>0.81328751431844215</v>
      </c>
      <c r="W14" s="257">
        <v>710</v>
      </c>
      <c r="X14" s="258">
        <v>-0.76247631080227418</v>
      </c>
      <c r="Y14" s="254">
        <v>-1207</v>
      </c>
      <c r="Z14" s="258">
        <v>-0.42307692307692313</v>
      </c>
      <c r="AA14" s="257">
        <v>-264</v>
      </c>
      <c r="AC14" s="224"/>
    </row>
    <row r="15" spans="1:29" x14ac:dyDescent="0.25">
      <c r="B15" s="303" t="s">
        <v>4</v>
      </c>
      <c r="C15" s="219"/>
      <c r="D15" s="253">
        <v>1471</v>
      </c>
      <c r="E15" s="254">
        <v>1593</v>
      </c>
      <c r="F15" s="254">
        <v>119</v>
      </c>
      <c r="G15" s="254">
        <v>186</v>
      </c>
      <c r="H15" s="254">
        <v>207</v>
      </c>
      <c r="I15" s="254">
        <v>157</v>
      </c>
      <c r="J15" s="254">
        <v>151</v>
      </c>
      <c r="K15" s="257">
        <v>160</v>
      </c>
      <c r="M15" s="222"/>
      <c r="N15" s="256">
        <v>8.2936777702243392E-2</v>
      </c>
      <c r="O15" s="257">
        <v>122</v>
      </c>
      <c r="P15" s="258">
        <v>-0.92529817953546767</v>
      </c>
      <c r="Q15" s="257">
        <v>-1474</v>
      </c>
      <c r="R15" s="258">
        <v>0.56302521008403361</v>
      </c>
      <c r="S15" s="257">
        <v>67</v>
      </c>
      <c r="T15" s="258">
        <v>0.11290322580645151</v>
      </c>
      <c r="U15" s="257">
        <v>21</v>
      </c>
      <c r="V15" s="258">
        <v>-0.24154589371980673</v>
      </c>
      <c r="W15" s="257">
        <v>-50</v>
      </c>
      <c r="X15" s="258">
        <v>-3.8216560509554132E-2</v>
      </c>
      <c r="Y15" s="254">
        <v>-6</v>
      </c>
      <c r="Z15" s="258">
        <v>0.13475177304964547</v>
      </c>
      <c r="AA15" s="257">
        <v>19</v>
      </c>
      <c r="AC15" s="224"/>
    </row>
    <row r="16" spans="1:29" x14ac:dyDescent="0.25">
      <c r="B16" s="303" t="s">
        <v>40</v>
      </c>
      <c r="C16" s="219"/>
      <c r="D16" s="253">
        <v>7126</v>
      </c>
      <c r="E16" s="254">
        <v>5895</v>
      </c>
      <c r="F16" s="254">
        <v>4923</v>
      </c>
      <c r="G16" s="254">
        <v>3015</v>
      </c>
      <c r="H16" s="254">
        <v>2591</v>
      </c>
      <c r="I16" s="254">
        <v>2478</v>
      </c>
      <c r="J16" s="254">
        <v>2010</v>
      </c>
      <c r="K16" s="257">
        <v>3929</v>
      </c>
      <c r="M16" s="222"/>
      <c r="N16" s="256">
        <v>-0.17274768453550382</v>
      </c>
      <c r="O16" s="257">
        <v>-1231</v>
      </c>
      <c r="P16" s="258">
        <v>-0.16488549618320614</v>
      </c>
      <c r="Q16" s="257">
        <v>-972</v>
      </c>
      <c r="R16" s="258">
        <v>-0.38756855575868376</v>
      </c>
      <c r="S16" s="257">
        <v>-1908</v>
      </c>
      <c r="T16" s="258">
        <v>-0.14063018242122716</v>
      </c>
      <c r="U16" s="257">
        <v>-424</v>
      </c>
      <c r="V16" s="258">
        <v>-4.3612504824392162E-2</v>
      </c>
      <c r="W16" s="257">
        <v>-113</v>
      </c>
      <c r="X16" s="258">
        <v>-0.18886198547215494</v>
      </c>
      <c r="Y16" s="254">
        <v>-468</v>
      </c>
      <c r="Z16" s="258">
        <v>-3.4643734643734603E-2</v>
      </c>
      <c r="AA16" s="257">
        <v>-141</v>
      </c>
      <c r="AC16" s="224"/>
    </row>
    <row r="17" spans="2:31" x14ac:dyDescent="0.25">
      <c r="B17" s="303" t="s">
        <v>41</v>
      </c>
      <c r="C17" s="219"/>
      <c r="D17" s="253">
        <v>75141</v>
      </c>
      <c r="E17" s="254">
        <v>76253</v>
      </c>
      <c r="F17" s="254">
        <v>73386</v>
      </c>
      <c r="G17" s="254">
        <v>78542</v>
      </c>
      <c r="H17" s="254">
        <v>69770</v>
      </c>
      <c r="I17" s="254">
        <v>48470</v>
      </c>
      <c r="J17" s="254">
        <v>39755</v>
      </c>
      <c r="K17" s="257">
        <v>40105</v>
      </c>
      <c r="L17" s="304"/>
      <c r="M17" s="219"/>
      <c r="N17" s="256">
        <v>1.4798844838370462E-2</v>
      </c>
      <c r="O17" s="257">
        <v>1112</v>
      </c>
      <c r="P17" s="258">
        <v>-3.7598520713939099E-2</v>
      </c>
      <c r="Q17" s="257">
        <v>-2867</v>
      </c>
      <c r="R17" s="258">
        <v>7.0258632436704493E-2</v>
      </c>
      <c r="S17" s="257">
        <v>5156</v>
      </c>
      <c r="T17" s="258">
        <v>-0.11168546764788267</v>
      </c>
      <c r="U17" s="257">
        <v>-8772</v>
      </c>
      <c r="V17" s="258">
        <v>-0.30528880607711051</v>
      </c>
      <c r="W17" s="257">
        <v>-21300</v>
      </c>
      <c r="X17" s="258">
        <v>-0.17980193934392408</v>
      </c>
      <c r="Y17" s="254">
        <v>-8715</v>
      </c>
      <c r="Z17" s="258">
        <v>-0.10617575608995078</v>
      </c>
      <c r="AA17" s="257">
        <v>-4764</v>
      </c>
      <c r="AC17" s="224"/>
    </row>
    <row r="18" spans="2:31" x14ac:dyDescent="0.25">
      <c r="B18" s="303" t="s">
        <v>3</v>
      </c>
      <c r="C18" s="219"/>
      <c r="D18" s="253">
        <v>10677</v>
      </c>
      <c r="E18" s="254">
        <v>14865</v>
      </c>
      <c r="F18" s="254">
        <v>13381</v>
      </c>
      <c r="G18" s="254">
        <v>11826</v>
      </c>
      <c r="H18" s="254">
        <v>10571</v>
      </c>
      <c r="I18" s="254">
        <v>15501</v>
      </c>
      <c r="J18" s="254">
        <v>7989</v>
      </c>
      <c r="K18" s="257">
        <v>5698</v>
      </c>
      <c r="M18" s="222"/>
      <c r="N18" s="256">
        <v>0.39224501264400113</v>
      </c>
      <c r="O18" s="257">
        <v>4188</v>
      </c>
      <c r="P18" s="258">
        <v>-9.9831819710729852E-2</v>
      </c>
      <c r="Q18" s="257">
        <v>-1484</v>
      </c>
      <c r="R18" s="258">
        <v>-0.11620955085569096</v>
      </c>
      <c r="S18" s="257">
        <v>-1555</v>
      </c>
      <c r="T18" s="258">
        <v>-0.10612210383899878</v>
      </c>
      <c r="U18" s="257">
        <v>-1255</v>
      </c>
      <c r="V18" s="258">
        <v>0.46637025825371303</v>
      </c>
      <c r="W18" s="257">
        <v>4930</v>
      </c>
      <c r="X18" s="258">
        <v>-0.48461389587768533</v>
      </c>
      <c r="Y18" s="254">
        <v>-7512</v>
      </c>
      <c r="Z18" s="258">
        <v>-0.51703678589591462</v>
      </c>
      <c r="AA18" s="257">
        <v>-6100</v>
      </c>
      <c r="AC18" s="224"/>
    </row>
    <row r="19" spans="2:31" x14ac:dyDescent="0.25">
      <c r="B19" s="303" t="s">
        <v>2</v>
      </c>
      <c r="C19" s="219"/>
      <c r="D19" s="253">
        <v>4152</v>
      </c>
      <c r="E19" s="254">
        <v>7206</v>
      </c>
      <c r="F19" s="254">
        <v>5685</v>
      </c>
      <c r="G19" s="254">
        <v>5272</v>
      </c>
      <c r="H19" s="254">
        <v>6122</v>
      </c>
      <c r="I19" s="254">
        <v>5753</v>
      </c>
      <c r="J19" s="254">
        <v>3823</v>
      </c>
      <c r="K19" s="257">
        <v>4688</v>
      </c>
      <c r="M19" s="222"/>
      <c r="N19" s="256">
        <v>0.73554913294797686</v>
      </c>
      <c r="O19" s="257">
        <v>3054</v>
      </c>
      <c r="P19" s="258">
        <v>-0.21107410491257284</v>
      </c>
      <c r="Q19" s="257">
        <v>-1521</v>
      </c>
      <c r="R19" s="258">
        <v>-7.2647317502198772E-2</v>
      </c>
      <c r="S19" s="257">
        <v>-413</v>
      </c>
      <c r="T19" s="258">
        <v>0.16122913505311076</v>
      </c>
      <c r="U19" s="257">
        <v>850</v>
      </c>
      <c r="V19" s="258">
        <v>-6.0274420124142414E-2</v>
      </c>
      <c r="W19" s="257">
        <v>-369</v>
      </c>
      <c r="X19" s="258">
        <v>-0.33547714236050752</v>
      </c>
      <c r="Y19" s="254">
        <v>-1930</v>
      </c>
      <c r="Z19" s="258">
        <v>-2.9198591840960852E-2</v>
      </c>
      <c r="AA19" s="257">
        <v>-141</v>
      </c>
      <c r="AC19" s="224"/>
    </row>
    <row r="20" spans="2:31" x14ac:dyDescent="0.25">
      <c r="B20" s="303" t="s">
        <v>35</v>
      </c>
      <c r="C20" s="219"/>
      <c r="D20" s="253">
        <v>7804</v>
      </c>
      <c r="E20" s="254">
        <v>8456</v>
      </c>
      <c r="F20" s="254">
        <v>4923</v>
      </c>
      <c r="G20" s="254">
        <v>4018</v>
      </c>
      <c r="H20" s="254">
        <v>3271</v>
      </c>
      <c r="I20" s="254">
        <v>1893</v>
      </c>
      <c r="J20" s="254">
        <v>1256</v>
      </c>
      <c r="K20" s="257">
        <v>1204</v>
      </c>
      <c r="M20" s="222"/>
      <c r="N20" s="256">
        <v>8.3546899026140542E-2</v>
      </c>
      <c r="O20" s="257">
        <v>652</v>
      </c>
      <c r="P20" s="258">
        <v>-0.41780983916745507</v>
      </c>
      <c r="Q20" s="257">
        <v>-3533</v>
      </c>
      <c r="R20" s="258">
        <v>-0.18383099735933373</v>
      </c>
      <c r="S20" s="257">
        <v>-905</v>
      </c>
      <c r="T20" s="258">
        <v>-0.18591338974614235</v>
      </c>
      <c r="U20" s="257">
        <v>-747</v>
      </c>
      <c r="V20" s="258">
        <v>-0.42127789666768567</v>
      </c>
      <c r="W20" s="257">
        <v>-1378</v>
      </c>
      <c r="X20" s="258">
        <v>-0.33650290544109873</v>
      </c>
      <c r="Y20" s="254">
        <v>-637</v>
      </c>
      <c r="Z20" s="258">
        <v>-0.16850828729281764</v>
      </c>
      <c r="AA20" s="257">
        <v>-244</v>
      </c>
      <c r="AC20" s="224"/>
    </row>
    <row r="21" spans="2:31" x14ac:dyDescent="0.25">
      <c r="B21" s="303" t="s">
        <v>42</v>
      </c>
      <c r="C21" s="219"/>
      <c r="D21" s="253">
        <v>19669</v>
      </c>
      <c r="E21" s="254">
        <v>28300</v>
      </c>
      <c r="F21" s="254">
        <v>28494</v>
      </c>
      <c r="G21" s="254">
        <v>10563</v>
      </c>
      <c r="H21" s="254">
        <v>9303</v>
      </c>
      <c r="I21" s="254">
        <v>8062</v>
      </c>
      <c r="J21" s="254">
        <v>10859</v>
      </c>
      <c r="K21" s="257">
        <v>14136</v>
      </c>
      <c r="M21" s="222"/>
      <c r="N21" s="256">
        <v>0.4388123442981342</v>
      </c>
      <c r="O21" s="257">
        <v>8631</v>
      </c>
      <c r="P21" s="258">
        <v>6.8551236749117006E-3</v>
      </c>
      <c r="Q21" s="257">
        <v>194</v>
      </c>
      <c r="R21" s="258">
        <v>-0.62929037692145717</v>
      </c>
      <c r="S21" s="257">
        <v>-17931</v>
      </c>
      <c r="T21" s="258">
        <v>-0.11928429423459241</v>
      </c>
      <c r="U21" s="257">
        <v>-1260</v>
      </c>
      <c r="V21" s="258">
        <v>-0.13339782865742233</v>
      </c>
      <c r="W21" s="257">
        <v>-1241</v>
      </c>
      <c r="X21" s="258">
        <v>0.34693624410816182</v>
      </c>
      <c r="Y21" s="254">
        <v>2797</v>
      </c>
      <c r="Z21" s="258">
        <v>0.14128855159050535</v>
      </c>
      <c r="AA21" s="257">
        <v>1750</v>
      </c>
      <c r="AC21" s="224"/>
    </row>
    <row r="22" spans="2:31" x14ac:dyDescent="0.25">
      <c r="B22" s="303" t="s">
        <v>43</v>
      </c>
      <c r="C22" s="219"/>
      <c r="D22" s="253">
        <v>4430</v>
      </c>
      <c r="E22" s="254">
        <v>6258</v>
      </c>
      <c r="F22" s="254">
        <v>4718</v>
      </c>
      <c r="G22" s="254">
        <v>5035</v>
      </c>
      <c r="H22" s="254">
        <v>6525</v>
      </c>
      <c r="I22" s="254">
        <v>7096</v>
      </c>
      <c r="J22" s="254">
        <v>6987</v>
      </c>
      <c r="K22" s="257">
        <v>6001</v>
      </c>
      <c r="M22" s="222"/>
      <c r="N22" s="256">
        <v>0.41264108352144468</v>
      </c>
      <c r="O22" s="257">
        <v>1828</v>
      </c>
      <c r="P22" s="258">
        <v>-0.24608501118568238</v>
      </c>
      <c r="Q22" s="257">
        <v>-1540</v>
      </c>
      <c r="R22" s="258">
        <v>6.7189487070792753E-2</v>
      </c>
      <c r="S22" s="257">
        <v>317</v>
      </c>
      <c r="T22" s="258">
        <v>0.29592850049652442</v>
      </c>
      <c r="U22" s="257">
        <v>1490</v>
      </c>
      <c r="V22" s="258">
        <v>8.7509578544061384E-2</v>
      </c>
      <c r="W22" s="257">
        <v>571</v>
      </c>
      <c r="X22" s="258">
        <v>-1.5360766629086808E-2</v>
      </c>
      <c r="Y22" s="254">
        <v>-109</v>
      </c>
      <c r="Z22" s="258">
        <v>-2.927855063086382E-2</v>
      </c>
      <c r="AA22" s="257">
        <v>-181</v>
      </c>
      <c r="AC22" s="224"/>
    </row>
    <row r="23" spans="2:31" x14ac:dyDescent="0.25">
      <c r="B23" s="303" t="s">
        <v>44</v>
      </c>
      <c r="C23" s="219"/>
      <c r="D23" s="253">
        <v>1465</v>
      </c>
      <c r="E23" s="254">
        <v>836</v>
      </c>
      <c r="F23" s="254">
        <v>801</v>
      </c>
      <c r="G23" s="254">
        <v>1019</v>
      </c>
      <c r="H23" s="254">
        <v>768</v>
      </c>
      <c r="I23" s="254">
        <v>659</v>
      </c>
      <c r="J23" s="254">
        <v>458</v>
      </c>
      <c r="K23" s="257">
        <v>374</v>
      </c>
      <c r="L23" s="304"/>
      <c r="M23" s="219"/>
      <c r="N23" s="256">
        <v>-0.42935153583617747</v>
      </c>
      <c r="O23" s="257">
        <v>-629</v>
      </c>
      <c r="P23" s="258">
        <v>-4.186602870813394E-2</v>
      </c>
      <c r="Q23" s="257">
        <v>-35</v>
      </c>
      <c r="R23" s="258">
        <v>0.27215980024968789</v>
      </c>
      <c r="S23" s="257">
        <v>218</v>
      </c>
      <c r="T23" s="258">
        <v>-0.24631992149165849</v>
      </c>
      <c r="U23" s="257">
        <v>-251</v>
      </c>
      <c r="V23" s="258">
        <v>-0.14192708333333337</v>
      </c>
      <c r="W23" s="257">
        <v>-109</v>
      </c>
      <c r="X23" s="258">
        <v>-0.30500758725341426</v>
      </c>
      <c r="Y23" s="254">
        <v>-201</v>
      </c>
      <c r="Z23" s="258">
        <v>-0.36394557823129248</v>
      </c>
      <c r="AA23" s="257">
        <v>-214</v>
      </c>
      <c r="AC23" s="224"/>
    </row>
    <row r="24" spans="2:31" x14ac:dyDescent="0.25">
      <c r="B24" s="303" t="s">
        <v>45</v>
      </c>
      <c r="C24" s="219"/>
      <c r="D24" s="253">
        <v>13794</v>
      </c>
      <c r="E24" s="254">
        <v>13680</v>
      </c>
      <c r="F24" s="254">
        <v>13558</v>
      </c>
      <c r="G24" s="254">
        <v>13090</v>
      </c>
      <c r="H24" s="254">
        <v>13861</v>
      </c>
      <c r="I24" s="254">
        <v>14769</v>
      </c>
      <c r="J24" s="254">
        <v>14321</v>
      </c>
      <c r="K24" s="257">
        <v>13751</v>
      </c>
      <c r="M24" s="222"/>
      <c r="N24" s="256">
        <v>-8.2644628099173278E-3</v>
      </c>
      <c r="O24" s="257">
        <v>-114</v>
      </c>
      <c r="P24" s="258">
        <v>-8.9181286549707695E-3</v>
      </c>
      <c r="Q24" s="257">
        <v>-122</v>
      </c>
      <c r="R24" s="258">
        <v>-3.451836554064025E-2</v>
      </c>
      <c r="S24" s="257">
        <v>-468</v>
      </c>
      <c r="T24" s="258">
        <v>5.8899923605805871E-2</v>
      </c>
      <c r="U24" s="257">
        <v>771</v>
      </c>
      <c r="V24" s="258">
        <v>6.5507539138590198E-2</v>
      </c>
      <c r="W24" s="257">
        <v>908</v>
      </c>
      <c r="X24" s="258">
        <v>-3.0333807299072424E-2</v>
      </c>
      <c r="Y24" s="254">
        <v>-448</v>
      </c>
      <c r="Z24" s="258">
        <v>-5.1197129648795969E-2</v>
      </c>
      <c r="AA24" s="257">
        <v>-742</v>
      </c>
      <c r="AC24" s="224"/>
    </row>
    <row r="25" spans="2:31" x14ac:dyDescent="0.25">
      <c r="B25" s="303" t="s">
        <v>46</v>
      </c>
      <c r="C25" s="219"/>
      <c r="D25" s="253">
        <v>3067</v>
      </c>
      <c r="E25" s="254">
        <v>3116</v>
      </c>
      <c r="F25" s="254">
        <v>3168</v>
      </c>
      <c r="G25" s="254">
        <v>3686</v>
      </c>
      <c r="H25" s="254">
        <v>1997</v>
      </c>
      <c r="I25" s="254">
        <v>1466</v>
      </c>
      <c r="J25" s="254">
        <v>1072</v>
      </c>
      <c r="K25" s="257">
        <v>1097</v>
      </c>
      <c r="M25" s="222"/>
      <c r="N25" s="256">
        <v>1.5976524290837846E-2</v>
      </c>
      <c r="O25" s="257">
        <v>49</v>
      </c>
      <c r="P25" s="258">
        <v>1.6688061617458283E-2</v>
      </c>
      <c r="Q25" s="257">
        <v>52</v>
      </c>
      <c r="R25" s="258">
        <v>0.16351010101010099</v>
      </c>
      <c r="S25" s="257">
        <v>518</v>
      </c>
      <c r="T25" s="258">
        <v>-0.45822029300054257</v>
      </c>
      <c r="U25" s="257">
        <v>-1689</v>
      </c>
      <c r="V25" s="258">
        <v>-0.26589884827240862</v>
      </c>
      <c r="W25" s="257">
        <v>-531</v>
      </c>
      <c r="X25" s="258">
        <v>-0.26875852660300137</v>
      </c>
      <c r="Y25" s="254">
        <v>-394</v>
      </c>
      <c r="Z25" s="258">
        <v>-0.22032693674484716</v>
      </c>
      <c r="AA25" s="257">
        <v>-310</v>
      </c>
      <c r="AC25" s="224"/>
    </row>
    <row r="26" spans="2:31" x14ac:dyDescent="0.25">
      <c r="B26" s="305" t="s">
        <v>1</v>
      </c>
      <c r="C26" s="219"/>
      <c r="D26" s="260">
        <v>186</v>
      </c>
      <c r="E26" s="261">
        <v>148</v>
      </c>
      <c r="F26" s="261">
        <v>243</v>
      </c>
      <c r="G26" s="261">
        <v>188</v>
      </c>
      <c r="H26" s="261">
        <v>251</v>
      </c>
      <c r="I26" s="261">
        <v>321</v>
      </c>
      <c r="J26" s="254">
        <v>325</v>
      </c>
      <c r="K26" s="265">
        <v>392</v>
      </c>
      <c r="L26" s="1221"/>
      <c r="M26" s="219"/>
      <c r="N26" s="264">
        <v>-0.20430107526881724</v>
      </c>
      <c r="O26" s="265">
        <v>-38</v>
      </c>
      <c r="P26" s="266">
        <v>0.64189189189189189</v>
      </c>
      <c r="Q26" s="265">
        <v>95</v>
      </c>
      <c r="R26" s="266">
        <v>-0.22633744855967075</v>
      </c>
      <c r="S26" s="265">
        <v>-55</v>
      </c>
      <c r="T26" s="266">
        <v>0.33510638297872331</v>
      </c>
      <c r="U26" s="265">
        <v>63</v>
      </c>
      <c r="V26" s="266">
        <v>0.2788844621513944</v>
      </c>
      <c r="W26" s="265">
        <v>70</v>
      </c>
      <c r="X26" s="266">
        <v>1.2461059190031154E-2</v>
      </c>
      <c r="Y26" s="261">
        <v>4</v>
      </c>
      <c r="Z26" s="266">
        <v>9.4972067039106101E-2</v>
      </c>
      <c r="AA26" s="257">
        <v>34</v>
      </c>
      <c r="AC26" s="224"/>
      <c r="AD26" s="224"/>
      <c r="AE26" s="286"/>
    </row>
    <row r="27" spans="2:31" x14ac:dyDescent="0.25">
      <c r="B27" s="235" t="s">
        <v>0</v>
      </c>
      <c r="C27" s="219"/>
      <c r="D27" s="1222">
        <f>SUM(D9:D26)</f>
        <v>250037</v>
      </c>
      <c r="E27" s="306">
        <f>SUM(E9:E26)</f>
        <v>269854</v>
      </c>
      <c r="F27" s="307">
        <f>SUM(F9:F26)</f>
        <v>232243</v>
      </c>
      <c r="G27" s="306">
        <f>SUM(G9:G26)</f>
        <v>193436</v>
      </c>
      <c r="H27" s="307">
        <v>177423</v>
      </c>
      <c r="I27" s="306">
        <v>155241</v>
      </c>
      <c r="J27" s="306">
        <f>SUM(J9:J26)</f>
        <v>118333</v>
      </c>
      <c r="K27" s="306">
        <f>SUM(K9:K26)</f>
        <v>125858</v>
      </c>
      <c r="L27" s="308"/>
      <c r="M27" s="222"/>
      <c r="N27" s="240">
        <f>E27/D27-1</f>
        <v>7.92562700720294E-2</v>
      </c>
      <c r="O27" s="241">
        <f>E27-D27</f>
        <v>19817</v>
      </c>
      <c r="P27" s="242">
        <f>F27/E27-1</f>
        <v>-0.13937536593861866</v>
      </c>
      <c r="Q27" s="243">
        <f>F27-E27</f>
        <v>-37611</v>
      </c>
      <c r="R27" s="242">
        <f t="shared" ref="R27" si="0">G27/F27-1</f>
        <v>-0.16709653251120593</v>
      </c>
      <c r="S27" s="237">
        <f t="shared" ref="S27" si="1">G27-F27</f>
        <v>-38807</v>
      </c>
      <c r="T27" s="242">
        <f t="shared" ref="T27" si="2">H27/G27-1</f>
        <v>-8.2781902024442244E-2</v>
      </c>
      <c r="U27" s="243">
        <f t="shared" ref="U27" si="3">H27-G27</f>
        <v>-16013</v>
      </c>
      <c r="V27" s="309">
        <f t="shared" ref="V27" si="4">I27/H27-1</f>
        <v>-0.12502324952232802</v>
      </c>
      <c r="W27" s="237">
        <f t="shared" ref="W27" si="5">I27-H27</f>
        <v>-22182</v>
      </c>
      <c r="X27" s="309">
        <f t="shared" ref="X27" si="6">J27/I27-1</f>
        <v>-0.23774647161510165</v>
      </c>
      <c r="Y27" s="237">
        <f t="shared" ref="Y27" si="7">J27-I27</f>
        <v>-36908</v>
      </c>
      <c r="Z27" s="242">
        <v>-8.6157822892161118E-2</v>
      </c>
      <c r="AA27" s="243">
        <v>-11866</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topLeftCell="A12"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52" t="s">
        <v>463</v>
      </c>
      <c r="C6" s="1552"/>
      <c r="D6" s="1552"/>
      <c r="E6" s="1552"/>
      <c r="F6" s="1552"/>
      <c r="G6" s="1552"/>
      <c r="H6" s="1552"/>
      <c r="I6" s="1552"/>
      <c r="J6" s="1552"/>
      <c r="K6" s="1552"/>
      <c r="L6" s="1552"/>
      <c r="M6" s="1552"/>
      <c r="N6" s="1552"/>
      <c r="O6" s="1016"/>
    </row>
    <row r="7" spans="1:17" s="621" customFormat="1" ht="24.75" customHeight="1" x14ac:dyDescent="0.2">
      <c r="A7" s="1015"/>
      <c r="B7" s="1552"/>
      <c r="C7" s="1552"/>
      <c r="D7" s="1552"/>
      <c r="E7" s="1552"/>
      <c r="F7" s="1552"/>
      <c r="G7" s="1552"/>
      <c r="H7" s="1552"/>
      <c r="I7" s="1552"/>
      <c r="J7" s="1552"/>
      <c r="K7" s="1552"/>
      <c r="L7" s="1552"/>
      <c r="M7" s="1552"/>
      <c r="N7" s="1552"/>
      <c r="O7" s="1016"/>
    </row>
    <row r="8" spans="1:17" s="621" customFormat="1" ht="15.75" customHeight="1" x14ac:dyDescent="0.2">
      <c r="A8" s="1015"/>
      <c r="B8" s="1691" t="s">
        <v>499</v>
      </c>
      <c r="C8" s="1691"/>
      <c r="D8" s="1691"/>
      <c r="E8" s="1691"/>
      <c r="F8" s="1691"/>
      <c r="G8" s="1691"/>
      <c r="H8" s="1691"/>
      <c r="I8" s="1691"/>
      <c r="J8" s="1691"/>
      <c r="K8" s="1691"/>
      <c r="L8" s="1691"/>
      <c r="M8" s="1691"/>
      <c r="N8" s="1691"/>
    </row>
    <row r="9" spans="1:17" s="700" customFormat="1" ht="6" customHeight="1" x14ac:dyDescent="0.25">
      <c r="A9" s="1018"/>
      <c r="B9" s="1018"/>
      <c r="C9" s="1018"/>
      <c r="D9" s="1018"/>
      <c r="E9" s="1018"/>
      <c r="F9" s="1018"/>
      <c r="G9" s="1018"/>
      <c r="H9" s="1018"/>
      <c r="I9" s="1018"/>
      <c r="J9" s="1018"/>
      <c r="K9" s="1018"/>
      <c r="L9" s="1018"/>
    </row>
    <row r="10" spans="1:17" s="113" customFormat="1" x14ac:dyDescent="0.25"/>
    <row r="11" spans="1:17" s="101" customFormat="1" x14ac:dyDescent="0.25">
      <c r="C11" s="1692" t="s">
        <v>33</v>
      </c>
      <c r="D11" s="1692"/>
      <c r="E11" s="1692"/>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9">
        <v>138097</v>
      </c>
      <c r="D13" s="1019">
        <v>132695</v>
      </c>
      <c r="E13" s="1019">
        <v>5402</v>
      </c>
      <c r="F13" s="1020">
        <v>0.96088256804999383</v>
      </c>
      <c r="G13" s="1020">
        <v>3.9117431950006158E-2</v>
      </c>
      <c r="I13" s="101">
        <v>8</v>
      </c>
      <c r="J13" s="101">
        <v>1</v>
      </c>
      <c r="K13" s="101">
        <v>8</v>
      </c>
      <c r="L13" s="101" t="s">
        <v>4</v>
      </c>
      <c r="M13" s="1019">
        <v>41787</v>
      </c>
      <c r="N13" s="1019">
        <v>67</v>
      </c>
      <c r="O13" s="1020">
        <v>0.99839919720934678</v>
      </c>
      <c r="P13" s="1020">
        <v>1.6008027906532231E-3</v>
      </c>
      <c r="Q13" s="1020">
        <v>0.93990558053890438</v>
      </c>
    </row>
    <row r="14" spans="1:17" s="101" customFormat="1" x14ac:dyDescent="0.25">
      <c r="B14" s="101" t="s">
        <v>7</v>
      </c>
      <c r="C14" s="1019">
        <v>16663</v>
      </c>
      <c r="D14" s="1019">
        <v>16633</v>
      </c>
      <c r="E14" s="1019">
        <v>30</v>
      </c>
      <c r="F14" s="1020">
        <v>0.99819960391286078</v>
      </c>
      <c r="G14" s="1020">
        <v>1.8003960871391706E-3</v>
      </c>
      <c r="I14" s="101">
        <v>2</v>
      </c>
      <c r="J14" s="101">
        <v>2</v>
      </c>
      <c r="K14" s="101">
        <v>2</v>
      </c>
      <c r="L14" s="101" t="s">
        <v>7</v>
      </c>
      <c r="M14" s="1019">
        <v>16633</v>
      </c>
      <c r="N14" s="1019">
        <v>30</v>
      </c>
      <c r="O14" s="1020">
        <v>0.99819960391286078</v>
      </c>
      <c r="P14" s="1020">
        <v>1.8003960871391706E-3</v>
      </c>
      <c r="Q14" s="1020">
        <v>0.93990558053890438</v>
      </c>
    </row>
    <row r="15" spans="1:17" s="101" customFormat="1" x14ac:dyDescent="0.25">
      <c r="B15" s="101" t="s">
        <v>37</v>
      </c>
      <c r="C15" s="1019">
        <v>11574</v>
      </c>
      <c r="D15" s="1019">
        <v>11449</v>
      </c>
      <c r="E15" s="1019">
        <v>125</v>
      </c>
      <c r="F15" s="1020">
        <v>0.9891999308795576</v>
      </c>
      <c r="G15" s="1020">
        <v>1.080006912044237E-2</v>
      </c>
      <c r="I15" s="101">
        <v>5</v>
      </c>
      <c r="J15" s="101">
        <v>3</v>
      </c>
      <c r="K15" s="101">
        <v>13</v>
      </c>
      <c r="L15" s="101" t="s">
        <v>35</v>
      </c>
      <c r="M15" s="1019">
        <v>28072</v>
      </c>
      <c r="N15" s="1019">
        <v>193</v>
      </c>
      <c r="O15" s="1020">
        <v>0.99317176720325495</v>
      </c>
      <c r="P15" s="1020">
        <v>6.828232796745091E-3</v>
      </c>
      <c r="Q15" s="1020">
        <v>0.93990558053890438</v>
      </c>
    </row>
    <row r="16" spans="1:17" s="101" customFormat="1" x14ac:dyDescent="0.25">
      <c r="B16" s="101" t="s">
        <v>38</v>
      </c>
      <c r="C16" s="1019">
        <v>11234</v>
      </c>
      <c r="D16" s="1019">
        <v>10273</v>
      </c>
      <c r="E16" s="1019">
        <v>961</v>
      </c>
      <c r="F16" s="1020">
        <v>0.91445611536407334</v>
      </c>
      <c r="G16" s="1020">
        <v>8.5543884635926645E-2</v>
      </c>
      <c r="I16" s="101">
        <v>14</v>
      </c>
      <c r="J16" s="101">
        <v>4</v>
      </c>
      <c r="K16" s="101">
        <v>17</v>
      </c>
      <c r="L16" s="101" t="s">
        <v>44</v>
      </c>
      <c r="M16" s="1019">
        <v>6572</v>
      </c>
      <c r="N16" s="1019">
        <v>67</v>
      </c>
      <c r="O16" s="1020">
        <v>0.98990811869257422</v>
      </c>
      <c r="P16" s="1020">
        <v>1.0091881307425818E-2</v>
      </c>
      <c r="Q16" s="1020">
        <v>0.93990558053890438</v>
      </c>
    </row>
    <row r="17" spans="2:17" s="101" customFormat="1" x14ac:dyDescent="0.25">
      <c r="B17" s="101" t="s">
        <v>6</v>
      </c>
      <c r="C17" s="1019">
        <v>21499</v>
      </c>
      <c r="D17" s="1019">
        <v>16605</v>
      </c>
      <c r="E17" s="1019">
        <v>4894</v>
      </c>
      <c r="F17" s="1020">
        <v>0.77236150518628777</v>
      </c>
      <c r="G17" s="1020">
        <v>0.22763849481371226</v>
      </c>
      <c r="I17" s="101">
        <v>20</v>
      </c>
      <c r="J17" s="101">
        <v>5</v>
      </c>
      <c r="K17" s="101">
        <v>3</v>
      </c>
      <c r="L17" s="101" t="s">
        <v>37</v>
      </c>
      <c r="M17" s="1019">
        <v>11449</v>
      </c>
      <c r="N17" s="1019">
        <v>125</v>
      </c>
      <c r="O17" s="1020">
        <v>0.9891999308795576</v>
      </c>
      <c r="P17" s="1020">
        <v>1.080006912044237E-2</v>
      </c>
      <c r="Q17" s="1020">
        <v>0.93990558053890438</v>
      </c>
    </row>
    <row r="18" spans="2:17" s="101" customFormat="1" x14ac:dyDescent="0.25">
      <c r="B18" s="101" t="s">
        <v>5</v>
      </c>
      <c r="C18" s="1019">
        <v>7954</v>
      </c>
      <c r="D18" s="1019">
        <v>7824</v>
      </c>
      <c r="E18" s="1019">
        <v>130</v>
      </c>
      <c r="F18" s="1020">
        <v>0.98365602212723158</v>
      </c>
      <c r="G18" s="1020">
        <v>1.6343977872768419E-2</v>
      </c>
      <c r="I18" s="101">
        <v>6</v>
      </c>
      <c r="J18" s="101">
        <v>6</v>
      </c>
      <c r="K18" s="101">
        <v>6</v>
      </c>
      <c r="L18" s="101" t="s">
        <v>5</v>
      </c>
      <c r="M18" s="1019">
        <v>7824</v>
      </c>
      <c r="N18" s="1019">
        <v>130</v>
      </c>
      <c r="O18" s="1020">
        <v>0.98365602212723158</v>
      </c>
      <c r="P18" s="1020">
        <v>1.6343977872768419E-2</v>
      </c>
      <c r="Q18" s="1020">
        <v>0.93990558053890438</v>
      </c>
    </row>
    <row r="19" spans="2:17" s="101" customFormat="1" x14ac:dyDescent="0.25">
      <c r="B19" s="101" t="s">
        <v>40</v>
      </c>
      <c r="C19" s="1019">
        <v>26812</v>
      </c>
      <c r="D19" s="1019">
        <v>25628</v>
      </c>
      <c r="E19" s="1019">
        <v>1184</v>
      </c>
      <c r="F19" s="1020">
        <v>0.95584066835745185</v>
      </c>
      <c r="G19" s="1020">
        <v>4.4159331642548115E-2</v>
      </c>
      <c r="I19" s="101">
        <v>9</v>
      </c>
      <c r="J19" s="101">
        <v>7</v>
      </c>
      <c r="K19" s="101">
        <v>11</v>
      </c>
      <c r="L19" s="101" t="s">
        <v>3</v>
      </c>
      <c r="M19" s="1019">
        <v>63208</v>
      </c>
      <c r="N19" s="1019">
        <v>2129</v>
      </c>
      <c r="O19" s="1020">
        <v>0.96741509405084414</v>
      </c>
      <c r="P19" s="1020">
        <v>3.2584905949155918E-2</v>
      </c>
      <c r="Q19" s="1020">
        <v>0.93990558053890438</v>
      </c>
    </row>
    <row r="20" spans="2:17" s="101" customFormat="1" x14ac:dyDescent="0.25">
      <c r="B20" s="101" t="s">
        <v>4</v>
      </c>
      <c r="C20" s="1019">
        <v>41854</v>
      </c>
      <c r="D20" s="1019">
        <v>41787</v>
      </c>
      <c r="E20" s="1019">
        <v>67</v>
      </c>
      <c r="F20" s="1020">
        <v>0.99839919720934678</v>
      </c>
      <c r="G20" s="1020">
        <v>1.6008027906532231E-3</v>
      </c>
      <c r="I20" s="101">
        <v>1</v>
      </c>
      <c r="J20" s="101">
        <v>8</v>
      </c>
      <c r="K20" s="101">
        <v>1</v>
      </c>
      <c r="L20" s="101" t="s">
        <v>8</v>
      </c>
      <c r="M20" s="1019">
        <v>132695</v>
      </c>
      <c r="N20" s="1019">
        <v>5402</v>
      </c>
      <c r="O20" s="1020">
        <v>0.96088256804999383</v>
      </c>
      <c r="P20" s="1020">
        <v>3.9117431950006158E-2</v>
      </c>
      <c r="Q20" s="1020">
        <v>0.93990558053890438</v>
      </c>
    </row>
    <row r="21" spans="2:17" s="101" customFormat="1" x14ac:dyDescent="0.25">
      <c r="B21" s="101" t="s">
        <v>41</v>
      </c>
      <c r="C21" s="1019">
        <v>103727</v>
      </c>
      <c r="D21" s="1019">
        <v>92762</v>
      </c>
      <c r="E21" s="1019">
        <v>10965</v>
      </c>
      <c r="F21" s="1020">
        <v>0.89428981846578037</v>
      </c>
      <c r="G21" s="1020">
        <v>0.10571018153421964</v>
      </c>
      <c r="I21" s="101">
        <v>17</v>
      </c>
      <c r="J21" s="101">
        <v>9</v>
      </c>
      <c r="K21" s="101">
        <v>7</v>
      </c>
      <c r="L21" s="101" t="s">
        <v>40</v>
      </c>
      <c r="M21" s="1019">
        <v>25628</v>
      </c>
      <c r="N21" s="1019">
        <v>1184</v>
      </c>
      <c r="O21" s="1020">
        <v>0.95584066835745185</v>
      </c>
      <c r="P21" s="1020">
        <v>4.4159331642548115E-2</v>
      </c>
      <c r="Q21" s="1020">
        <v>0.93990558053890438</v>
      </c>
    </row>
    <row r="22" spans="2:17" s="101" customFormat="1" x14ac:dyDescent="0.25">
      <c r="B22" s="101" t="s">
        <v>39</v>
      </c>
      <c r="C22" s="1019">
        <v>614</v>
      </c>
      <c r="D22" s="1019">
        <v>583</v>
      </c>
      <c r="E22" s="1019">
        <v>31</v>
      </c>
      <c r="F22" s="1020">
        <v>0.94951140065146578</v>
      </c>
      <c r="G22" s="1020">
        <v>5.0488599348534204E-2</v>
      </c>
      <c r="I22" s="101">
        <v>10</v>
      </c>
      <c r="J22" s="101">
        <v>10</v>
      </c>
      <c r="K22" s="101">
        <v>10</v>
      </c>
      <c r="L22" s="101" t="s">
        <v>39</v>
      </c>
      <c r="M22" s="1019">
        <v>583</v>
      </c>
      <c r="N22" s="1019">
        <v>31</v>
      </c>
      <c r="O22" s="1020">
        <v>0.94951140065146578</v>
      </c>
      <c r="P22" s="1020">
        <v>5.0488599348534204E-2</v>
      </c>
      <c r="Q22" s="1020">
        <v>0.93990558053890438</v>
      </c>
    </row>
    <row r="23" spans="2:17" s="101" customFormat="1" x14ac:dyDescent="0.25">
      <c r="B23" s="101" t="s">
        <v>3</v>
      </c>
      <c r="C23" s="1019">
        <v>65337</v>
      </c>
      <c r="D23" s="1019">
        <v>63208</v>
      </c>
      <c r="E23" s="1019">
        <v>2129</v>
      </c>
      <c r="F23" s="1020">
        <v>0.96741509405084414</v>
      </c>
      <c r="G23" s="1020">
        <v>3.2584905949155918E-2</v>
      </c>
      <c r="I23" s="101">
        <v>7</v>
      </c>
      <c r="J23" s="101">
        <v>11</v>
      </c>
      <c r="K23" s="101">
        <v>14</v>
      </c>
      <c r="L23" s="101" t="s">
        <v>42</v>
      </c>
      <c r="M23" s="1019">
        <v>74306</v>
      </c>
      <c r="N23" s="1019">
        <v>4711</v>
      </c>
      <c r="O23" s="1020">
        <v>0.94037991824544087</v>
      </c>
      <c r="P23" s="1020">
        <v>5.9620081754559143E-2</v>
      </c>
      <c r="Q23" s="1020">
        <v>0.93990558053890438</v>
      </c>
    </row>
    <row r="24" spans="2:17" s="101" customFormat="1" x14ac:dyDescent="0.25">
      <c r="B24" s="101" t="s">
        <v>2</v>
      </c>
      <c r="C24" s="1019">
        <v>13768</v>
      </c>
      <c r="D24" s="1019">
        <v>12457</v>
      </c>
      <c r="E24" s="1019">
        <v>1311</v>
      </c>
      <c r="F24" s="1020">
        <v>0.90477919814061591</v>
      </c>
      <c r="G24" s="1020">
        <v>9.5220801859384085E-2</v>
      </c>
      <c r="I24" s="101">
        <v>16</v>
      </c>
      <c r="J24" s="101">
        <v>12</v>
      </c>
      <c r="K24" s="101">
        <v>20</v>
      </c>
      <c r="L24" s="101" t="s">
        <v>108</v>
      </c>
      <c r="M24" s="1019">
        <v>587519</v>
      </c>
      <c r="N24" s="1019">
        <v>37564</v>
      </c>
      <c r="O24" s="1020">
        <v>0.93990558053890438</v>
      </c>
      <c r="P24" s="1020">
        <v>6.0094419461095568E-2</v>
      </c>
      <c r="Q24" s="1020">
        <v>0.93990558053890438</v>
      </c>
    </row>
    <row r="25" spans="2:17" s="101" customFormat="1" x14ac:dyDescent="0.25">
      <c r="B25" s="101" t="s">
        <v>35</v>
      </c>
      <c r="C25" s="1019">
        <v>28265</v>
      </c>
      <c r="D25" s="1019">
        <v>28072</v>
      </c>
      <c r="E25" s="1019">
        <v>193</v>
      </c>
      <c r="F25" s="1020">
        <v>0.99317176720325495</v>
      </c>
      <c r="G25" s="1020">
        <v>6.828232796745091E-3</v>
      </c>
      <c r="I25" s="101">
        <v>3</v>
      </c>
      <c r="J25" s="101">
        <v>13</v>
      </c>
      <c r="K25" s="101">
        <v>19</v>
      </c>
      <c r="L25" s="101" t="s">
        <v>46</v>
      </c>
      <c r="M25" s="1019">
        <v>4137</v>
      </c>
      <c r="N25" s="1019">
        <v>289</v>
      </c>
      <c r="O25" s="1020">
        <v>0.93470402169001354</v>
      </c>
      <c r="P25" s="1020">
        <v>6.5295978309986444E-2</v>
      </c>
      <c r="Q25" s="1020">
        <v>0.93990558053890438</v>
      </c>
    </row>
    <row r="26" spans="2:17" s="101" customFormat="1" x14ac:dyDescent="0.25">
      <c r="B26" s="101" t="s">
        <v>42</v>
      </c>
      <c r="C26" s="1019">
        <v>79017</v>
      </c>
      <c r="D26" s="1019">
        <v>74306</v>
      </c>
      <c r="E26" s="1019">
        <v>4711</v>
      </c>
      <c r="F26" s="1020">
        <v>0.94037991824544087</v>
      </c>
      <c r="G26" s="1020">
        <v>5.9620081754559143E-2</v>
      </c>
      <c r="I26" s="101">
        <v>11</v>
      </c>
      <c r="J26" s="101">
        <v>14</v>
      </c>
      <c r="K26" s="101">
        <v>4</v>
      </c>
      <c r="L26" s="101" t="s">
        <v>38</v>
      </c>
      <c r="M26" s="1019">
        <v>10273</v>
      </c>
      <c r="N26" s="1019">
        <v>961</v>
      </c>
      <c r="O26" s="1020">
        <v>0.91445611536407334</v>
      </c>
      <c r="P26" s="1020">
        <v>8.5543884635926645E-2</v>
      </c>
      <c r="Q26" s="1020">
        <v>0.93990558053890438</v>
      </c>
    </row>
    <row r="27" spans="2:17" s="101" customFormat="1" x14ac:dyDescent="0.25">
      <c r="B27" s="101" t="s">
        <v>47</v>
      </c>
      <c r="C27" s="1019">
        <v>919</v>
      </c>
      <c r="D27" s="1019">
        <v>818</v>
      </c>
      <c r="E27" s="1019">
        <v>101</v>
      </c>
      <c r="F27" s="1020">
        <v>0.89009793253536451</v>
      </c>
      <c r="G27" s="1020">
        <v>0.10990206746463548</v>
      </c>
      <c r="I27" s="101">
        <v>18</v>
      </c>
      <c r="J27" s="101">
        <v>15</v>
      </c>
      <c r="K27" s="101">
        <v>16</v>
      </c>
      <c r="L27" s="101" t="s">
        <v>43</v>
      </c>
      <c r="M27" s="1019">
        <v>17714</v>
      </c>
      <c r="N27" s="1019">
        <v>1716</v>
      </c>
      <c r="O27" s="1020">
        <v>0.91168296448790531</v>
      </c>
      <c r="P27" s="1020">
        <v>8.8317035512094702E-2</v>
      </c>
      <c r="Q27" s="1020">
        <v>0.93990558053890438</v>
      </c>
    </row>
    <row r="28" spans="2:17" s="101" customFormat="1" x14ac:dyDescent="0.25">
      <c r="B28" s="101" t="s">
        <v>43</v>
      </c>
      <c r="C28" s="1019">
        <v>19430</v>
      </c>
      <c r="D28" s="1019">
        <v>17714</v>
      </c>
      <c r="E28" s="1019">
        <v>1716</v>
      </c>
      <c r="F28" s="1020">
        <v>0.91168296448790531</v>
      </c>
      <c r="G28" s="1020">
        <v>8.8317035512094702E-2</v>
      </c>
      <c r="I28" s="101">
        <v>15</v>
      </c>
      <c r="J28" s="101">
        <v>16</v>
      </c>
      <c r="K28" s="101">
        <v>12</v>
      </c>
      <c r="L28" s="101" t="s">
        <v>2</v>
      </c>
      <c r="M28" s="1019">
        <v>12457</v>
      </c>
      <c r="N28" s="1019">
        <v>1311</v>
      </c>
      <c r="O28" s="1020">
        <v>0.90477919814061591</v>
      </c>
      <c r="P28" s="1020">
        <v>9.5220801859384085E-2</v>
      </c>
      <c r="Q28" s="1020">
        <v>0.93990558053890438</v>
      </c>
    </row>
    <row r="29" spans="2:17" s="101" customFormat="1" x14ac:dyDescent="0.25">
      <c r="B29" s="101" t="s">
        <v>44</v>
      </c>
      <c r="C29" s="1019">
        <v>6639</v>
      </c>
      <c r="D29" s="1019">
        <v>6572</v>
      </c>
      <c r="E29" s="1019">
        <v>67</v>
      </c>
      <c r="F29" s="1020">
        <v>0.98990811869257422</v>
      </c>
      <c r="G29" s="1020">
        <v>1.0091881307425818E-2</v>
      </c>
      <c r="I29" s="101">
        <v>4</v>
      </c>
      <c r="J29" s="101">
        <v>17</v>
      </c>
      <c r="K29" s="101">
        <v>9</v>
      </c>
      <c r="L29" s="101" t="s">
        <v>41</v>
      </c>
      <c r="M29" s="1019">
        <v>92762</v>
      </c>
      <c r="N29" s="1019">
        <v>10965</v>
      </c>
      <c r="O29" s="1020">
        <v>0.89428981846578037</v>
      </c>
      <c r="P29" s="1020">
        <v>0.10571018153421964</v>
      </c>
      <c r="Q29" s="1020">
        <v>0.93990558053890438</v>
      </c>
    </row>
    <row r="30" spans="2:17" s="101" customFormat="1" x14ac:dyDescent="0.25">
      <c r="B30" s="101" t="s">
        <v>45</v>
      </c>
      <c r="C30" s="1019">
        <v>27254</v>
      </c>
      <c r="D30" s="1019">
        <v>23996</v>
      </c>
      <c r="E30" s="1019">
        <v>3258</v>
      </c>
      <c r="F30" s="1020">
        <v>0.88045791443457844</v>
      </c>
      <c r="G30" s="1020">
        <v>0.11954208556542159</v>
      </c>
      <c r="I30" s="101">
        <v>19</v>
      </c>
      <c r="J30" s="101">
        <v>18</v>
      </c>
      <c r="K30" s="101">
        <v>15</v>
      </c>
      <c r="L30" s="101" t="s">
        <v>47</v>
      </c>
      <c r="M30" s="1019">
        <v>818</v>
      </c>
      <c r="N30" s="1019">
        <v>101</v>
      </c>
      <c r="O30" s="1020">
        <v>0.89009793253536451</v>
      </c>
      <c r="P30" s="1020">
        <v>0.10990206746463548</v>
      </c>
      <c r="Q30" s="1020">
        <v>0.93990558053890438</v>
      </c>
    </row>
    <row r="31" spans="2:17" s="101" customFormat="1" x14ac:dyDescent="0.25">
      <c r="B31" s="101" t="s">
        <v>46</v>
      </c>
      <c r="C31" s="1019">
        <v>4426</v>
      </c>
      <c r="D31" s="1019">
        <v>4137</v>
      </c>
      <c r="E31" s="1019">
        <v>289</v>
      </c>
      <c r="F31" s="1020">
        <v>0.93470402169001354</v>
      </c>
      <c r="G31" s="1020">
        <v>6.5295978309986444E-2</v>
      </c>
      <c r="I31" s="101">
        <v>13</v>
      </c>
      <c r="J31" s="101">
        <v>19</v>
      </c>
      <c r="K31" s="101">
        <v>18</v>
      </c>
      <c r="L31" s="101" t="s">
        <v>45</v>
      </c>
      <c r="M31" s="1019">
        <v>23996</v>
      </c>
      <c r="N31" s="1019">
        <v>3258</v>
      </c>
      <c r="O31" s="1020">
        <v>0.88045791443457844</v>
      </c>
      <c r="P31" s="1020">
        <v>0.11954208556542159</v>
      </c>
      <c r="Q31" s="1020">
        <v>0.93990558053890438</v>
      </c>
    </row>
    <row r="32" spans="2:17" s="101" customFormat="1" x14ac:dyDescent="0.25">
      <c r="B32" s="104" t="s">
        <v>108</v>
      </c>
      <c r="C32" s="105">
        <v>625083</v>
      </c>
      <c r="D32" s="105">
        <v>587519</v>
      </c>
      <c r="E32" s="105">
        <v>37564</v>
      </c>
      <c r="F32" s="106">
        <v>0.93990558053890438</v>
      </c>
      <c r="G32" s="106">
        <v>6.0094419461095568E-2</v>
      </c>
      <c r="I32" s="101">
        <v>12</v>
      </c>
      <c r="J32" s="101">
        <v>20</v>
      </c>
      <c r="K32" s="101">
        <v>5</v>
      </c>
      <c r="L32" s="101" t="s">
        <v>6</v>
      </c>
      <c r="M32" s="1019">
        <v>16605</v>
      </c>
      <c r="N32" s="1019">
        <v>4894</v>
      </c>
      <c r="O32" s="1020">
        <v>0.77236150518628777</v>
      </c>
      <c r="P32" s="1020">
        <v>0.22763849481371226</v>
      </c>
      <c r="Q32" s="1020">
        <v>0.93990558053890438</v>
      </c>
    </row>
    <row r="33" spans="13:16" s="113" customFormat="1" x14ac:dyDescent="0.25">
      <c r="M33" s="1146"/>
      <c r="N33" s="1146"/>
      <c r="O33" s="1147"/>
      <c r="P33" s="1147"/>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topLeftCell="A12"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52" t="s">
        <v>464</v>
      </c>
      <c r="C6" s="1552"/>
      <c r="D6" s="1552"/>
      <c r="E6" s="1552"/>
      <c r="F6" s="1552"/>
      <c r="G6" s="1552"/>
      <c r="H6" s="1552"/>
      <c r="I6" s="1552"/>
      <c r="J6" s="1552"/>
      <c r="K6" s="1552"/>
      <c r="L6" s="1552"/>
      <c r="M6" s="1552"/>
      <c r="N6" s="1552"/>
      <c r="O6" s="1016"/>
    </row>
    <row r="7" spans="1:17" s="621" customFormat="1" ht="24.75" customHeight="1" x14ac:dyDescent="0.2">
      <c r="A7" s="1015"/>
      <c r="B7" s="1552"/>
      <c r="C7" s="1552"/>
      <c r="D7" s="1552"/>
      <c r="E7" s="1552"/>
      <c r="F7" s="1552"/>
      <c r="G7" s="1552"/>
      <c r="H7" s="1552"/>
      <c r="I7" s="1552"/>
      <c r="J7" s="1552"/>
      <c r="K7" s="1552"/>
      <c r="L7" s="1552"/>
      <c r="M7" s="1552"/>
      <c r="N7" s="1552"/>
      <c r="O7" s="1016"/>
    </row>
    <row r="8" spans="1:17" s="621" customFormat="1" ht="15.75" customHeight="1" x14ac:dyDescent="0.2">
      <c r="A8" s="1015"/>
      <c r="B8" s="1691" t="s">
        <v>499</v>
      </c>
      <c r="C8" s="1691"/>
      <c r="D8" s="1691"/>
      <c r="E8" s="1691"/>
      <c r="F8" s="1691"/>
      <c r="G8" s="1691"/>
      <c r="H8" s="1691"/>
      <c r="I8" s="1691"/>
      <c r="J8" s="1691"/>
      <c r="K8" s="1691"/>
      <c r="L8" s="1691"/>
      <c r="M8" s="1691"/>
      <c r="N8" s="1691"/>
    </row>
    <row r="9" spans="1:17" s="700" customFormat="1" ht="6" customHeight="1" x14ac:dyDescent="0.25">
      <c r="A9" s="1018"/>
      <c r="B9" s="1018"/>
      <c r="C9" s="1018"/>
      <c r="D9" s="1018"/>
      <c r="E9" s="1018"/>
      <c r="F9" s="1018"/>
      <c r="G9" s="1018"/>
      <c r="H9" s="1018"/>
      <c r="I9" s="1018"/>
      <c r="J9" s="1018"/>
      <c r="K9" s="1018"/>
      <c r="L9" s="1018"/>
    </row>
    <row r="10" spans="1:17" s="113" customFormat="1" x14ac:dyDescent="0.25"/>
    <row r="11" spans="1:17" s="101" customFormat="1" x14ac:dyDescent="0.25">
      <c r="C11" s="1692" t="s">
        <v>48</v>
      </c>
      <c r="D11" s="1692"/>
      <c r="E11" s="1692"/>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9">
        <v>104508</v>
      </c>
      <c r="D13" s="1019">
        <v>95912</v>
      </c>
      <c r="E13" s="1019">
        <v>8596</v>
      </c>
      <c r="F13" s="1020">
        <v>0.91774792360393465</v>
      </c>
      <c r="G13" s="1020">
        <v>8.2252076396065368E-2</v>
      </c>
      <c r="I13" s="101">
        <v>10</v>
      </c>
      <c r="J13" s="101">
        <v>1</v>
      </c>
      <c r="K13" s="101">
        <v>8</v>
      </c>
      <c r="L13" s="101" t="s">
        <v>4</v>
      </c>
      <c r="M13" s="1019">
        <v>50080</v>
      </c>
      <c r="N13" s="1019">
        <v>60</v>
      </c>
      <c r="O13" s="1020">
        <v>0.99880335061826886</v>
      </c>
      <c r="P13" s="1020">
        <v>1.1966493817311527E-3</v>
      </c>
      <c r="Q13" s="1020">
        <v>0.88852398166677427</v>
      </c>
    </row>
    <row r="14" spans="1:17" s="101" customFormat="1" x14ac:dyDescent="0.25">
      <c r="B14" s="101" t="s">
        <v>7</v>
      </c>
      <c r="C14" s="1019">
        <v>16351</v>
      </c>
      <c r="D14" s="1019">
        <v>16282</v>
      </c>
      <c r="E14" s="1019">
        <v>69</v>
      </c>
      <c r="F14" s="1020">
        <v>0.99578007461317353</v>
      </c>
      <c r="G14" s="1020">
        <v>4.2199253868264938E-3</v>
      </c>
      <c r="I14" s="101">
        <v>2</v>
      </c>
      <c r="J14" s="101">
        <v>2</v>
      </c>
      <c r="K14" s="101">
        <v>2</v>
      </c>
      <c r="L14" s="101" t="s">
        <v>7</v>
      </c>
      <c r="M14" s="1019">
        <v>16282</v>
      </c>
      <c r="N14" s="1019">
        <v>69</v>
      </c>
      <c r="O14" s="1020">
        <v>0.99578007461317353</v>
      </c>
      <c r="P14" s="1020">
        <v>4.2199253868264938E-3</v>
      </c>
      <c r="Q14" s="1020">
        <v>0.88852398166677427</v>
      </c>
    </row>
    <row r="15" spans="1:17" s="101" customFormat="1" x14ac:dyDescent="0.25">
      <c r="B15" s="101" t="s">
        <v>37</v>
      </c>
      <c r="C15" s="1019">
        <v>15525</v>
      </c>
      <c r="D15" s="1019">
        <v>15338</v>
      </c>
      <c r="E15" s="1019">
        <v>187</v>
      </c>
      <c r="F15" s="1020">
        <v>0.98795491143317227</v>
      </c>
      <c r="G15" s="1020">
        <v>1.2045088566827697E-2</v>
      </c>
      <c r="I15" s="101">
        <v>3</v>
      </c>
      <c r="J15" s="101">
        <v>3</v>
      </c>
      <c r="K15" s="101">
        <v>3</v>
      </c>
      <c r="L15" s="101" t="s">
        <v>37</v>
      </c>
      <c r="M15" s="1019">
        <v>15338</v>
      </c>
      <c r="N15" s="1019">
        <v>187</v>
      </c>
      <c r="O15" s="1020">
        <v>0.98795491143317227</v>
      </c>
      <c r="P15" s="1020">
        <v>1.2045088566827697E-2</v>
      </c>
      <c r="Q15" s="1020">
        <v>0.88852398166677427</v>
      </c>
    </row>
    <row r="16" spans="1:17" s="101" customFormat="1" x14ac:dyDescent="0.25">
      <c r="B16" s="101" t="s">
        <v>38</v>
      </c>
      <c r="C16" s="1019">
        <v>15410</v>
      </c>
      <c r="D16" s="1019">
        <v>13301</v>
      </c>
      <c r="E16" s="1019">
        <v>2109</v>
      </c>
      <c r="F16" s="1020">
        <v>0.86314081765087602</v>
      </c>
      <c r="G16" s="1020">
        <v>0.13685918234912395</v>
      </c>
      <c r="I16" s="101">
        <v>13</v>
      </c>
      <c r="J16" s="101">
        <v>4</v>
      </c>
      <c r="K16" s="101">
        <v>17</v>
      </c>
      <c r="L16" s="101" t="s">
        <v>44</v>
      </c>
      <c r="M16" s="1019">
        <v>7397</v>
      </c>
      <c r="N16" s="1019">
        <v>244</v>
      </c>
      <c r="O16" s="1020">
        <v>0.96806700693626491</v>
      </c>
      <c r="P16" s="1020">
        <v>3.1932993063735114E-2</v>
      </c>
      <c r="Q16" s="1020">
        <v>0.88852398166677427</v>
      </c>
    </row>
    <row r="17" spans="2:17" s="101" customFormat="1" x14ac:dyDescent="0.25">
      <c r="B17" s="101" t="s">
        <v>6</v>
      </c>
      <c r="C17" s="1019">
        <v>18493</v>
      </c>
      <c r="D17" s="1019">
        <v>13489</v>
      </c>
      <c r="E17" s="1019">
        <v>5004</v>
      </c>
      <c r="F17" s="1020">
        <v>0.72941112853512136</v>
      </c>
      <c r="G17" s="1020">
        <v>0.27058887146487859</v>
      </c>
      <c r="I17" s="101">
        <v>20</v>
      </c>
      <c r="J17" s="101">
        <v>5</v>
      </c>
      <c r="K17" s="101">
        <v>6</v>
      </c>
      <c r="L17" s="101" t="s">
        <v>5</v>
      </c>
      <c r="M17" s="1019">
        <v>5063</v>
      </c>
      <c r="N17" s="1019">
        <v>169</v>
      </c>
      <c r="O17" s="1020">
        <v>0.96769877675840976</v>
      </c>
      <c r="P17" s="1020">
        <v>3.2301223241590217E-2</v>
      </c>
      <c r="Q17" s="1020">
        <v>0.88852398166677427</v>
      </c>
    </row>
    <row r="18" spans="2:17" s="101" customFormat="1" x14ac:dyDescent="0.25">
      <c r="B18" s="101" t="s">
        <v>5</v>
      </c>
      <c r="C18" s="1019">
        <v>5232</v>
      </c>
      <c r="D18" s="1019">
        <v>5063</v>
      </c>
      <c r="E18" s="1019">
        <v>169</v>
      </c>
      <c r="F18" s="1020">
        <v>0.96769877675840976</v>
      </c>
      <c r="G18" s="1020">
        <v>3.2301223241590217E-2</v>
      </c>
      <c r="I18" s="101">
        <v>5</v>
      </c>
      <c r="J18" s="101">
        <v>6</v>
      </c>
      <c r="K18" s="101">
        <v>13</v>
      </c>
      <c r="L18" s="101" t="s">
        <v>35</v>
      </c>
      <c r="M18" s="1019">
        <v>27017</v>
      </c>
      <c r="N18" s="1019">
        <v>936</v>
      </c>
      <c r="O18" s="1020">
        <v>0.9665152219797517</v>
      </c>
      <c r="P18" s="1020">
        <v>3.3484778020248275E-2</v>
      </c>
      <c r="Q18" s="1020">
        <v>0.88852398166677427</v>
      </c>
    </row>
    <row r="19" spans="2:17" s="101" customFormat="1" x14ac:dyDescent="0.25">
      <c r="B19" s="101" t="s">
        <v>40</v>
      </c>
      <c r="C19" s="1019">
        <v>30941</v>
      </c>
      <c r="D19" s="1019">
        <v>28927</v>
      </c>
      <c r="E19" s="1019">
        <v>2014</v>
      </c>
      <c r="F19" s="1020">
        <v>0.93490837400213311</v>
      </c>
      <c r="G19" s="1020">
        <v>6.5091625997866914E-2</v>
      </c>
      <c r="I19" s="101">
        <v>8</v>
      </c>
      <c r="J19" s="101">
        <v>7</v>
      </c>
      <c r="K19" s="101">
        <v>11</v>
      </c>
      <c r="L19" s="101" t="s">
        <v>3</v>
      </c>
      <c r="M19" s="1019">
        <v>59731</v>
      </c>
      <c r="N19" s="1019">
        <v>2465</v>
      </c>
      <c r="O19" s="1020">
        <v>0.96036722618817927</v>
      </c>
      <c r="P19" s="1020">
        <v>3.9632773811820697E-2</v>
      </c>
      <c r="Q19" s="1020">
        <v>0.88852398166677427</v>
      </c>
    </row>
    <row r="20" spans="2:17" s="101" customFormat="1" x14ac:dyDescent="0.25">
      <c r="B20" s="101" t="s">
        <v>4</v>
      </c>
      <c r="C20" s="1019">
        <v>50140</v>
      </c>
      <c r="D20" s="1019">
        <v>50080</v>
      </c>
      <c r="E20" s="1019">
        <v>60</v>
      </c>
      <c r="F20" s="1020">
        <v>0.99880335061826886</v>
      </c>
      <c r="G20" s="1020">
        <v>1.1966493817311527E-3</v>
      </c>
      <c r="I20" s="101">
        <v>1</v>
      </c>
      <c r="J20" s="101">
        <v>8</v>
      </c>
      <c r="K20" s="101">
        <v>7</v>
      </c>
      <c r="L20" s="101" t="s">
        <v>40</v>
      </c>
      <c r="M20" s="1019">
        <v>28927</v>
      </c>
      <c r="N20" s="1019">
        <v>2014</v>
      </c>
      <c r="O20" s="1020">
        <v>0.93490837400213311</v>
      </c>
      <c r="P20" s="1020">
        <v>6.5091625997866914E-2</v>
      </c>
      <c r="Q20" s="1020">
        <v>0.88852398166677427</v>
      </c>
    </row>
    <row r="21" spans="2:17" s="101" customFormat="1" x14ac:dyDescent="0.25">
      <c r="B21" s="101" t="s">
        <v>41</v>
      </c>
      <c r="C21" s="1019">
        <v>122858</v>
      </c>
      <c r="D21" s="1019">
        <v>97498</v>
      </c>
      <c r="E21" s="1019">
        <v>25360</v>
      </c>
      <c r="F21" s="1020">
        <v>0.79358283546858976</v>
      </c>
      <c r="G21" s="1020">
        <v>0.20641716453141024</v>
      </c>
      <c r="I21" s="101">
        <v>19</v>
      </c>
      <c r="J21" s="101">
        <v>9</v>
      </c>
      <c r="K21" s="101">
        <v>10</v>
      </c>
      <c r="L21" s="101" t="s">
        <v>39</v>
      </c>
      <c r="M21" s="1019">
        <v>617</v>
      </c>
      <c r="N21" s="1019">
        <v>48</v>
      </c>
      <c r="O21" s="1020">
        <v>0.92781954887218043</v>
      </c>
      <c r="P21" s="1020">
        <v>7.2180451127819553E-2</v>
      </c>
      <c r="Q21" s="1020">
        <v>0.88852398166677427</v>
      </c>
    </row>
    <row r="22" spans="2:17" s="101" customFormat="1" x14ac:dyDescent="0.25">
      <c r="B22" s="101" t="s">
        <v>39</v>
      </c>
      <c r="C22" s="1019">
        <v>665</v>
      </c>
      <c r="D22" s="1019">
        <v>617</v>
      </c>
      <c r="E22" s="1019">
        <v>48</v>
      </c>
      <c r="F22" s="1020">
        <v>0.92781954887218043</v>
      </c>
      <c r="G22" s="1020">
        <v>7.2180451127819553E-2</v>
      </c>
      <c r="I22" s="101">
        <v>9</v>
      </c>
      <c r="J22" s="101">
        <v>10</v>
      </c>
      <c r="K22" s="101">
        <v>1</v>
      </c>
      <c r="L22" s="101" t="s">
        <v>8</v>
      </c>
      <c r="M22" s="1019">
        <v>95912</v>
      </c>
      <c r="N22" s="1019">
        <v>8596</v>
      </c>
      <c r="O22" s="1020">
        <v>0.91774792360393465</v>
      </c>
      <c r="P22" s="1020">
        <v>8.2252076396065368E-2</v>
      </c>
      <c r="Q22" s="1020">
        <v>0.88852398166677427</v>
      </c>
    </row>
    <row r="23" spans="2:17" s="101" customFormat="1" x14ac:dyDescent="0.25">
      <c r="B23" s="101" t="s">
        <v>3</v>
      </c>
      <c r="C23" s="1019">
        <v>62196</v>
      </c>
      <c r="D23" s="1019">
        <v>59731</v>
      </c>
      <c r="E23" s="1019">
        <v>2465</v>
      </c>
      <c r="F23" s="1020">
        <v>0.96036722618817927</v>
      </c>
      <c r="G23" s="1020">
        <v>3.9632773811820697E-2</v>
      </c>
      <c r="I23" s="101">
        <v>7</v>
      </c>
      <c r="J23" s="101">
        <v>11</v>
      </c>
      <c r="K23" s="101">
        <v>20</v>
      </c>
      <c r="L23" s="101" t="s">
        <v>108</v>
      </c>
      <c r="M23" s="1019">
        <v>550565</v>
      </c>
      <c r="N23" s="1019">
        <v>69075</v>
      </c>
      <c r="O23" s="1020">
        <v>0.88852398166677427</v>
      </c>
      <c r="P23" s="1020">
        <v>0.11147601833322575</v>
      </c>
      <c r="Q23" s="1020">
        <v>0.88852398166677427</v>
      </c>
    </row>
    <row r="24" spans="2:17" s="101" customFormat="1" x14ac:dyDescent="0.25">
      <c r="B24" s="101" t="s">
        <v>2</v>
      </c>
      <c r="C24" s="1019">
        <v>14605</v>
      </c>
      <c r="D24" s="1019">
        <v>12103</v>
      </c>
      <c r="E24" s="1019">
        <v>2502</v>
      </c>
      <c r="F24" s="1020">
        <v>0.82868880520369737</v>
      </c>
      <c r="G24" s="1020">
        <v>0.17131119479630263</v>
      </c>
      <c r="I24" s="101">
        <v>15</v>
      </c>
      <c r="J24" s="101">
        <v>12</v>
      </c>
      <c r="K24" s="101">
        <v>14</v>
      </c>
      <c r="L24" s="101" t="s">
        <v>42</v>
      </c>
      <c r="M24" s="1019">
        <v>58208</v>
      </c>
      <c r="N24" s="1019">
        <v>7682</v>
      </c>
      <c r="O24" s="1020">
        <v>0.88341174685081192</v>
      </c>
      <c r="P24" s="1020">
        <v>0.11658825314918804</v>
      </c>
      <c r="Q24" s="1020">
        <v>0.88852398166677427</v>
      </c>
    </row>
    <row r="25" spans="2:17" s="101" customFormat="1" x14ac:dyDescent="0.25">
      <c r="B25" s="101" t="s">
        <v>35</v>
      </c>
      <c r="C25" s="1019">
        <v>27953</v>
      </c>
      <c r="D25" s="1019">
        <v>27017</v>
      </c>
      <c r="E25" s="1019">
        <v>936</v>
      </c>
      <c r="F25" s="1020">
        <v>0.9665152219797517</v>
      </c>
      <c r="G25" s="1020">
        <v>3.3484778020248275E-2</v>
      </c>
      <c r="I25" s="101">
        <v>6</v>
      </c>
      <c r="J25" s="101">
        <v>13</v>
      </c>
      <c r="K25" s="101">
        <v>4</v>
      </c>
      <c r="L25" s="101" t="s">
        <v>38</v>
      </c>
      <c r="M25" s="1019">
        <v>13301</v>
      </c>
      <c r="N25" s="1019">
        <v>2109</v>
      </c>
      <c r="O25" s="1020">
        <v>0.86314081765087602</v>
      </c>
      <c r="P25" s="1020">
        <v>0.13685918234912395</v>
      </c>
      <c r="Q25" s="1020">
        <v>0.88852398166677427</v>
      </c>
    </row>
    <row r="26" spans="2:17" s="101" customFormat="1" x14ac:dyDescent="0.25">
      <c r="B26" s="101" t="s">
        <v>42</v>
      </c>
      <c r="C26" s="1019">
        <v>65890</v>
      </c>
      <c r="D26" s="1019">
        <v>58208</v>
      </c>
      <c r="E26" s="1019">
        <v>7682</v>
      </c>
      <c r="F26" s="1020">
        <v>0.88341174685081192</v>
      </c>
      <c r="G26" s="1020">
        <v>0.11658825314918804</v>
      </c>
      <c r="I26" s="101">
        <v>12</v>
      </c>
      <c r="J26" s="101">
        <v>14</v>
      </c>
      <c r="K26" s="101">
        <v>16</v>
      </c>
      <c r="L26" s="101" t="s">
        <v>43</v>
      </c>
      <c r="M26" s="1019">
        <v>14900</v>
      </c>
      <c r="N26" s="1019">
        <v>2911</v>
      </c>
      <c r="O26" s="1020">
        <v>0.83656167536915393</v>
      </c>
      <c r="P26" s="1020">
        <v>0.16343832463084609</v>
      </c>
      <c r="Q26" s="1020">
        <v>0.88852398166677427</v>
      </c>
    </row>
    <row r="27" spans="2:17" s="101" customFormat="1" x14ac:dyDescent="0.25">
      <c r="B27" s="101" t="s">
        <v>47</v>
      </c>
      <c r="C27" s="1019">
        <v>677</v>
      </c>
      <c r="D27" s="1019">
        <v>553</v>
      </c>
      <c r="E27" s="1019">
        <v>124</v>
      </c>
      <c r="F27" s="1020">
        <v>0.81683899556868533</v>
      </c>
      <c r="G27" s="1020">
        <v>0.18316100443131461</v>
      </c>
      <c r="I27" s="101">
        <v>16</v>
      </c>
      <c r="J27" s="101">
        <v>15</v>
      </c>
      <c r="K27" s="101">
        <v>12</v>
      </c>
      <c r="L27" s="101" t="s">
        <v>2</v>
      </c>
      <c r="M27" s="1019">
        <v>12103</v>
      </c>
      <c r="N27" s="1019">
        <v>2502</v>
      </c>
      <c r="O27" s="1020">
        <v>0.82868880520369737</v>
      </c>
      <c r="P27" s="1020">
        <v>0.17131119479630263</v>
      </c>
      <c r="Q27" s="1020">
        <v>0.88852398166677427</v>
      </c>
    </row>
    <row r="28" spans="2:17" s="101" customFormat="1" x14ac:dyDescent="0.25">
      <c r="B28" s="101" t="s">
        <v>43</v>
      </c>
      <c r="C28" s="1019">
        <v>17811</v>
      </c>
      <c r="D28" s="1019">
        <v>14900</v>
      </c>
      <c r="E28" s="1019">
        <v>2911</v>
      </c>
      <c r="F28" s="1020">
        <v>0.83656167536915393</v>
      </c>
      <c r="G28" s="1020">
        <v>0.16343832463084609</v>
      </c>
      <c r="I28" s="101">
        <v>14</v>
      </c>
      <c r="J28" s="101">
        <v>16</v>
      </c>
      <c r="K28" s="101">
        <v>15</v>
      </c>
      <c r="L28" s="101" t="s">
        <v>47</v>
      </c>
      <c r="M28" s="1019">
        <v>553</v>
      </c>
      <c r="N28" s="1019">
        <v>124</v>
      </c>
      <c r="O28" s="1020">
        <v>0.81683899556868533</v>
      </c>
      <c r="P28" s="1020">
        <v>0.18316100443131461</v>
      </c>
      <c r="Q28" s="1020">
        <v>0.88852398166677427</v>
      </c>
    </row>
    <row r="29" spans="2:17" s="101" customFormat="1" x14ac:dyDescent="0.25">
      <c r="B29" s="101" t="s">
        <v>44</v>
      </c>
      <c r="C29" s="1019">
        <v>7641</v>
      </c>
      <c r="D29" s="1019">
        <v>7397</v>
      </c>
      <c r="E29" s="1019">
        <v>244</v>
      </c>
      <c r="F29" s="1020">
        <v>0.96806700693626491</v>
      </c>
      <c r="G29" s="1020">
        <v>3.1932993063735114E-2</v>
      </c>
      <c r="I29" s="101">
        <v>4</v>
      </c>
      <c r="J29" s="101">
        <v>17</v>
      </c>
      <c r="K29" s="101">
        <v>19</v>
      </c>
      <c r="L29" s="101" t="s">
        <v>46</v>
      </c>
      <c r="M29" s="1019">
        <v>2944</v>
      </c>
      <c r="N29" s="1019">
        <v>670</v>
      </c>
      <c r="O29" s="1020">
        <v>0.8146098505810736</v>
      </c>
      <c r="P29" s="1020">
        <v>0.1853901494189264</v>
      </c>
      <c r="Q29" s="1020">
        <v>0.88852398166677427</v>
      </c>
    </row>
    <row r="30" spans="2:17" s="101" customFormat="1" x14ac:dyDescent="0.25">
      <c r="B30" s="101" t="s">
        <v>45</v>
      </c>
      <c r="C30" s="1019">
        <v>39130</v>
      </c>
      <c r="D30" s="1019">
        <v>31205</v>
      </c>
      <c r="E30" s="1019">
        <v>7925</v>
      </c>
      <c r="F30" s="1020">
        <v>0.79746997188857649</v>
      </c>
      <c r="G30" s="1020">
        <v>0.20253002811142345</v>
      </c>
      <c r="I30" s="101">
        <v>18</v>
      </c>
      <c r="J30" s="101">
        <v>18</v>
      </c>
      <c r="K30" s="101">
        <v>18</v>
      </c>
      <c r="L30" s="101" t="s">
        <v>45</v>
      </c>
      <c r="M30" s="1019">
        <v>31205</v>
      </c>
      <c r="N30" s="1019">
        <v>7925</v>
      </c>
      <c r="O30" s="1020">
        <v>0.79746997188857649</v>
      </c>
      <c r="P30" s="1020">
        <v>0.20253002811142345</v>
      </c>
      <c r="Q30" s="1020">
        <v>0.88852398166677427</v>
      </c>
    </row>
    <row r="31" spans="2:17" s="101" customFormat="1" x14ac:dyDescent="0.25">
      <c r="B31" s="101" t="s">
        <v>46</v>
      </c>
      <c r="C31" s="1019">
        <v>3614</v>
      </c>
      <c r="D31" s="1019">
        <v>2944</v>
      </c>
      <c r="E31" s="1019">
        <v>670</v>
      </c>
      <c r="F31" s="1020">
        <v>0.8146098505810736</v>
      </c>
      <c r="G31" s="1020">
        <v>0.1853901494189264</v>
      </c>
      <c r="I31" s="101">
        <v>17</v>
      </c>
      <c r="J31" s="101">
        <v>19</v>
      </c>
      <c r="K31" s="101">
        <v>9</v>
      </c>
      <c r="L31" s="101" t="s">
        <v>41</v>
      </c>
      <c r="M31" s="1019">
        <v>97498</v>
      </c>
      <c r="N31" s="1019">
        <v>25360</v>
      </c>
      <c r="O31" s="1020">
        <v>0.79358283546858976</v>
      </c>
      <c r="P31" s="1020">
        <v>0.20641716453141024</v>
      </c>
      <c r="Q31" s="1020">
        <v>0.88852398166677427</v>
      </c>
    </row>
    <row r="32" spans="2:17" s="101" customFormat="1" x14ac:dyDescent="0.25">
      <c r="B32" s="104" t="s">
        <v>108</v>
      </c>
      <c r="C32" s="105">
        <v>619640</v>
      </c>
      <c r="D32" s="105">
        <v>550565</v>
      </c>
      <c r="E32" s="105">
        <v>69075</v>
      </c>
      <c r="F32" s="106">
        <v>0.88852398166677427</v>
      </c>
      <c r="G32" s="106">
        <v>0.11147601833322575</v>
      </c>
      <c r="I32" s="101">
        <v>11</v>
      </c>
      <c r="J32" s="101">
        <v>20</v>
      </c>
      <c r="K32" s="101">
        <v>5</v>
      </c>
      <c r="L32" s="101" t="s">
        <v>6</v>
      </c>
      <c r="M32" s="1019">
        <v>13489</v>
      </c>
      <c r="N32" s="1019">
        <v>5004</v>
      </c>
      <c r="O32" s="1020">
        <v>0.72941112853512136</v>
      </c>
      <c r="P32" s="1020">
        <v>0.27058887146487859</v>
      </c>
      <c r="Q32" s="1020">
        <v>0.88852398166677427</v>
      </c>
    </row>
    <row r="33" spans="13:16" s="113" customFormat="1" x14ac:dyDescent="0.25">
      <c r="M33" s="1146"/>
      <c r="N33" s="1146"/>
      <c r="O33" s="1147"/>
      <c r="P33" s="1147"/>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topLeftCell="A4" zoomScale="80" zoomScaleNormal="80" workbookViewId="0">
      <selection activeCell="I12" sqref="I12"/>
    </sheetView>
  </sheetViews>
  <sheetFormatPr baseColWidth="10" defaultColWidth="11.42578125" defaultRowHeight="15" x14ac:dyDescent="0.25"/>
  <cols>
    <col min="1" max="1" width="4.42578125" style="1014" customWidth="1"/>
    <col min="2" max="2" width="28.7109375" style="1014" customWidth="1"/>
    <col min="3" max="3" width="0.5703125" style="1014" customWidth="1"/>
    <col min="4" max="4" width="13.42578125" style="1014" customWidth="1"/>
    <col min="5" max="5" width="0.5703125" style="1014" customWidth="1"/>
    <col min="6" max="6" width="13.42578125" style="1014" customWidth="1"/>
    <col min="7" max="7" width="10.42578125" style="1014" customWidth="1"/>
    <col min="8" max="8" width="0.7109375" style="1014" customWidth="1"/>
    <col min="9" max="9" width="11.140625" style="1014" customWidth="1"/>
    <col min="10" max="10" width="10.42578125" style="1014" customWidth="1"/>
    <col min="11" max="11" width="0.7109375" style="1014" customWidth="1"/>
    <col min="12" max="12" width="9.5703125" style="1014" customWidth="1"/>
    <col min="13" max="13" width="11.42578125" style="1014"/>
    <col min="14" max="14" width="9.5703125" style="1014" customWidth="1"/>
    <col min="15" max="15" width="11.42578125" style="1014"/>
    <col min="16" max="16" width="9.5703125" style="1014" customWidth="1"/>
    <col min="17" max="16384" width="11.42578125" style="1014"/>
  </cols>
  <sheetData>
    <row r="2" spans="1:19" s="965" customFormat="1" x14ac:dyDescent="0.25">
      <c r="B2" s="1747"/>
      <c r="C2" s="1747"/>
      <c r="D2" s="1156"/>
      <c r="E2" s="1157"/>
      <c r="F2" s="1155"/>
      <c r="G2" s="1157"/>
    </row>
    <row r="3" spans="1:19" s="965" customFormat="1" ht="38.25" customHeight="1" x14ac:dyDescent="0.25">
      <c r="B3" s="1155"/>
      <c r="C3" s="1155"/>
      <c r="D3" s="1155"/>
      <c r="E3" s="1157"/>
      <c r="F3" s="1155"/>
      <c r="G3" s="1157"/>
    </row>
    <row r="4" spans="1:19" s="967" customFormat="1" ht="37.5" customHeight="1" x14ac:dyDescent="0.2">
      <c r="B4" s="1768" t="s">
        <v>336</v>
      </c>
      <c r="C4" s="1768"/>
      <c r="D4" s="1768"/>
      <c r="E4" s="1768"/>
      <c r="F4" s="1768"/>
      <c r="G4" s="1768"/>
      <c r="H4" s="1768"/>
      <c r="I4" s="1768"/>
      <c r="J4" s="1768"/>
      <c r="K4" s="1768"/>
      <c r="L4" s="1768"/>
      <c r="M4" s="1768"/>
      <c r="N4" s="1768"/>
      <c r="O4" s="1768"/>
      <c r="P4" s="1768"/>
      <c r="Q4" s="1768"/>
    </row>
    <row r="5" spans="1:19" s="967" customFormat="1" ht="15.75" x14ac:dyDescent="0.2">
      <c r="B5" s="1473" t="str">
        <f>porsaad!$B$6</f>
        <v>Situación a 31 de mayo de 2025</v>
      </c>
      <c r="C5" s="1473"/>
      <c r="D5" s="1473"/>
      <c r="E5" s="1473"/>
      <c r="F5" s="1473"/>
      <c r="G5" s="1473"/>
      <c r="H5" s="1473"/>
      <c r="I5" s="1473"/>
      <c r="J5" s="1473"/>
      <c r="K5" s="1473"/>
      <c r="L5" s="1473"/>
      <c r="M5" s="1473"/>
      <c r="N5" s="1473"/>
      <c r="O5" s="1473"/>
      <c r="P5" s="1473"/>
      <c r="Q5" s="1473"/>
    </row>
    <row r="6" spans="1:19" s="967" customFormat="1" ht="6" customHeight="1" x14ac:dyDescent="0.2">
      <c r="B6" s="968"/>
      <c r="C6" s="968"/>
      <c r="D6" s="1158"/>
      <c r="E6" s="1158"/>
      <c r="F6" s="1158"/>
      <c r="G6" s="1158"/>
      <c r="H6" s="968"/>
      <c r="I6" s="968"/>
      <c r="J6" s="968"/>
      <c r="K6" s="968"/>
      <c r="L6" s="968"/>
      <c r="M6" s="968"/>
      <c r="N6" s="968"/>
      <c r="O6" s="968"/>
      <c r="P6" s="968"/>
      <c r="Q6" s="968"/>
    </row>
    <row r="7" spans="1:19" s="972" customFormat="1" ht="4.5" customHeight="1" x14ac:dyDescent="0.2">
      <c r="A7" s="1148"/>
      <c r="B7" s="1748" t="s">
        <v>12</v>
      </c>
      <c r="C7" s="1149"/>
      <c r="D7" s="1748" t="s">
        <v>273</v>
      </c>
      <c r="E7" s="1150"/>
      <c r="F7" s="1751" t="s">
        <v>465</v>
      </c>
      <c r="G7" s="1752"/>
      <c r="H7" s="1151"/>
      <c r="I7" s="1751" t="s">
        <v>274</v>
      </c>
      <c r="J7" s="1755"/>
      <c r="K7" s="1159"/>
      <c r="L7" s="1159"/>
      <c r="M7" s="1159"/>
      <c r="N7" s="1159"/>
      <c r="O7" s="1159"/>
      <c r="P7" s="1159"/>
      <c r="Q7" s="1160"/>
    </row>
    <row r="8" spans="1:19" s="972" customFormat="1" ht="15" customHeight="1" x14ac:dyDescent="0.2">
      <c r="A8" s="1148"/>
      <c r="B8" s="1749"/>
      <c r="C8" s="1149"/>
      <c r="D8" s="1749"/>
      <c r="E8" s="1150"/>
      <c r="F8" s="1753"/>
      <c r="G8" s="1754"/>
      <c r="H8" s="1151"/>
      <c r="I8" s="1753"/>
      <c r="J8" s="1756"/>
      <c r="K8" s="1152"/>
      <c r="L8" s="1759" t="s">
        <v>133</v>
      </c>
      <c r="M8" s="1760"/>
      <c r="N8" s="1763" t="s">
        <v>134</v>
      </c>
      <c r="O8" s="1737"/>
      <c r="P8" s="1737"/>
      <c r="Q8" s="1737"/>
    </row>
    <row r="9" spans="1:19" s="972" customFormat="1" ht="44.25" customHeight="1" x14ac:dyDescent="0.2">
      <c r="A9" s="1148"/>
      <c r="B9" s="1749"/>
      <c r="C9" s="1149"/>
      <c r="D9" s="1749"/>
      <c r="E9" s="1150"/>
      <c r="F9" s="1753"/>
      <c r="G9" s="1754"/>
      <c r="H9" s="1151"/>
      <c r="I9" s="1757"/>
      <c r="J9" s="1758"/>
      <c r="K9" s="1152"/>
      <c r="L9" s="1761"/>
      <c r="M9" s="1762"/>
      <c r="N9" s="1764" t="s">
        <v>468</v>
      </c>
      <c r="O9" s="1765"/>
      <c r="P9" s="1766" t="s">
        <v>469</v>
      </c>
      <c r="Q9" s="1767"/>
    </row>
    <row r="10" spans="1:19" s="972" customFormat="1" ht="90" x14ac:dyDescent="0.2">
      <c r="A10" s="1148"/>
      <c r="B10" s="1750"/>
      <c r="C10" s="1151"/>
      <c r="D10" s="1193" t="s">
        <v>9</v>
      </c>
      <c r="E10" s="1161"/>
      <c r="F10" s="1194" t="s">
        <v>9</v>
      </c>
      <c r="G10" s="1195" t="s">
        <v>275</v>
      </c>
      <c r="H10" s="1151"/>
      <c r="I10" s="1194" t="s">
        <v>9</v>
      </c>
      <c r="J10" s="1191" t="s">
        <v>275</v>
      </c>
      <c r="K10" s="1162"/>
      <c r="L10" s="1196" t="s">
        <v>9</v>
      </c>
      <c r="M10" s="1192" t="s">
        <v>470</v>
      </c>
      <c r="N10" s="1145" t="s">
        <v>9</v>
      </c>
      <c r="O10" s="1198" t="s">
        <v>470</v>
      </c>
      <c r="P10" s="1197" t="s">
        <v>9</v>
      </c>
      <c r="Q10" s="1144" t="s">
        <v>470</v>
      </c>
    </row>
    <row r="11" spans="1:19" s="961" customFormat="1" ht="9" customHeight="1" x14ac:dyDescent="0.25">
      <c r="A11" s="1153"/>
      <c r="B11" s="1154"/>
      <c r="D11" s="127"/>
      <c r="E11" s="1154"/>
      <c r="F11" s="127"/>
      <c r="G11" s="1154"/>
      <c r="I11" s="1154"/>
      <c r="J11" s="1154"/>
    </row>
    <row r="12" spans="1:19" s="962" customFormat="1" x14ac:dyDescent="0.2">
      <c r="A12" s="1163"/>
      <c r="B12" s="1164" t="s">
        <v>8</v>
      </c>
      <c r="D12" s="1165">
        <f>'41benpresaad'!D10</f>
        <v>301429</v>
      </c>
      <c r="E12" s="1166">
        <v>53364</v>
      </c>
      <c r="F12" s="1167">
        <f>D12-I12</f>
        <v>295681</v>
      </c>
      <c r="G12" s="1168">
        <f>F12*100/D12</f>
        <v>98.093083279976383</v>
      </c>
      <c r="I12" s="1167">
        <f>L12+N12+P12</f>
        <v>5748</v>
      </c>
      <c r="J12" s="1168">
        <f t="shared" ref="J12:J29" si="0">I12*100/D12</f>
        <v>1.9069167200236208</v>
      </c>
      <c r="L12" s="1167">
        <v>0</v>
      </c>
      <c r="M12" s="1169">
        <f>L12/$I12*100</f>
        <v>0</v>
      </c>
      <c r="N12" s="1167">
        <v>5306</v>
      </c>
      <c r="O12" s="1126">
        <f>N12/$I12*100</f>
        <v>92.310368823938759</v>
      </c>
      <c r="P12" s="1167">
        <v>442</v>
      </c>
      <c r="Q12" s="1126">
        <f>P12/$I12*100</f>
        <v>7.6896311760612388</v>
      </c>
      <c r="R12" s="1170"/>
      <c r="S12" s="1170"/>
    </row>
    <row r="13" spans="1:19" s="962" customFormat="1" x14ac:dyDescent="0.2">
      <c r="A13" s="1163"/>
      <c r="B13" s="1171" t="s">
        <v>7</v>
      </c>
      <c r="D13" s="1172">
        <f>'41benpresaad'!D11</f>
        <v>46529</v>
      </c>
      <c r="E13" s="1166">
        <v>5161</v>
      </c>
      <c r="F13" s="1173">
        <f t="shared" ref="F13:F29" si="1">D13-I13</f>
        <v>45842</v>
      </c>
      <c r="G13" s="1174">
        <f t="shared" ref="G13:G29" si="2">F13*100/D13</f>
        <v>98.523501472200138</v>
      </c>
      <c r="I13" s="1173">
        <f t="shared" ref="I13:I29" si="3">L13+N13+P13</f>
        <v>687</v>
      </c>
      <c r="J13" s="1174">
        <f t="shared" si="0"/>
        <v>1.4764985277998668</v>
      </c>
      <c r="L13" s="1173">
        <v>0</v>
      </c>
      <c r="M13" s="1175">
        <f>L13/$I13*100</f>
        <v>0</v>
      </c>
      <c r="N13" s="1173">
        <v>399</v>
      </c>
      <c r="O13" s="1127">
        <f>N13/$I13*100</f>
        <v>58.078602620087338</v>
      </c>
      <c r="P13" s="1173">
        <v>288</v>
      </c>
      <c r="Q13" s="1127">
        <f>P13/$I13*100</f>
        <v>41.921397379912662</v>
      </c>
      <c r="R13" s="1170"/>
      <c r="S13" s="1170"/>
    </row>
    <row r="14" spans="1:19" s="962" customFormat="1" x14ac:dyDescent="0.2">
      <c r="A14" s="1163"/>
      <c r="B14" s="1171" t="s">
        <v>37</v>
      </c>
      <c r="D14" s="1172">
        <f>'41benpresaad'!D12</f>
        <v>34939</v>
      </c>
      <c r="E14" s="1166">
        <v>3593</v>
      </c>
      <c r="F14" s="1173">
        <f t="shared" si="1"/>
        <v>33924</v>
      </c>
      <c r="G14" s="1174">
        <f t="shared" si="2"/>
        <v>97.094936890008299</v>
      </c>
      <c r="I14" s="1173">
        <f t="shared" si="3"/>
        <v>1015</v>
      </c>
      <c r="J14" s="1174">
        <f t="shared" si="0"/>
        <v>2.9050631099916999</v>
      </c>
      <c r="L14" s="1173">
        <v>3</v>
      </c>
      <c r="M14" s="1175">
        <f>L14/$I14*100</f>
        <v>0.29556650246305421</v>
      </c>
      <c r="N14" s="1173">
        <v>396</v>
      </c>
      <c r="O14" s="1127">
        <f>N14/$I14*100</f>
        <v>39.014778325123153</v>
      </c>
      <c r="P14" s="1173">
        <v>616</v>
      </c>
      <c r="Q14" s="1127">
        <f>P14/$I14*100</f>
        <v>60.689655172413794</v>
      </c>
      <c r="R14" s="1170"/>
      <c r="S14" s="1170"/>
    </row>
    <row r="15" spans="1:19" s="962" customFormat="1" x14ac:dyDescent="0.2">
      <c r="A15" s="1163"/>
      <c r="B15" s="1171" t="s">
        <v>38</v>
      </c>
      <c r="D15" s="1172">
        <f>'41benpresaad'!D13</f>
        <v>31159</v>
      </c>
      <c r="E15" s="1166">
        <v>2742</v>
      </c>
      <c r="F15" s="1173">
        <f t="shared" si="1"/>
        <v>31159</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
      <c r="A16" s="1163"/>
      <c r="B16" s="1171" t="s">
        <v>6</v>
      </c>
      <c r="D16" s="1172">
        <f>'41benpresaad'!D14</f>
        <v>46750</v>
      </c>
      <c r="E16" s="1166">
        <v>7296</v>
      </c>
      <c r="F16" s="1173">
        <f t="shared" si="1"/>
        <v>38799</v>
      </c>
      <c r="G16" s="1174">
        <f t="shared" si="2"/>
        <v>82.992513368983964</v>
      </c>
      <c r="I16" s="1173">
        <f t="shared" si="3"/>
        <v>7951</v>
      </c>
      <c r="J16" s="1174">
        <f t="shared" si="0"/>
        <v>17.007486631016043</v>
      </c>
      <c r="L16" s="1173">
        <v>6449</v>
      </c>
      <c r="M16" s="1175">
        <f>L16/$I16*100</f>
        <v>81.109294428373786</v>
      </c>
      <c r="N16" s="1173">
        <v>181</v>
      </c>
      <c r="O16" s="1127">
        <f>N16/$I16*100</f>
        <v>2.276443214689976</v>
      </c>
      <c r="P16" s="1173">
        <v>1321</v>
      </c>
      <c r="Q16" s="1127">
        <f>P16/$I16*100</f>
        <v>16.614262356936234</v>
      </c>
      <c r="R16" s="1170"/>
      <c r="S16" s="1170"/>
    </row>
    <row r="17" spans="1:19" s="962" customFormat="1" x14ac:dyDescent="0.2">
      <c r="A17" s="1163"/>
      <c r="B17" s="1171" t="s">
        <v>5</v>
      </c>
      <c r="D17" s="1172">
        <f>'41benpresaad'!D15</f>
        <v>18068</v>
      </c>
      <c r="E17" s="1166">
        <v>3462</v>
      </c>
      <c r="F17" s="1173">
        <f t="shared" si="1"/>
        <v>18067</v>
      </c>
      <c r="G17" s="1174">
        <f t="shared" si="2"/>
        <v>99.994465353110471</v>
      </c>
      <c r="I17" s="1173">
        <f t="shared" si="3"/>
        <v>1</v>
      </c>
      <c r="J17" s="1174">
        <f t="shared" si="0"/>
        <v>5.5346468895284481E-3</v>
      </c>
      <c r="L17" s="1173">
        <v>0</v>
      </c>
      <c r="M17" s="1175" t="s">
        <v>363</v>
      </c>
      <c r="N17" s="1173">
        <v>0</v>
      </c>
      <c r="O17" s="1127" t="s">
        <v>363</v>
      </c>
      <c r="P17" s="1173">
        <v>1</v>
      </c>
      <c r="Q17" s="1127" t="s">
        <v>363</v>
      </c>
      <c r="R17" s="1170"/>
      <c r="S17" s="1170"/>
    </row>
    <row r="18" spans="1:19" s="962" customFormat="1" x14ac:dyDescent="0.2">
      <c r="A18" s="1163"/>
      <c r="B18" s="1171" t="s">
        <v>4</v>
      </c>
      <c r="D18" s="1172">
        <f>'41benpresaad'!D16</f>
        <v>126965</v>
      </c>
      <c r="E18" s="1166">
        <v>14325</v>
      </c>
      <c r="F18" s="1173">
        <f t="shared" si="1"/>
        <v>120524</v>
      </c>
      <c r="G18" s="1174">
        <f t="shared" si="2"/>
        <v>94.926948371598471</v>
      </c>
      <c r="I18" s="1173">
        <f t="shared" si="3"/>
        <v>6441</v>
      </c>
      <c r="J18" s="1174">
        <f>I18*100/D18</f>
        <v>5.0730516284015277</v>
      </c>
      <c r="L18" s="1173">
        <v>6208</v>
      </c>
      <c r="M18" s="1175">
        <f>L18/$I18*100</f>
        <v>96.382549293587942</v>
      </c>
      <c r="N18" s="1173">
        <v>231</v>
      </c>
      <c r="O18" s="1127">
        <f>N18/$I18*100</f>
        <v>3.5863996273870518</v>
      </c>
      <c r="P18" s="1173">
        <v>2</v>
      </c>
      <c r="Q18" s="1127">
        <f>P18/$I18*100</f>
        <v>3.1051079024996119E-2</v>
      </c>
      <c r="R18" s="1170"/>
      <c r="S18" s="1170"/>
    </row>
    <row r="19" spans="1:19" s="962" customFormat="1" x14ac:dyDescent="0.2">
      <c r="A19" s="1163"/>
      <c r="B19" s="1171" t="s">
        <v>40</v>
      </c>
      <c r="D19" s="1172">
        <f>'41benpresaad'!D17</f>
        <v>78096</v>
      </c>
      <c r="E19" s="1166">
        <v>9188</v>
      </c>
      <c r="F19" s="1173">
        <f t="shared" si="1"/>
        <v>76353</v>
      </c>
      <c r="G19" s="1174">
        <f t="shared" si="2"/>
        <v>97.7681315304241</v>
      </c>
      <c r="I19" s="1173">
        <f t="shared" si="3"/>
        <v>1743</v>
      </c>
      <c r="J19" s="1174">
        <f t="shared" si="0"/>
        <v>2.2318684695759066</v>
      </c>
      <c r="L19" s="1173">
        <v>4</v>
      </c>
      <c r="M19" s="1175">
        <f>L19/$I19*100</f>
        <v>0.22948938611589212</v>
      </c>
      <c r="N19" s="1173">
        <v>514</v>
      </c>
      <c r="O19" s="1127">
        <f>N19/$I19*100</f>
        <v>29.489386115892142</v>
      </c>
      <c r="P19" s="1173">
        <v>1225</v>
      </c>
      <c r="Q19" s="1127">
        <f>P19/$I19*100</f>
        <v>70.281124497991968</v>
      </c>
      <c r="R19" s="1170"/>
      <c r="S19" s="1170"/>
    </row>
    <row r="20" spans="1:19" s="962" customFormat="1" x14ac:dyDescent="0.2">
      <c r="A20" s="1163"/>
      <c r="B20" s="1171" t="s">
        <v>41</v>
      </c>
      <c r="D20" s="1172">
        <f>'41benpresaad'!D18</f>
        <v>236273</v>
      </c>
      <c r="E20" s="1166">
        <v>34612</v>
      </c>
      <c r="F20" s="1173">
        <f t="shared" si="1"/>
        <v>236273</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
      <c r="A21" s="1163"/>
      <c r="B21" s="1171" t="s">
        <v>3</v>
      </c>
      <c r="D21" s="1172">
        <f>'41benpresaad'!D19</f>
        <v>168563</v>
      </c>
      <c r="E21" s="1166">
        <v>13397</v>
      </c>
      <c r="F21" s="1173">
        <f t="shared" si="1"/>
        <v>166653</v>
      </c>
      <c r="G21" s="1174">
        <f t="shared" si="2"/>
        <v>98.866892497167228</v>
      </c>
      <c r="I21" s="1173">
        <f t="shared" si="3"/>
        <v>1910</v>
      </c>
      <c r="J21" s="1174">
        <f t="shared" si="0"/>
        <v>1.1331075028327688</v>
      </c>
      <c r="L21" s="1173">
        <v>20</v>
      </c>
      <c r="M21" s="1175">
        <f>L21/$I21*100</f>
        <v>1.0471204188481675</v>
      </c>
      <c r="N21" s="1173">
        <v>1200</v>
      </c>
      <c r="O21" s="1127">
        <f>N21/$I21*100</f>
        <v>62.827225130890049</v>
      </c>
      <c r="P21" s="1173">
        <v>690</v>
      </c>
      <c r="Q21" s="1127">
        <f>P21/$I21*100</f>
        <v>36.125654450261777</v>
      </c>
      <c r="R21" s="1170"/>
      <c r="S21" s="1170"/>
    </row>
    <row r="22" spans="1:19" s="962" customFormat="1" x14ac:dyDescent="0.2">
      <c r="A22" s="1163"/>
      <c r="B22" s="1171" t="s">
        <v>2</v>
      </c>
      <c r="D22" s="1172">
        <f>'41benpresaad'!D20</f>
        <v>36837</v>
      </c>
      <c r="E22" s="1166">
        <v>6540</v>
      </c>
      <c r="F22" s="1173">
        <f t="shared" si="1"/>
        <v>36580</v>
      </c>
      <c r="G22" s="1174">
        <f t="shared" si="2"/>
        <v>99.302331894562528</v>
      </c>
      <c r="I22" s="1173">
        <f t="shared" si="3"/>
        <v>257</v>
      </c>
      <c r="J22" s="1174">
        <f t="shared" si="0"/>
        <v>0.69766810543746771</v>
      </c>
      <c r="L22" s="1173">
        <v>1</v>
      </c>
      <c r="M22" s="1175">
        <f>L22/$I22*100</f>
        <v>0.38910505836575876</v>
      </c>
      <c r="N22" s="1173">
        <v>85</v>
      </c>
      <c r="O22" s="1127">
        <f>N22/$I22*100</f>
        <v>33.07392996108949</v>
      </c>
      <c r="P22" s="1173">
        <v>171</v>
      </c>
      <c r="Q22" s="1127">
        <f>P22/$I22*100</f>
        <v>66.536964980544738</v>
      </c>
      <c r="R22" s="1170"/>
      <c r="S22" s="1170"/>
    </row>
    <row r="23" spans="1:19" s="962" customFormat="1" x14ac:dyDescent="0.2">
      <c r="A23" s="1163"/>
      <c r="B23" s="1171" t="s">
        <v>35</v>
      </c>
      <c r="D23" s="1172">
        <f>'41benpresaad'!D21</f>
        <v>81675</v>
      </c>
      <c r="E23" s="1166">
        <v>13798</v>
      </c>
      <c r="F23" s="1173">
        <f t="shared" si="1"/>
        <v>80821</v>
      </c>
      <c r="G23" s="1174">
        <f t="shared" si="2"/>
        <v>98.954392408937863</v>
      </c>
      <c r="I23" s="1173">
        <f t="shared" si="3"/>
        <v>854</v>
      </c>
      <c r="J23" s="1174">
        <f t="shared" si="0"/>
        <v>1.0456075910621365</v>
      </c>
      <c r="L23" s="1173">
        <v>18</v>
      </c>
      <c r="M23" s="1175">
        <f>L23/$I23*100</f>
        <v>2.1077283372365341</v>
      </c>
      <c r="N23" s="1173">
        <v>40</v>
      </c>
      <c r="O23" s="1127">
        <f>N23/$I23*100</f>
        <v>4.6838407494145207</v>
      </c>
      <c r="P23" s="1173">
        <v>796</v>
      </c>
      <c r="Q23" s="1127">
        <f>P23/$I23*100</f>
        <v>93.208430913348948</v>
      </c>
      <c r="R23" s="1170"/>
      <c r="S23" s="1170"/>
    </row>
    <row r="24" spans="1:19" s="962" customFormat="1" x14ac:dyDescent="0.2">
      <c r="A24" s="1163"/>
      <c r="B24" s="1171" t="s">
        <v>42</v>
      </c>
      <c r="D24" s="1172">
        <f>'41benpresaad'!D22</f>
        <v>196986</v>
      </c>
      <c r="E24" s="1166">
        <v>24812</v>
      </c>
      <c r="F24" s="1173">
        <f t="shared" si="1"/>
        <v>196986</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
      <c r="A25" s="1163"/>
      <c r="B25" s="1171" t="s">
        <v>43</v>
      </c>
      <c r="D25" s="1172">
        <f>'41benpresaad'!D23</f>
        <v>46549</v>
      </c>
      <c r="E25" s="1166">
        <v>10064</v>
      </c>
      <c r="F25" s="1173">
        <f t="shared" si="1"/>
        <v>46430</v>
      </c>
      <c r="G25" s="1174">
        <f t="shared" si="2"/>
        <v>99.744355410427715</v>
      </c>
      <c r="I25" s="1173">
        <f t="shared" si="3"/>
        <v>119</v>
      </c>
      <c r="J25" s="1174">
        <f t="shared" si="0"/>
        <v>0.25564458957227865</v>
      </c>
      <c r="L25" s="1173">
        <v>1</v>
      </c>
      <c r="M25" s="1175">
        <f>L25/$I25*100</f>
        <v>0.84033613445378152</v>
      </c>
      <c r="N25" s="1173">
        <v>104</v>
      </c>
      <c r="O25" s="1127">
        <f>N25/$I25*100</f>
        <v>87.394957983193279</v>
      </c>
      <c r="P25" s="1173">
        <v>14</v>
      </c>
      <c r="Q25" s="1127">
        <f>P25/$I25*100</f>
        <v>11.76470588235294</v>
      </c>
      <c r="R25" s="1170"/>
      <c r="S25" s="1170"/>
    </row>
    <row r="26" spans="1:19" s="962" customFormat="1" x14ac:dyDescent="0.2">
      <c r="B26" s="1171" t="s">
        <v>44</v>
      </c>
      <c r="D26" s="1172">
        <f>'41benpresaad'!D24</f>
        <v>17258</v>
      </c>
      <c r="E26" s="1166">
        <v>1275</v>
      </c>
      <c r="F26" s="1176">
        <f t="shared" si="1"/>
        <v>17258</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
      <c r="B27" s="1171" t="s">
        <v>45</v>
      </c>
      <c r="D27" s="1177">
        <f>'41benpresaad'!D25</f>
        <v>72428</v>
      </c>
      <c r="E27" s="1166">
        <v>8030</v>
      </c>
      <c r="F27" s="1176">
        <f t="shared" si="1"/>
        <v>72428</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
      <c r="B28" s="1171" t="s">
        <v>46</v>
      </c>
      <c r="D28" s="1177">
        <f>'41benpresaad'!D26</f>
        <v>9323</v>
      </c>
      <c r="E28" s="1178">
        <v>1753</v>
      </c>
      <c r="F28" s="1176">
        <f t="shared" si="1"/>
        <v>9323</v>
      </c>
      <c r="G28" s="1179">
        <f t="shared" si="2"/>
        <v>100</v>
      </c>
      <c r="I28" s="1176">
        <f t="shared" si="3"/>
        <v>0</v>
      </c>
      <c r="J28" s="1179">
        <f t="shared" si="0"/>
        <v>0</v>
      </c>
      <c r="L28" s="1176">
        <v>0</v>
      </c>
      <c r="M28" s="1175" t="s">
        <v>363</v>
      </c>
      <c r="N28" s="1176">
        <v>0</v>
      </c>
      <c r="O28" s="1175" t="s">
        <v>363</v>
      </c>
      <c r="P28" s="1176">
        <v>0</v>
      </c>
      <c r="Q28" s="1175" t="s">
        <v>363</v>
      </c>
      <c r="R28" s="1170"/>
      <c r="S28" s="1170"/>
    </row>
    <row r="29" spans="1:19" s="962" customFormat="1" x14ac:dyDescent="0.2">
      <c r="B29" s="1180" t="s">
        <v>1</v>
      </c>
      <c r="D29" s="1181">
        <f>'41benpresaad'!D27</f>
        <v>3733</v>
      </c>
      <c r="E29" s="1178">
        <v>384</v>
      </c>
      <c r="F29" s="1182">
        <f t="shared" si="1"/>
        <v>3679</v>
      </c>
      <c r="G29" s="1183">
        <f t="shared" si="2"/>
        <v>98.553442271631397</v>
      </c>
      <c r="I29" s="1182">
        <f t="shared" si="3"/>
        <v>54</v>
      </c>
      <c r="J29" s="1183">
        <f t="shared" si="0"/>
        <v>1.4465577283686044</v>
      </c>
      <c r="L29" s="1182">
        <v>0</v>
      </c>
      <c r="M29" s="1184">
        <f>L29/$I29*100</f>
        <v>0</v>
      </c>
      <c r="N29" s="1182">
        <v>6</v>
      </c>
      <c r="O29" s="1129">
        <f>N29/$I29*100</f>
        <v>11.111111111111111</v>
      </c>
      <c r="P29" s="1182">
        <v>48</v>
      </c>
      <c r="Q29" s="1129">
        <f>P29/$I29*100</f>
        <v>88.888888888888886</v>
      </c>
      <c r="R29" s="1170"/>
      <c r="S29" s="1170"/>
    </row>
    <row r="30" spans="1:19" s="961" customFormat="1" ht="7.5" customHeight="1" x14ac:dyDescent="0.25">
      <c r="A30" s="1153"/>
      <c r="B30" s="1154"/>
      <c r="D30" s="1185"/>
      <c r="E30" s="1186"/>
      <c r="F30" s="1185"/>
      <c r="G30" s="1187"/>
      <c r="I30" s="1188"/>
      <c r="J30" s="1187"/>
      <c r="L30" s="1188"/>
      <c r="M30" s="1187"/>
      <c r="N30" s="1188"/>
      <c r="O30" s="1187"/>
      <c r="P30" s="1188"/>
      <c r="Q30" s="1187"/>
    </row>
    <row r="31" spans="1:19" s="1312" customFormat="1" x14ac:dyDescent="0.2">
      <c r="B31" s="1313" t="s">
        <v>0</v>
      </c>
      <c r="D31" s="1314">
        <f>SUM(D12:D29)</f>
        <v>1553560</v>
      </c>
      <c r="E31" s="1315"/>
      <c r="F31" s="1316">
        <f>SUM(F12:F29)</f>
        <v>1526780</v>
      </c>
      <c r="G31" s="1317">
        <f>F31*100/D31</f>
        <v>98.276217204356442</v>
      </c>
      <c r="I31" s="1318">
        <f>SUM(I12:I29)</f>
        <v>26780</v>
      </c>
      <c r="J31" s="1317">
        <f>I31*100/D31</f>
        <v>1.7237827956435541</v>
      </c>
      <c r="L31" s="1318">
        <f>SUM(L12:L29)</f>
        <v>12704</v>
      </c>
      <c r="M31" s="1317">
        <f>L31/$I31*100</f>
        <v>47.438386855862582</v>
      </c>
      <c r="N31" s="1318">
        <f>SUM(N12:N29)</f>
        <v>8462</v>
      </c>
      <c r="O31" s="1317">
        <f>N31/$I31*100</f>
        <v>31.598207617625096</v>
      </c>
      <c r="P31" s="1318">
        <f>SUM(P12:P29)</f>
        <v>5614</v>
      </c>
      <c r="Q31" s="1317">
        <f>P31/$I31*100</f>
        <v>20.963405526512322</v>
      </c>
    </row>
    <row r="32" spans="1:19" s="961" customFormat="1" x14ac:dyDescent="0.25">
      <c r="B32" s="1189" t="s">
        <v>39</v>
      </c>
      <c r="C32" s="1190"/>
    </row>
    <row r="33" spans="2:16" ht="33" customHeight="1" x14ac:dyDescent="0.25">
      <c r="B33" s="1746" t="s">
        <v>276</v>
      </c>
      <c r="C33" s="1746"/>
      <c r="D33" s="1746"/>
      <c r="E33" s="1746"/>
      <c r="F33" s="1746"/>
      <c r="G33" s="1746"/>
      <c r="H33" s="1746"/>
      <c r="I33" s="1746"/>
      <c r="J33" s="1746"/>
      <c r="K33" s="1746"/>
      <c r="L33" s="1746"/>
      <c r="M33" s="1746"/>
      <c r="N33" s="1746"/>
      <c r="O33" s="1746"/>
      <c r="P33" s="1746"/>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6" t="s">
        <v>490</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88" t="s">
        <v>491</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
      <c r="B7" s="1550" t="s">
        <v>12</v>
      </c>
      <c r="C7" s="625"/>
      <c r="D7" s="871" t="s">
        <v>492</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1363" t="s">
        <v>493</v>
      </c>
      <c r="AD7" s="827"/>
    </row>
    <row r="8" spans="2:30" s="626" customFormat="1" ht="20.25" customHeight="1" x14ac:dyDescent="0.2">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4">
        <v>295681</v>
      </c>
      <c r="E10" s="1365"/>
      <c r="F10" s="1366">
        <v>587</v>
      </c>
      <c r="G10" s="1367">
        <v>0.13389384749787298</v>
      </c>
      <c r="H10" s="1366">
        <v>144008</v>
      </c>
      <c r="I10" s="1367">
        <v>32.848015656684311</v>
      </c>
      <c r="J10" s="1366">
        <v>164666</v>
      </c>
      <c r="K10" s="1367">
        <v>37.560075454999577</v>
      </c>
      <c r="L10" s="1366">
        <v>13774</v>
      </c>
      <c r="M10" s="1367">
        <v>3.1418293959722359</v>
      </c>
      <c r="N10" s="1366">
        <v>25432</v>
      </c>
      <c r="O10" s="1367">
        <v>5.8010022650185782</v>
      </c>
      <c r="P10" s="1366">
        <v>4417</v>
      </c>
      <c r="Q10" s="1367">
        <v>1.0075112851756474</v>
      </c>
      <c r="R10" s="1366">
        <v>85511</v>
      </c>
      <c r="S10" s="1367">
        <v>19.504934912079413</v>
      </c>
      <c r="T10" s="1366">
        <v>12</v>
      </c>
      <c r="U10" s="1367">
        <v>2.7371825723585619E-3</v>
      </c>
      <c r="V10" s="1368">
        <v>438407</v>
      </c>
      <c r="W10" s="1367">
        <v>100</v>
      </c>
      <c r="X10" s="1369"/>
      <c r="Y10" s="1370">
        <v>1.4827026423747214</v>
      </c>
    </row>
    <row r="11" spans="2:30" s="633" customFormat="1" ht="18" customHeight="1" x14ac:dyDescent="0.2">
      <c r="B11" s="682" t="s">
        <v>7</v>
      </c>
      <c r="D11" s="1371">
        <v>45842</v>
      </c>
      <c r="E11" s="1365"/>
      <c r="F11" s="1372">
        <v>4629</v>
      </c>
      <c r="G11" s="1373">
        <v>7.6983203060036587</v>
      </c>
      <c r="H11" s="1372">
        <v>10121</v>
      </c>
      <c r="I11" s="1373">
        <v>16.831864294029604</v>
      </c>
      <c r="J11" s="1372">
        <v>5009</v>
      </c>
      <c r="K11" s="1373">
        <v>8.3302843838350249</v>
      </c>
      <c r="L11" s="1372">
        <v>1724</v>
      </c>
      <c r="M11" s="1373">
        <v>2.8671212373191417</v>
      </c>
      <c r="N11" s="1372">
        <v>4037</v>
      </c>
      <c r="O11" s="1373">
        <v>6.7137867952769001</v>
      </c>
      <c r="P11" s="1372">
        <v>10118</v>
      </c>
      <c r="Q11" s="1373">
        <v>16.826875103941461</v>
      </c>
      <c r="R11" s="1372">
        <v>24492</v>
      </c>
      <c r="S11" s="1373">
        <v>40.731747879594209</v>
      </c>
      <c r="T11" s="1372">
        <v>0</v>
      </c>
      <c r="U11" s="1373">
        <v>0</v>
      </c>
      <c r="V11" s="1374">
        <v>60130</v>
      </c>
      <c r="W11" s="1373">
        <v>100</v>
      </c>
      <c r="X11" s="1369"/>
      <c r="Y11" s="1375">
        <v>1.3116792461061908</v>
      </c>
    </row>
    <row r="12" spans="2:30" s="633" customFormat="1" ht="22.5" customHeight="1" x14ac:dyDescent="0.2">
      <c r="B12" s="682" t="s">
        <v>37</v>
      </c>
      <c r="D12" s="1371">
        <v>33924</v>
      </c>
      <c r="E12" s="1365"/>
      <c r="F12" s="1376">
        <v>6675</v>
      </c>
      <c r="G12" s="1373">
        <v>14.212408976706554</v>
      </c>
      <c r="H12" s="1376">
        <v>8163</v>
      </c>
      <c r="I12" s="1373">
        <v>17.380658348592601</v>
      </c>
      <c r="J12" s="1376">
        <v>7875</v>
      </c>
      <c r="K12" s="1373">
        <v>16.767448792743686</v>
      </c>
      <c r="L12" s="1376">
        <v>2130</v>
      </c>
      <c r="M12" s="1373">
        <v>4.5351956734659113</v>
      </c>
      <c r="N12" s="1376">
        <v>3339</v>
      </c>
      <c r="O12" s="1373">
        <v>7.1093982881233231</v>
      </c>
      <c r="P12" s="1376">
        <v>5506</v>
      </c>
      <c r="Q12" s="1373">
        <v>11.723374355917047</v>
      </c>
      <c r="R12" s="1376">
        <v>13247</v>
      </c>
      <c r="S12" s="1373">
        <v>28.205510369203253</v>
      </c>
      <c r="T12" s="1376">
        <v>31</v>
      </c>
      <c r="U12" s="1373">
        <v>6.6005195247625936E-2</v>
      </c>
      <c r="V12" s="1374">
        <v>46966</v>
      </c>
      <c r="W12" s="1373">
        <v>100</v>
      </c>
      <c r="X12" s="1369"/>
      <c r="Y12" s="1375">
        <v>1.3844475887277443</v>
      </c>
    </row>
    <row r="13" spans="2:30" s="633" customFormat="1" ht="18" customHeight="1" x14ac:dyDescent="0.2">
      <c r="B13" s="682" t="s">
        <v>38</v>
      </c>
      <c r="D13" s="1371">
        <v>31159</v>
      </c>
      <c r="E13" s="1365"/>
      <c r="F13" s="1372">
        <v>3570</v>
      </c>
      <c r="G13" s="1373">
        <v>6.9658536585365853</v>
      </c>
      <c r="H13" s="1372">
        <v>16698</v>
      </c>
      <c r="I13" s="1373">
        <v>32.581463414634143</v>
      </c>
      <c r="J13" s="1372">
        <v>2259</v>
      </c>
      <c r="K13" s="1373">
        <v>4.4078048780487809</v>
      </c>
      <c r="L13" s="1372">
        <v>1747</v>
      </c>
      <c r="M13" s="1373">
        <v>3.408780487804878</v>
      </c>
      <c r="N13" s="1372">
        <v>2879</v>
      </c>
      <c r="O13" s="1373">
        <v>5.6175609756097558</v>
      </c>
      <c r="P13" s="1372">
        <v>738</v>
      </c>
      <c r="Q13" s="1373">
        <v>1.44</v>
      </c>
      <c r="R13" s="1372">
        <v>23359</v>
      </c>
      <c r="S13" s="1373">
        <v>45.578536585365853</v>
      </c>
      <c r="T13" s="1372">
        <v>0</v>
      </c>
      <c r="U13" s="1373">
        <v>0</v>
      </c>
      <c r="V13" s="1374">
        <v>51250</v>
      </c>
      <c r="W13" s="1373">
        <v>100</v>
      </c>
      <c r="X13" s="1369"/>
      <c r="Y13" s="1375">
        <v>1.6447896273949743</v>
      </c>
    </row>
    <row r="14" spans="2:30" s="633" customFormat="1" ht="18" customHeight="1" x14ac:dyDescent="0.2">
      <c r="B14" s="682" t="s">
        <v>6</v>
      </c>
      <c r="D14" s="1371">
        <v>38799</v>
      </c>
      <c r="E14" s="1365"/>
      <c r="F14" s="1372">
        <v>1434</v>
      </c>
      <c r="G14" s="1373">
        <v>3.2683015771720303</v>
      </c>
      <c r="H14" s="1372">
        <v>2385</v>
      </c>
      <c r="I14" s="1373">
        <v>5.4357735436229371</v>
      </c>
      <c r="J14" s="1372">
        <v>640</v>
      </c>
      <c r="K14" s="1373">
        <v>1.458656212963807</v>
      </c>
      <c r="L14" s="1372">
        <v>5106</v>
      </c>
      <c r="M14" s="1373">
        <v>11.637341599051874</v>
      </c>
      <c r="N14" s="1372">
        <v>4251</v>
      </c>
      <c r="O14" s="1373">
        <v>9.6886680645455368</v>
      </c>
      <c r="P14" s="1372">
        <v>8422</v>
      </c>
      <c r="Q14" s="1373">
        <v>19.195004102470598</v>
      </c>
      <c r="R14" s="1372">
        <v>21638</v>
      </c>
      <c r="S14" s="1373">
        <v>49.316254900173213</v>
      </c>
      <c r="T14" s="1372">
        <v>0</v>
      </c>
      <c r="U14" s="1373">
        <v>0</v>
      </c>
      <c r="V14" s="1374">
        <v>43876</v>
      </c>
      <c r="W14" s="1373">
        <v>100</v>
      </c>
      <c r="X14" s="1369"/>
      <c r="Y14" s="1375">
        <v>1.1308538879868038</v>
      </c>
    </row>
    <row r="15" spans="2:30" s="633" customFormat="1" ht="18" customHeight="1" x14ac:dyDescent="0.2">
      <c r="B15" s="682" t="s">
        <v>5</v>
      </c>
      <c r="D15" s="1371">
        <v>18067</v>
      </c>
      <c r="E15" s="1365"/>
      <c r="F15" s="1376">
        <v>6614</v>
      </c>
      <c r="G15" s="1373">
        <v>22.965277777777779</v>
      </c>
      <c r="H15" s="1376">
        <v>4116</v>
      </c>
      <c r="I15" s="1373">
        <v>14.291666666666666</v>
      </c>
      <c r="J15" s="1376">
        <v>1397</v>
      </c>
      <c r="K15" s="1373">
        <v>4.8506944444444446</v>
      </c>
      <c r="L15" s="1376">
        <v>2230</v>
      </c>
      <c r="M15" s="1373">
        <v>7.7430555555555554</v>
      </c>
      <c r="N15" s="1376">
        <v>4607</v>
      </c>
      <c r="O15" s="1373">
        <v>15.996527777777779</v>
      </c>
      <c r="P15" s="1376">
        <v>376</v>
      </c>
      <c r="Q15" s="1373">
        <v>1.3055555555555556</v>
      </c>
      <c r="R15" s="1376">
        <v>9460</v>
      </c>
      <c r="S15" s="1373">
        <v>32.847222222222221</v>
      </c>
      <c r="T15" s="1376">
        <v>0</v>
      </c>
      <c r="U15" s="1373">
        <v>0</v>
      </c>
      <c r="V15" s="1374">
        <v>28800</v>
      </c>
      <c r="W15" s="1373">
        <v>100</v>
      </c>
      <c r="X15" s="1369"/>
      <c r="Y15" s="1375">
        <v>1.5940665301378203</v>
      </c>
    </row>
    <row r="16" spans="2:30" s="742" customFormat="1" ht="18" customHeight="1" x14ac:dyDescent="0.2">
      <c r="B16" s="836" t="s">
        <v>4</v>
      </c>
      <c r="D16" s="1371">
        <v>120524</v>
      </c>
      <c r="E16" s="1365"/>
      <c r="F16" s="1372">
        <v>14344</v>
      </c>
      <c r="G16" s="1373">
        <v>8.3697047496790749</v>
      </c>
      <c r="H16" s="1372">
        <v>31668</v>
      </c>
      <c r="I16" s="1373">
        <v>18.47823550005835</v>
      </c>
      <c r="J16" s="1372">
        <v>24137</v>
      </c>
      <c r="K16" s="1373">
        <v>14.083907107013653</v>
      </c>
      <c r="L16" s="1372">
        <v>8310</v>
      </c>
      <c r="M16" s="1373">
        <v>4.8488738475901503</v>
      </c>
      <c r="N16" s="1372">
        <v>9116</v>
      </c>
      <c r="O16" s="1373">
        <v>5.3191737659003389</v>
      </c>
      <c r="P16" s="1372">
        <v>43185</v>
      </c>
      <c r="Q16" s="1373">
        <v>25.198389543704049</v>
      </c>
      <c r="R16" s="1372">
        <v>38101</v>
      </c>
      <c r="S16" s="1373">
        <v>22.231882366670558</v>
      </c>
      <c r="T16" s="1372">
        <v>2519</v>
      </c>
      <c r="U16" s="1373">
        <v>1.4698331193838254</v>
      </c>
      <c r="V16" s="1374">
        <v>171380</v>
      </c>
      <c r="W16" s="1373">
        <v>100</v>
      </c>
      <c r="X16" s="1369"/>
      <c r="Y16" s="1375">
        <v>1.4219574524576017</v>
      </c>
    </row>
    <row r="17" spans="2:25" s="742" customFormat="1" ht="18" customHeight="1" x14ac:dyDescent="0.2">
      <c r="B17" s="836" t="s">
        <v>40</v>
      </c>
      <c r="D17" s="1371">
        <v>76353</v>
      </c>
      <c r="E17" s="1365"/>
      <c r="F17" s="1372">
        <v>12215</v>
      </c>
      <c r="G17" s="1373">
        <v>11.38142447169319</v>
      </c>
      <c r="H17" s="1372">
        <v>31981</v>
      </c>
      <c r="I17" s="1373">
        <v>29.798553911520255</v>
      </c>
      <c r="J17" s="1372">
        <v>14435</v>
      </c>
      <c r="K17" s="1373">
        <v>13.449927322872796</v>
      </c>
      <c r="L17" s="1372">
        <v>4033</v>
      </c>
      <c r="M17" s="1373">
        <v>3.7577801796429502</v>
      </c>
      <c r="N17" s="1372">
        <v>12227</v>
      </c>
      <c r="O17" s="1373">
        <v>11.392605568186054</v>
      </c>
      <c r="P17" s="1372">
        <v>11987</v>
      </c>
      <c r="Q17" s="1373">
        <v>11.168983638328799</v>
      </c>
      <c r="R17" s="1372">
        <v>20428</v>
      </c>
      <c r="S17" s="1373">
        <v>19.033953263016659</v>
      </c>
      <c r="T17" s="1372">
        <v>18</v>
      </c>
      <c r="U17" s="1373">
        <v>1.67716447392941E-2</v>
      </c>
      <c r="V17" s="1374">
        <v>107324</v>
      </c>
      <c r="W17" s="1373">
        <v>99.999999999999986</v>
      </c>
      <c r="X17" s="1369"/>
      <c r="Y17" s="1375">
        <v>1.4056291173889697</v>
      </c>
    </row>
    <row r="18" spans="2:25" s="742" customFormat="1" ht="18" customHeight="1" x14ac:dyDescent="0.2">
      <c r="B18" s="836" t="s">
        <v>41</v>
      </c>
      <c r="D18" s="1371">
        <v>236273</v>
      </c>
      <c r="E18" s="1365"/>
      <c r="F18" s="1372">
        <v>15</v>
      </c>
      <c r="G18" s="1373">
        <v>5.1395032498792216E-3</v>
      </c>
      <c r="H18" s="1372">
        <v>38050</v>
      </c>
      <c r="I18" s="1373">
        <v>13.037206577193626</v>
      </c>
      <c r="J18" s="1372">
        <v>33028</v>
      </c>
      <c r="K18" s="1373">
        <v>11.316500889134062</v>
      </c>
      <c r="L18" s="1372">
        <v>14162</v>
      </c>
      <c r="M18" s="1373">
        <v>4.8523763349859692</v>
      </c>
      <c r="N18" s="1372">
        <v>39067</v>
      </c>
      <c r="O18" s="1373">
        <v>13.385664897535436</v>
      </c>
      <c r="P18" s="1372">
        <v>23103</v>
      </c>
      <c r="Q18" s="1373">
        <v>7.9158629054639773</v>
      </c>
      <c r="R18" s="1372">
        <v>144341</v>
      </c>
      <c r="S18" s="1373">
        <v>49.45606923938778</v>
      </c>
      <c r="T18" s="1372">
        <v>91</v>
      </c>
      <c r="U18" s="1373">
        <v>3.1179653049267279E-2</v>
      </c>
      <c r="V18" s="1374">
        <v>291857</v>
      </c>
      <c r="W18" s="1373">
        <v>100</v>
      </c>
      <c r="X18" s="1369"/>
      <c r="Y18" s="1375">
        <v>1.2352532875106339</v>
      </c>
    </row>
    <row r="19" spans="2:25" s="742" customFormat="1" ht="18" customHeight="1" x14ac:dyDescent="0.2">
      <c r="B19" s="836" t="s">
        <v>3</v>
      </c>
      <c r="D19" s="1371">
        <v>166653</v>
      </c>
      <c r="E19" s="1365"/>
      <c r="F19" s="1372">
        <v>1692</v>
      </c>
      <c r="G19" s="1373">
        <v>0.66701620628619407</v>
      </c>
      <c r="H19" s="1372">
        <v>79867</v>
      </c>
      <c r="I19" s="1373">
        <v>31.484978337742</v>
      </c>
      <c r="J19" s="1372">
        <v>6222</v>
      </c>
      <c r="K19" s="1373">
        <v>2.4528220068041962</v>
      </c>
      <c r="L19" s="1372">
        <v>9578</v>
      </c>
      <c r="M19" s="1373">
        <v>3.7758163261283495</v>
      </c>
      <c r="N19" s="1372">
        <v>13510</v>
      </c>
      <c r="O19" s="1373">
        <v>5.3258799922733351</v>
      </c>
      <c r="P19" s="1372">
        <v>23487</v>
      </c>
      <c r="Q19" s="1373">
        <v>9.2589891471890304</v>
      </c>
      <c r="R19" s="1372">
        <v>118554</v>
      </c>
      <c r="S19" s="1373">
        <v>46.736075248258544</v>
      </c>
      <c r="T19" s="1372">
        <v>757</v>
      </c>
      <c r="U19" s="1373">
        <v>0.29842273531835045</v>
      </c>
      <c r="V19" s="1374">
        <v>253667</v>
      </c>
      <c r="W19" s="1373">
        <v>100</v>
      </c>
      <c r="X19" s="1369"/>
      <c r="Y19" s="1375">
        <v>1.5221268143987807</v>
      </c>
    </row>
    <row r="20" spans="2:25" s="633" customFormat="1" ht="18" customHeight="1" x14ac:dyDescent="0.2">
      <c r="B20" s="836" t="s">
        <v>2</v>
      </c>
      <c r="D20" s="1371">
        <v>36580</v>
      </c>
      <c r="E20" s="1365"/>
      <c r="F20" s="1372">
        <v>1756</v>
      </c>
      <c r="G20" s="1373">
        <v>4.0145401339704172</v>
      </c>
      <c r="H20" s="1372">
        <v>6594</v>
      </c>
      <c r="I20" s="1373">
        <v>15.075101163667954</v>
      </c>
      <c r="J20" s="1372">
        <v>886</v>
      </c>
      <c r="K20" s="1373">
        <v>2.0255595436775566</v>
      </c>
      <c r="L20" s="1372">
        <v>2431</v>
      </c>
      <c r="M20" s="1373">
        <v>5.5577147298872909</v>
      </c>
      <c r="N20" s="1372">
        <v>4968</v>
      </c>
      <c r="O20" s="1373">
        <v>11.357765025948195</v>
      </c>
      <c r="P20" s="1372">
        <v>20011</v>
      </c>
      <c r="Q20" s="1373">
        <v>45.74883976132233</v>
      </c>
      <c r="R20" s="1372">
        <v>7095</v>
      </c>
      <c r="S20" s="1373">
        <v>16.220479641526257</v>
      </c>
      <c r="T20" s="1372">
        <v>0</v>
      </c>
      <c r="U20" s="1373">
        <v>0</v>
      </c>
      <c r="V20" s="1374">
        <v>43741</v>
      </c>
      <c r="W20" s="1373">
        <v>100</v>
      </c>
      <c r="X20" s="1369"/>
      <c r="Y20" s="1375">
        <v>1.1957627118644067</v>
      </c>
    </row>
    <row r="21" spans="2:25" s="633" customFormat="1" ht="18" customHeight="1" x14ac:dyDescent="0.2">
      <c r="B21" s="682" t="s">
        <v>35</v>
      </c>
      <c r="D21" s="1371">
        <v>80821</v>
      </c>
      <c r="E21" s="1365"/>
      <c r="F21" s="1372">
        <v>5887</v>
      </c>
      <c r="G21" s="1373">
        <v>5.542427295065762</v>
      </c>
      <c r="H21" s="1372">
        <v>19600</v>
      </c>
      <c r="I21" s="1373">
        <v>18.452790043025129</v>
      </c>
      <c r="J21" s="1372">
        <v>22102</v>
      </c>
      <c r="K21" s="1373">
        <v>20.80834518015007</v>
      </c>
      <c r="L21" s="1372">
        <v>8467</v>
      </c>
      <c r="M21" s="1373">
        <v>7.9714170048109061</v>
      </c>
      <c r="N21" s="1372">
        <v>6395</v>
      </c>
      <c r="O21" s="1373">
        <v>6.0206934859768211</v>
      </c>
      <c r="P21" s="1372">
        <v>17579</v>
      </c>
      <c r="Q21" s="1373">
        <v>16.550081437058097</v>
      </c>
      <c r="R21" s="1372">
        <v>26041</v>
      </c>
      <c r="S21" s="1373">
        <v>24.516791097470271</v>
      </c>
      <c r="T21" s="1372">
        <v>146</v>
      </c>
      <c r="U21" s="1373">
        <v>0.13745445644294227</v>
      </c>
      <c r="V21" s="1374">
        <v>106217</v>
      </c>
      <c r="W21" s="1373">
        <v>100</v>
      </c>
      <c r="X21" s="1369"/>
      <c r="Y21" s="1375">
        <v>1.3142252632360401</v>
      </c>
    </row>
    <row r="22" spans="2:25" s="633" customFormat="1" ht="21" customHeight="1" x14ac:dyDescent="0.2">
      <c r="B22" s="682" t="s">
        <v>42</v>
      </c>
      <c r="D22" s="1371">
        <v>196986</v>
      </c>
      <c r="E22" s="1365"/>
      <c r="F22" s="1372">
        <v>6182</v>
      </c>
      <c r="G22" s="1373">
        <v>2.2471420003271478</v>
      </c>
      <c r="H22" s="1372">
        <v>86986</v>
      </c>
      <c r="I22" s="1373">
        <v>31.619199941840389</v>
      </c>
      <c r="J22" s="1372">
        <v>54381</v>
      </c>
      <c r="K22" s="1373">
        <v>19.767361552861633</v>
      </c>
      <c r="L22" s="1372">
        <v>18320</v>
      </c>
      <c r="M22" s="1373">
        <v>6.6592755493357085</v>
      </c>
      <c r="N22" s="1372">
        <v>24844</v>
      </c>
      <c r="O22" s="1373">
        <v>9.0307337198524191</v>
      </c>
      <c r="P22" s="1372">
        <v>29765</v>
      </c>
      <c r="Q22" s="1373">
        <v>10.819505279802257</v>
      </c>
      <c r="R22" s="1372">
        <v>54545</v>
      </c>
      <c r="S22" s="1373">
        <v>19.82697515494084</v>
      </c>
      <c r="T22" s="1372">
        <v>82</v>
      </c>
      <c r="U22" s="1373">
        <v>2.9806801039603061E-2</v>
      </c>
      <c r="V22" s="1374">
        <v>275105</v>
      </c>
      <c r="W22" s="1373">
        <v>99.999999999999986</v>
      </c>
      <c r="X22" s="1369"/>
      <c r="Y22" s="1375">
        <v>1.3965713299422293</v>
      </c>
    </row>
    <row r="23" spans="2:25" s="633" customFormat="1" ht="18" customHeight="1" x14ac:dyDescent="0.2">
      <c r="B23" s="682" t="s">
        <v>43</v>
      </c>
      <c r="D23" s="1371">
        <v>46430</v>
      </c>
      <c r="E23" s="1365"/>
      <c r="F23" s="1372">
        <v>3411</v>
      </c>
      <c r="G23" s="1373">
        <v>5.5714355715989088</v>
      </c>
      <c r="H23" s="1372">
        <v>14702</v>
      </c>
      <c r="I23" s="1373">
        <v>24.013851003707757</v>
      </c>
      <c r="J23" s="1372">
        <v>3945</v>
      </c>
      <c r="K23" s="1373">
        <v>6.4436567956486943</v>
      </c>
      <c r="L23" s="1372">
        <v>4166</v>
      </c>
      <c r="M23" s="1373">
        <v>6.8046322460513204</v>
      </c>
      <c r="N23" s="1372">
        <v>5330</v>
      </c>
      <c r="O23" s="1373">
        <v>8.7058785097104021</v>
      </c>
      <c r="P23" s="1372">
        <v>1265</v>
      </c>
      <c r="Q23" s="1373">
        <v>2.0662169446123189</v>
      </c>
      <c r="R23" s="1372">
        <v>28402</v>
      </c>
      <c r="S23" s="1373">
        <v>46.39106218251311</v>
      </c>
      <c r="T23" s="1372">
        <v>2</v>
      </c>
      <c r="U23" s="1373">
        <v>3.2667461574898324E-3</v>
      </c>
      <c r="V23" s="1374">
        <v>61223</v>
      </c>
      <c r="W23" s="1373">
        <v>100</v>
      </c>
      <c r="X23" s="1369"/>
      <c r="Y23" s="1375">
        <v>1.3186086581951324</v>
      </c>
    </row>
    <row r="24" spans="2:25" s="633" customFormat="1" ht="22.5" customHeight="1" x14ac:dyDescent="0.2">
      <c r="B24" s="682" t="s">
        <v>44</v>
      </c>
      <c r="D24" s="1371">
        <v>17258</v>
      </c>
      <c r="E24" s="1365"/>
      <c r="F24" s="1376">
        <v>2377</v>
      </c>
      <c r="G24" s="1377">
        <v>9.6878056732963813</v>
      </c>
      <c r="H24" s="1376">
        <v>3988</v>
      </c>
      <c r="I24" s="1373">
        <v>16.253668079556569</v>
      </c>
      <c r="J24" s="1376">
        <v>1234</v>
      </c>
      <c r="K24" s="1373">
        <v>5.0293446364525591</v>
      </c>
      <c r="L24" s="1376">
        <v>810</v>
      </c>
      <c r="M24" s="1373">
        <v>3.3012716009129441</v>
      </c>
      <c r="N24" s="1376">
        <v>2703</v>
      </c>
      <c r="O24" s="1373">
        <v>11.016465601565047</v>
      </c>
      <c r="P24" s="1376">
        <v>3018</v>
      </c>
      <c r="Q24" s="1373">
        <v>12.300293446364526</v>
      </c>
      <c r="R24" s="1376">
        <v>10365</v>
      </c>
      <c r="S24" s="1373">
        <v>42.244049559830451</v>
      </c>
      <c r="T24" s="1376">
        <v>41</v>
      </c>
      <c r="U24" s="1373">
        <v>0.16710140202151941</v>
      </c>
      <c r="V24" s="1378">
        <v>24536</v>
      </c>
      <c r="W24" s="1373">
        <v>99.999999999999986</v>
      </c>
      <c r="X24" s="1369"/>
      <c r="Y24" s="1375">
        <v>1.4217174643643529</v>
      </c>
    </row>
    <row r="25" spans="2:25" s="633" customFormat="1" ht="18" customHeight="1" x14ac:dyDescent="0.2">
      <c r="B25" s="682" t="s">
        <v>45</v>
      </c>
      <c r="D25" s="1371">
        <v>72428</v>
      </c>
      <c r="E25" s="1365"/>
      <c r="F25" s="1376">
        <v>1175</v>
      </c>
      <c r="G25" s="1377">
        <v>1.1323227553508273</v>
      </c>
      <c r="H25" s="1376">
        <v>27927</v>
      </c>
      <c r="I25" s="1373">
        <v>26.912661777602175</v>
      </c>
      <c r="J25" s="1376">
        <v>6076</v>
      </c>
      <c r="K25" s="1373">
        <v>5.8553132438396824</v>
      </c>
      <c r="L25" s="1376">
        <v>7733</v>
      </c>
      <c r="M25" s="1373">
        <v>7.4521292486195296</v>
      </c>
      <c r="N25" s="1376">
        <v>13527</v>
      </c>
      <c r="O25" s="1373">
        <v>13.035685031175014</v>
      </c>
      <c r="P25" s="1376">
        <v>1341</v>
      </c>
      <c r="Q25" s="1373">
        <v>1.2922934595110294</v>
      </c>
      <c r="R25" s="1376">
        <v>38690</v>
      </c>
      <c r="S25" s="1373">
        <v>37.28473821661575</v>
      </c>
      <c r="T25" s="1376">
        <v>7300</v>
      </c>
      <c r="U25" s="1373">
        <v>7.0348562672859911</v>
      </c>
      <c r="V25" s="1378">
        <v>103769</v>
      </c>
      <c r="W25" s="1373">
        <v>100</v>
      </c>
      <c r="X25" s="1369"/>
      <c r="Y25" s="1375">
        <v>1.4327193902910476</v>
      </c>
    </row>
    <row r="26" spans="2:25" s="633" customFormat="1" ht="18" customHeight="1" x14ac:dyDescent="0.2">
      <c r="B26" s="682" t="s">
        <v>46</v>
      </c>
      <c r="D26" s="1371">
        <v>9323</v>
      </c>
      <c r="E26" s="1365"/>
      <c r="F26" s="1376">
        <v>1139</v>
      </c>
      <c r="G26" s="1377">
        <v>7.9828987945051866</v>
      </c>
      <c r="H26" s="1376">
        <v>3718</v>
      </c>
      <c r="I26" s="1373">
        <v>26.058312307261005</v>
      </c>
      <c r="J26" s="1376">
        <v>3646</v>
      </c>
      <c r="K26" s="1373">
        <v>25.553686571348472</v>
      </c>
      <c r="L26" s="1376">
        <v>1420</v>
      </c>
      <c r="M26" s="1373">
        <v>9.9523409027193726</v>
      </c>
      <c r="N26" s="1376">
        <v>2031</v>
      </c>
      <c r="O26" s="1373">
        <v>14.234650967199327</v>
      </c>
      <c r="P26" s="1376">
        <v>1079</v>
      </c>
      <c r="Q26" s="1373">
        <v>7.5623773479114105</v>
      </c>
      <c r="R26" s="1376">
        <v>1235</v>
      </c>
      <c r="S26" s="1373">
        <v>8.6557331090552285</v>
      </c>
      <c r="T26" s="1376">
        <v>0</v>
      </c>
      <c r="U26" s="1373">
        <v>0</v>
      </c>
      <c r="V26" s="1378">
        <v>14268</v>
      </c>
      <c r="W26" s="1373">
        <v>100.00000000000001</v>
      </c>
      <c r="X26" s="1369"/>
      <c r="Y26" s="1375">
        <v>1.5304086667381744</v>
      </c>
    </row>
    <row r="27" spans="2:25" s="633" customFormat="1" ht="18" customHeight="1" x14ac:dyDescent="0.2">
      <c r="B27" s="682" t="s">
        <v>1</v>
      </c>
      <c r="D27" s="1371">
        <v>3679</v>
      </c>
      <c r="E27" s="1365"/>
      <c r="F27" s="1376">
        <v>679</v>
      </c>
      <c r="G27" s="1377">
        <v>13.982701812191104</v>
      </c>
      <c r="H27" s="1376">
        <v>787</v>
      </c>
      <c r="I27" s="1373">
        <v>16.20675453047776</v>
      </c>
      <c r="J27" s="1376">
        <v>1245</v>
      </c>
      <c r="K27" s="1373">
        <v>25.63838550247117</v>
      </c>
      <c r="L27" s="1376">
        <v>64</v>
      </c>
      <c r="M27" s="1373">
        <v>1.3179571663920921</v>
      </c>
      <c r="N27" s="1376">
        <v>179</v>
      </c>
      <c r="O27" s="1373">
        <v>3.6861614497528832</v>
      </c>
      <c r="P27" s="1376">
        <v>5</v>
      </c>
      <c r="Q27" s="1373">
        <v>0.10296540362438221</v>
      </c>
      <c r="R27" s="1376">
        <v>1897</v>
      </c>
      <c r="S27" s="1373">
        <v>39.065074135090612</v>
      </c>
      <c r="T27" s="1376">
        <v>0</v>
      </c>
      <c r="U27" s="1373">
        <v>0</v>
      </c>
      <c r="V27" s="1374">
        <v>4856</v>
      </c>
      <c r="W27" s="1373">
        <v>100</v>
      </c>
      <c r="X27" s="1369"/>
      <c r="Y27" s="1375">
        <v>1.3199238923620549</v>
      </c>
    </row>
    <row r="28" spans="2:25" s="633" customFormat="1" ht="8.25" customHeight="1" x14ac:dyDescent="0.2">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
      <c r="B30" s="1249" t="s">
        <v>0</v>
      </c>
      <c r="D30" s="1389">
        <f>SUM(D10:D27)</f>
        <v>1526780</v>
      </c>
      <c r="E30" s="1390"/>
      <c r="F30" s="1391">
        <f>SUM(F10:F27)</f>
        <v>74381</v>
      </c>
      <c r="G30" s="1392">
        <f>F30*100/$V30</f>
        <v>3.4963795706627709</v>
      </c>
      <c r="H30" s="1391">
        <f>SUM(H10:H27)</f>
        <v>531359</v>
      </c>
      <c r="I30" s="1392">
        <f>H30*100/$V30</f>
        <v>24.977248924964698</v>
      </c>
      <c r="J30" s="1391">
        <f>SUM(J10:J27)</f>
        <v>353183</v>
      </c>
      <c r="K30" s="1392">
        <f>J30*100/$V30</f>
        <v>16.601844905357407</v>
      </c>
      <c r="L30" s="1391">
        <f>SUM(L10:L27)</f>
        <v>106205</v>
      </c>
      <c r="M30" s="1392">
        <f>L30*100/$V30</f>
        <v>4.9923097605872409</v>
      </c>
      <c r="N30" s="1391">
        <f>SUM(N10:N27)</f>
        <v>178442</v>
      </c>
      <c r="O30" s="1392">
        <f>N30*100/$V30</f>
        <v>8.387907709606031</v>
      </c>
      <c r="P30" s="1391">
        <f>SUM(P10:P27)</f>
        <v>205402</v>
      </c>
      <c r="Q30" s="1392">
        <f>P30*100/$V30</f>
        <v>9.6551989966963934</v>
      </c>
      <c r="R30" s="1391">
        <f>SUM(R10:R27)</f>
        <v>667401</v>
      </c>
      <c r="S30" s="1392">
        <f>R30*100/$V30</f>
        <v>31.372087251312887</v>
      </c>
      <c r="T30" s="1391">
        <f>SUM(T10:T28)</f>
        <v>10999</v>
      </c>
      <c r="U30" s="1392">
        <f>T30*100/$V30</f>
        <v>0.51702288081257064</v>
      </c>
      <c r="V30" s="1391">
        <f>SUM(V10:V27)</f>
        <v>2127372</v>
      </c>
      <c r="W30" s="1392">
        <f>G30+I30+K30+M30+O30+Q30+S30+U30</f>
        <v>100.00000000000001</v>
      </c>
      <c r="X30" s="1393"/>
      <c r="Y30" s="1394">
        <f>(V30/D30)</f>
        <v>1.3933716710986521</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6" t="s">
        <v>494</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88" t="s">
        <v>491</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
      <c r="B7" s="1550" t="s">
        <v>12</v>
      </c>
      <c r="C7" s="625"/>
      <c r="D7" s="871" t="s">
        <v>492</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1363" t="s">
        <v>493</v>
      </c>
      <c r="AD7" s="827"/>
    </row>
    <row r="8" spans="2:30" s="626" customFormat="1" ht="20.25" customHeight="1" x14ac:dyDescent="0.2">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4">
        <v>94510</v>
      </c>
      <c r="E10" s="1365"/>
      <c r="F10" s="1366">
        <v>563</v>
      </c>
      <c r="G10" s="1367">
        <v>0.37627150361568179</v>
      </c>
      <c r="H10" s="1366">
        <v>60356</v>
      </c>
      <c r="I10" s="1367">
        <v>40.337909186906018</v>
      </c>
      <c r="J10" s="1366">
        <v>67706</v>
      </c>
      <c r="K10" s="1367">
        <v>45.250157058265273</v>
      </c>
      <c r="L10" s="1366">
        <v>599</v>
      </c>
      <c r="M10" s="1367">
        <v>0.4003314931896863</v>
      </c>
      <c r="N10" s="1366">
        <v>86</v>
      </c>
      <c r="O10" s="1367">
        <v>5.7476641760121905E-2</v>
      </c>
      <c r="P10" s="1366">
        <v>115</v>
      </c>
      <c r="Q10" s="1367">
        <v>7.6858300028069981E-2</v>
      </c>
      <c r="R10" s="1366">
        <v>20201</v>
      </c>
      <c r="S10" s="1367">
        <v>13.500995816235147</v>
      </c>
      <c r="T10" s="1366">
        <v>0</v>
      </c>
      <c r="U10" s="1367">
        <v>0</v>
      </c>
      <c r="V10" s="1368">
        <v>149626</v>
      </c>
      <c r="W10" s="1367">
        <v>99.999999999999986</v>
      </c>
      <c r="X10" s="1369"/>
      <c r="Y10" s="1370">
        <v>1.5831763834514867</v>
      </c>
    </row>
    <row r="11" spans="2:30" s="633" customFormat="1" ht="18" customHeight="1" x14ac:dyDescent="0.2">
      <c r="B11" s="682" t="s">
        <v>7</v>
      </c>
      <c r="D11" s="1371">
        <v>15814</v>
      </c>
      <c r="E11" s="1365"/>
      <c r="F11" s="1372">
        <v>1047</v>
      </c>
      <c r="G11" s="1373">
        <v>4.9196504087961657</v>
      </c>
      <c r="H11" s="1372">
        <v>4798</v>
      </c>
      <c r="I11" s="1373">
        <v>22.544873602105067</v>
      </c>
      <c r="J11" s="1372">
        <v>2807</v>
      </c>
      <c r="K11" s="1373">
        <v>13.189549854336999</v>
      </c>
      <c r="L11" s="1372">
        <v>590</v>
      </c>
      <c r="M11" s="1373">
        <v>2.7722958368574382</v>
      </c>
      <c r="N11" s="1372">
        <v>98</v>
      </c>
      <c r="O11" s="1373">
        <v>0.46048303730852364</v>
      </c>
      <c r="P11" s="1372">
        <v>1783</v>
      </c>
      <c r="Q11" s="1373">
        <v>8.3779719951132421</v>
      </c>
      <c r="R11" s="1372">
        <v>10159</v>
      </c>
      <c r="S11" s="1373">
        <v>47.735175265482567</v>
      </c>
      <c r="T11" s="1372">
        <v>0</v>
      </c>
      <c r="U11" s="1373">
        <v>0</v>
      </c>
      <c r="V11" s="1374">
        <v>21282</v>
      </c>
      <c r="W11" s="1373">
        <v>100</v>
      </c>
      <c r="X11" s="1369"/>
      <c r="Y11" s="1375">
        <v>1.345769571265967</v>
      </c>
    </row>
    <row r="12" spans="2:30" s="633" customFormat="1" ht="22.5" customHeight="1" x14ac:dyDescent="0.2">
      <c r="B12" s="682" t="s">
        <v>37</v>
      </c>
      <c r="D12" s="1371">
        <v>14778</v>
      </c>
      <c r="E12" s="1365"/>
      <c r="F12" s="1376">
        <v>2055</v>
      </c>
      <c r="G12" s="1373">
        <v>10.080447365839301</v>
      </c>
      <c r="H12" s="1376">
        <v>5021</v>
      </c>
      <c r="I12" s="1373">
        <v>24.629647797508095</v>
      </c>
      <c r="J12" s="1376">
        <v>4946</v>
      </c>
      <c r="K12" s="1373">
        <v>24.261748258608851</v>
      </c>
      <c r="L12" s="1376">
        <v>754</v>
      </c>
      <c r="M12" s="1373">
        <v>3.6986166977337387</v>
      </c>
      <c r="N12" s="1376">
        <v>43</v>
      </c>
      <c r="O12" s="1373">
        <v>0.21092906896890024</v>
      </c>
      <c r="P12" s="1376">
        <v>1705</v>
      </c>
      <c r="Q12" s="1373">
        <v>8.3635828509761598</v>
      </c>
      <c r="R12" s="1376">
        <v>5850</v>
      </c>
      <c r="S12" s="1373">
        <v>28.696164034141077</v>
      </c>
      <c r="T12" s="1376">
        <v>12</v>
      </c>
      <c r="U12" s="1373">
        <v>5.8863926223879134E-2</v>
      </c>
      <c r="V12" s="1374">
        <v>20386</v>
      </c>
      <c r="W12" s="1373">
        <v>100.00000000000001</v>
      </c>
      <c r="X12" s="1369"/>
      <c r="Y12" s="1375">
        <v>1.3794830152930031</v>
      </c>
    </row>
    <row r="13" spans="2:30" s="633" customFormat="1" ht="18" customHeight="1" x14ac:dyDescent="0.2">
      <c r="B13" s="682" t="s">
        <v>38</v>
      </c>
      <c r="D13" s="1371">
        <v>13301</v>
      </c>
      <c r="E13" s="1365"/>
      <c r="F13" s="1372">
        <v>2388</v>
      </c>
      <c r="G13" s="1373">
        <v>10.095117311350666</v>
      </c>
      <c r="H13" s="1372">
        <v>8827</v>
      </c>
      <c r="I13" s="1373">
        <v>37.315578101881208</v>
      </c>
      <c r="J13" s="1372">
        <v>838</v>
      </c>
      <c r="K13" s="1373">
        <v>3.5425914183047982</v>
      </c>
      <c r="L13" s="1372">
        <v>212</v>
      </c>
      <c r="M13" s="1373">
        <v>0.89621644472627349</v>
      </c>
      <c r="N13" s="1372">
        <v>4</v>
      </c>
      <c r="O13" s="1373">
        <v>1.6909744240118367E-2</v>
      </c>
      <c r="P13" s="1372">
        <v>46</v>
      </c>
      <c r="Q13" s="1373">
        <v>0.19446205876136125</v>
      </c>
      <c r="R13" s="1372">
        <v>11340</v>
      </c>
      <c r="S13" s="1373">
        <v>47.939124920735573</v>
      </c>
      <c r="T13" s="1372">
        <v>0</v>
      </c>
      <c r="U13" s="1373">
        <v>0</v>
      </c>
      <c r="V13" s="1374">
        <v>23655</v>
      </c>
      <c r="W13" s="1373">
        <v>100</v>
      </c>
      <c r="X13" s="1369"/>
      <c r="Y13" s="1375">
        <v>1.778437711450267</v>
      </c>
    </row>
    <row r="14" spans="2:30" s="633" customFormat="1" ht="18" customHeight="1" x14ac:dyDescent="0.2">
      <c r="B14" s="682" t="s">
        <v>6</v>
      </c>
      <c r="D14" s="1371">
        <v>10294</v>
      </c>
      <c r="E14" s="1365"/>
      <c r="F14" s="1372">
        <v>427</v>
      </c>
      <c r="G14" s="1373">
        <v>3.6470789203963103</v>
      </c>
      <c r="H14" s="1372">
        <v>754</v>
      </c>
      <c r="I14" s="1373">
        <v>6.4400409976084729</v>
      </c>
      <c r="J14" s="1372">
        <v>215</v>
      </c>
      <c r="K14" s="1373">
        <v>1.8363512128459174</v>
      </c>
      <c r="L14" s="1372">
        <v>1818</v>
      </c>
      <c r="M14" s="1373">
        <v>15.527844209087803</v>
      </c>
      <c r="N14" s="1372">
        <v>73</v>
      </c>
      <c r="O14" s="1373">
        <v>0.62350529552442779</v>
      </c>
      <c r="P14" s="1372">
        <v>2503</v>
      </c>
      <c r="Q14" s="1373">
        <v>21.378544584899213</v>
      </c>
      <c r="R14" s="1372">
        <v>5918</v>
      </c>
      <c r="S14" s="1373">
        <v>50.546634779637856</v>
      </c>
      <c r="T14" s="1372">
        <v>0</v>
      </c>
      <c r="U14" s="1373">
        <v>0</v>
      </c>
      <c r="V14" s="1374">
        <v>11708</v>
      </c>
      <c r="W14" s="1373">
        <v>100</v>
      </c>
      <c r="X14" s="1369"/>
      <c r="Y14" s="1375">
        <v>1.1373615698465125</v>
      </c>
    </row>
    <row r="15" spans="2:30" s="633" customFormat="1" ht="18" customHeight="1" x14ac:dyDescent="0.2">
      <c r="B15" s="682" t="s">
        <v>5</v>
      </c>
      <c r="D15" s="1371">
        <v>5063</v>
      </c>
      <c r="E15" s="1365"/>
      <c r="F15" s="1376">
        <v>742</v>
      </c>
      <c r="G15" s="1373">
        <v>10.171350239890335</v>
      </c>
      <c r="H15" s="1376">
        <v>1856</v>
      </c>
      <c r="I15" s="1373">
        <v>25.442083618917067</v>
      </c>
      <c r="J15" s="1376">
        <v>422</v>
      </c>
      <c r="K15" s="1373">
        <v>5.7847840986977381</v>
      </c>
      <c r="L15" s="1376">
        <v>611</v>
      </c>
      <c r="M15" s="1373">
        <v>8.3755997258396153</v>
      </c>
      <c r="N15" s="1376">
        <v>46</v>
      </c>
      <c r="O15" s="1373">
        <v>0.63056888279643597</v>
      </c>
      <c r="P15" s="1376">
        <v>0</v>
      </c>
      <c r="Q15" s="1373">
        <v>0</v>
      </c>
      <c r="R15" s="1376">
        <v>3618</v>
      </c>
      <c r="S15" s="1373">
        <v>49.595613433858809</v>
      </c>
      <c r="T15" s="1376">
        <v>0</v>
      </c>
      <c r="U15" s="1373">
        <v>0</v>
      </c>
      <c r="V15" s="1374">
        <v>7295</v>
      </c>
      <c r="W15" s="1373">
        <v>100</v>
      </c>
      <c r="X15" s="1369"/>
      <c r="Y15" s="1375">
        <v>1.440845348607545</v>
      </c>
    </row>
    <row r="16" spans="2:30" s="742" customFormat="1" ht="18" customHeight="1" x14ac:dyDescent="0.2">
      <c r="B16" s="836" t="s">
        <v>4</v>
      </c>
      <c r="D16" s="1371">
        <v>45507</v>
      </c>
      <c r="E16" s="1365"/>
      <c r="F16" s="1372">
        <v>3668</v>
      </c>
      <c r="G16" s="1373">
        <v>5.5353504866822609</v>
      </c>
      <c r="H16" s="1372">
        <v>17462</v>
      </c>
      <c r="I16" s="1373">
        <v>26.351769410699465</v>
      </c>
      <c r="J16" s="1372">
        <v>13075</v>
      </c>
      <c r="K16" s="1373">
        <v>19.731381573983249</v>
      </c>
      <c r="L16" s="1372">
        <v>3702</v>
      </c>
      <c r="M16" s="1373">
        <v>5.586659624236022</v>
      </c>
      <c r="N16" s="1372">
        <v>3</v>
      </c>
      <c r="O16" s="1373">
        <v>4.5272768429789481E-3</v>
      </c>
      <c r="P16" s="1372">
        <v>12721</v>
      </c>
      <c r="Q16" s="1373">
        <v>19.197162906511732</v>
      </c>
      <c r="R16" s="1372">
        <v>14539</v>
      </c>
      <c r="S16" s="1373">
        <v>21.940692673356974</v>
      </c>
      <c r="T16" s="1372">
        <v>1095</v>
      </c>
      <c r="U16" s="1373">
        <v>1.652456047687316</v>
      </c>
      <c r="V16" s="1374">
        <v>66265</v>
      </c>
      <c r="W16" s="1373">
        <v>100</v>
      </c>
      <c r="X16" s="1369"/>
      <c r="Y16" s="1375">
        <v>1.4561496033577253</v>
      </c>
    </row>
    <row r="17" spans="2:25" s="742" customFormat="1" ht="18" customHeight="1" x14ac:dyDescent="0.2">
      <c r="B17" s="836" t="s">
        <v>40</v>
      </c>
      <c r="D17" s="1371">
        <v>27868</v>
      </c>
      <c r="E17" s="1365"/>
      <c r="F17" s="1372">
        <v>5032</v>
      </c>
      <c r="G17" s="1373">
        <v>12.914153727704351</v>
      </c>
      <c r="H17" s="1372">
        <v>16834</v>
      </c>
      <c r="I17" s="1373">
        <v>43.202874374438601</v>
      </c>
      <c r="J17" s="1372">
        <v>7272</v>
      </c>
      <c r="K17" s="1373">
        <v>18.662902604901834</v>
      </c>
      <c r="L17" s="1372">
        <v>1002</v>
      </c>
      <c r="M17" s="1373">
        <v>2.5715385602463749</v>
      </c>
      <c r="N17" s="1372">
        <v>1450</v>
      </c>
      <c r="O17" s="1373">
        <v>3.7212883356858719</v>
      </c>
      <c r="P17" s="1372">
        <v>3389</v>
      </c>
      <c r="Q17" s="1373">
        <v>8.6975490825099442</v>
      </c>
      <c r="R17" s="1372">
        <v>3985</v>
      </c>
      <c r="S17" s="1373">
        <v>10.227126908764276</v>
      </c>
      <c r="T17" s="1372">
        <v>1</v>
      </c>
      <c r="U17" s="1373">
        <v>2.566405748748877E-3</v>
      </c>
      <c r="V17" s="1374">
        <v>38965</v>
      </c>
      <c r="W17" s="1373">
        <v>100.00000000000001</v>
      </c>
      <c r="X17" s="1369"/>
      <c r="Y17" s="1375">
        <v>1.3981986507822592</v>
      </c>
    </row>
    <row r="18" spans="2:25" s="742" customFormat="1" ht="18" customHeight="1" x14ac:dyDescent="0.2">
      <c r="B18" s="836" t="s">
        <v>41</v>
      </c>
      <c r="D18" s="1371">
        <v>97498</v>
      </c>
      <c r="E18" s="1365"/>
      <c r="F18" s="1372">
        <v>1</v>
      </c>
      <c r="G18" s="1373">
        <v>8.4538714504307246E-4</v>
      </c>
      <c r="H18" s="1372">
        <v>20717</v>
      </c>
      <c r="I18" s="1373">
        <v>17.513885483857333</v>
      </c>
      <c r="J18" s="1372">
        <v>13865</v>
      </c>
      <c r="K18" s="1373">
        <v>11.7212927660222</v>
      </c>
      <c r="L18" s="1372">
        <v>3225</v>
      </c>
      <c r="M18" s="1373">
        <v>2.7263735427639086</v>
      </c>
      <c r="N18" s="1372">
        <v>3171</v>
      </c>
      <c r="O18" s="1373">
        <v>2.6807226369315829</v>
      </c>
      <c r="P18" s="1372">
        <v>5091</v>
      </c>
      <c r="Q18" s="1373">
        <v>4.303865955414282</v>
      </c>
      <c r="R18" s="1372">
        <v>72211</v>
      </c>
      <c r="S18" s="1373">
        <v>61.046251130705308</v>
      </c>
      <c r="T18" s="1372">
        <v>8</v>
      </c>
      <c r="U18" s="1373">
        <v>6.7630971603445797E-3</v>
      </c>
      <c r="V18" s="1374">
        <v>118289</v>
      </c>
      <c r="W18" s="1373">
        <v>100</v>
      </c>
      <c r="X18" s="1369"/>
      <c r="Y18" s="1375">
        <v>1.2132453999056392</v>
      </c>
    </row>
    <row r="19" spans="2:25" s="742" customFormat="1" ht="18" customHeight="1" x14ac:dyDescent="0.2">
      <c r="B19" s="836" t="s">
        <v>3</v>
      </c>
      <c r="D19" s="1371">
        <v>58559</v>
      </c>
      <c r="E19" s="1365"/>
      <c r="F19" s="1372">
        <v>1344</v>
      </c>
      <c r="G19" s="1373">
        <v>1.4731673097158891</v>
      </c>
      <c r="H19" s="1372">
        <v>31775</v>
      </c>
      <c r="I19" s="1373">
        <v>34.828788144510696</v>
      </c>
      <c r="J19" s="1372">
        <v>3052</v>
      </c>
      <c r="K19" s="1373">
        <v>3.3453174324798316</v>
      </c>
      <c r="L19" s="1372">
        <v>2294</v>
      </c>
      <c r="M19" s="1373">
        <v>2.5144686075061382</v>
      </c>
      <c r="N19" s="1372">
        <v>913</v>
      </c>
      <c r="O19" s="1373">
        <v>1.000745352507892</v>
      </c>
      <c r="P19" s="1372">
        <v>7146</v>
      </c>
      <c r="Q19" s="1373">
        <v>7.8327779726411784</v>
      </c>
      <c r="R19" s="1372">
        <v>44577</v>
      </c>
      <c r="S19" s="1373">
        <v>48.861145212206246</v>
      </c>
      <c r="T19" s="1372">
        <v>131</v>
      </c>
      <c r="U19" s="1373">
        <v>0.14358996843212907</v>
      </c>
      <c r="V19" s="1374">
        <v>91232</v>
      </c>
      <c r="W19" s="1373">
        <v>99.999999999999986</v>
      </c>
      <c r="X19" s="1369"/>
      <c r="Y19" s="1375">
        <v>1.5579501016069264</v>
      </c>
    </row>
    <row r="20" spans="2:25" s="633" customFormat="1" ht="18" customHeight="1" x14ac:dyDescent="0.2">
      <c r="B20" s="836" t="s">
        <v>2</v>
      </c>
      <c r="D20" s="1371">
        <v>12088</v>
      </c>
      <c r="E20" s="1365"/>
      <c r="F20" s="1372">
        <v>935</v>
      </c>
      <c r="G20" s="1373">
        <v>6.1275312930074053</v>
      </c>
      <c r="H20" s="1372">
        <v>3496</v>
      </c>
      <c r="I20" s="1373">
        <v>22.91106887738384</v>
      </c>
      <c r="J20" s="1372">
        <v>407</v>
      </c>
      <c r="K20" s="1373">
        <v>2.6672783275444001</v>
      </c>
      <c r="L20" s="1372">
        <v>736</v>
      </c>
      <c r="M20" s="1373">
        <v>4.8233829215544928</v>
      </c>
      <c r="N20" s="1372">
        <v>35</v>
      </c>
      <c r="O20" s="1373">
        <v>0.22937282915000984</v>
      </c>
      <c r="P20" s="1372">
        <v>7269</v>
      </c>
      <c r="Q20" s="1373">
        <v>47.637459859754898</v>
      </c>
      <c r="R20" s="1372">
        <v>2381</v>
      </c>
      <c r="S20" s="1373">
        <v>15.603905891604954</v>
      </c>
      <c r="T20" s="1372">
        <v>0</v>
      </c>
      <c r="U20" s="1373">
        <v>0</v>
      </c>
      <c r="V20" s="1374">
        <v>15259</v>
      </c>
      <c r="W20" s="1373">
        <v>99.999999999999986</v>
      </c>
      <c r="X20" s="1369"/>
      <c r="Y20" s="1375">
        <v>1.2623262739907346</v>
      </c>
    </row>
    <row r="21" spans="2:25" s="633" customFormat="1" ht="18" customHeight="1" x14ac:dyDescent="0.2">
      <c r="B21" s="682" t="s">
        <v>35</v>
      </c>
      <c r="D21" s="1371">
        <v>26509</v>
      </c>
      <c r="E21" s="1365"/>
      <c r="F21" s="1372">
        <v>2294</v>
      </c>
      <c r="G21" s="1373">
        <v>6.4643390537379881</v>
      </c>
      <c r="H21" s="1372">
        <v>6951</v>
      </c>
      <c r="I21" s="1373">
        <v>19.587454560825091</v>
      </c>
      <c r="J21" s="1372">
        <v>6256</v>
      </c>
      <c r="K21" s="1373">
        <v>17.628990898075351</v>
      </c>
      <c r="L21" s="1372">
        <v>3641</v>
      </c>
      <c r="M21" s="1373">
        <v>10.260095246146475</v>
      </c>
      <c r="N21" s="1372">
        <v>200</v>
      </c>
      <c r="O21" s="1373">
        <v>0.56358666553949333</v>
      </c>
      <c r="P21" s="1372">
        <v>5670</v>
      </c>
      <c r="Q21" s="1373">
        <v>15.977681968044637</v>
      </c>
      <c r="R21" s="1372">
        <v>10473</v>
      </c>
      <c r="S21" s="1373">
        <v>29.51221574097557</v>
      </c>
      <c r="T21" s="1372">
        <v>2</v>
      </c>
      <c r="U21" s="1373">
        <v>5.6358666553949334E-3</v>
      </c>
      <c r="V21" s="1374">
        <v>35487</v>
      </c>
      <c r="W21" s="1373">
        <v>100.00000000000001</v>
      </c>
      <c r="X21" s="1369"/>
      <c r="Y21" s="1375">
        <v>1.3386774303066884</v>
      </c>
    </row>
    <row r="22" spans="2:25" s="633" customFormat="1" ht="21" customHeight="1" x14ac:dyDescent="0.2">
      <c r="B22" s="682" t="s">
        <v>42</v>
      </c>
      <c r="D22" s="1371">
        <v>58208</v>
      </c>
      <c r="E22" s="1365"/>
      <c r="F22" s="1372">
        <v>1021</v>
      </c>
      <c r="G22" s="1373">
        <v>1.2811986297072442</v>
      </c>
      <c r="H22" s="1372">
        <v>35496</v>
      </c>
      <c r="I22" s="1373">
        <v>44.542043643573301</v>
      </c>
      <c r="J22" s="1372">
        <v>17190</v>
      </c>
      <c r="K22" s="1373">
        <v>21.570817281750763</v>
      </c>
      <c r="L22" s="1372">
        <v>3486</v>
      </c>
      <c r="M22" s="1373">
        <v>4.3743961049553901</v>
      </c>
      <c r="N22" s="1372">
        <v>1254</v>
      </c>
      <c r="O22" s="1373">
        <v>1.5735779448118357</v>
      </c>
      <c r="P22" s="1372">
        <v>5259</v>
      </c>
      <c r="Q22" s="1373">
        <v>6.5992395628113591</v>
      </c>
      <c r="R22" s="1372">
        <v>15984</v>
      </c>
      <c r="S22" s="1373">
        <v>20.057471985544165</v>
      </c>
      <c r="T22" s="1372">
        <v>1</v>
      </c>
      <c r="U22" s="1373">
        <v>1.2548468459424528E-3</v>
      </c>
      <c r="V22" s="1374">
        <v>79691</v>
      </c>
      <c r="W22" s="1373">
        <v>100</v>
      </c>
      <c r="X22" s="1369"/>
      <c r="Y22" s="1375">
        <v>1.3690729796591534</v>
      </c>
    </row>
    <row r="23" spans="2:25" s="633" customFormat="1" ht="18" customHeight="1" x14ac:dyDescent="0.2">
      <c r="B23" s="682" t="s">
        <v>43</v>
      </c>
      <c r="D23" s="1371">
        <v>14872</v>
      </c>
      <c r="E23" s="1365"/>
      <c r="F23" s="1372">
        <v>458</v>
      </c>
      <c r="G23" s="1373">
        <v>2.1948531173623427</v>
      </c>
      <c r="H23" s="1372">
        <v>7289</v>
      </c>
      <c r="I23" s="1373">
        <v>34.930751904921649</v>
      </c>
      <c r="J23" s="1372">
        <v>2143</v>
      </c>
      <c r="K23" s="1373">
        <v>10.269803996741267</v>
      </c>
      <c r="L23" s="1372">
        <v>671</v>
      </c>
      <c r="M23" s="1373">
        <v>3.2156035846072748</v>
      </c>
      <c r="N23" s="1372">
        <v>23</v>
      </c>
      <c r="O23" s="1373">
        <v>0.11022188143959362</v>
      </c>
      <c r="P23" s="1372">
        <v>158</v>
      </c>
      <c r="Q23" s="1373">
        <v>0.75717640293286048</v>
      </c>
      <c r="R23" s="1372">
        <v>10124</v>
      </c>
      <c r="S23" s="1373">
        <v>48.516796856280251</v>
      </c>
      <c r="T23" s="1372">
        <v>1</v>
      </c>
      <c r="U23" s="1373">
        <v>4.7922557147649395E-3</v>
      </c>
      <c r="V23" s="1374">
        <v>20867</v>
      </c>
      <c r="W23" s="1373">
        <v>100</v>
      </c>
      <c r="X23" s="1369"/>
      <c r="Y23" s="1375">
        <v>1.4031065088757397</v>
      </c>
    </row>
    <row r="24" spans="2:25" s="633" customFormat="1" ht="22.5" customHeight="1" x14ac:dyDescent="0.2">
      <c r="B24" s="682" t="s">
        <v>44</v>
      </c>
      <c r="D24" s="1371">
        <v>7397</v>
      </c>
      <c r="E24" s="1365"/>
      <c r="F24" s="1376">
        <v>1369</v>
      </c>
      <c r="G24" s="1377">
        <v>11.917820144511186</v>
      </c>
      <c r="H24" s="1376">
        <v>2399</v>
      </c>
      <c r="I24" s="1373">
        <v>20.884478105684686</v>
      </c>
      <c r="J24" s="1376">
        <v>699</v>
      </c>
      <c r="K24" s="1373">
        <v>6.0851397231653177</v>
      </c>
      <c r="L24" s="1376">
        <v>262</v>
      </c>
      <c r="M24" s="1373">
        <v>2.2808392095412207</v>
      </c>
      <c r="N24" s="1376">
        <v>78</v>
      </c>
      <c r="O24" s="1373">
        <v>0.6790284669626534</v>
      </c>
      <c r="P24" s="1376">
        <v>838</v>
      </c>
      <c r="Q24" s="1373">
        <v>7.2952032732654306</v>
      </c>
      <c r="R24" s="1376">
        <v>5829</v>
      </c>
      <c r="S24" s="1373">
        <v>50.744319665709064</v>
      </c>
      <c r="T24" s="1376">
        <v>13</v>
      </c>
      <c r="U24" s="1373">
        <v>0.11317141116044224</v>
      </c>
      <c r="V24" s="1378">
        <v>11487</v>
      </c>
      <c r="W24" s="1373">
        <v>100</v>
      </c>
      <c r="X24" s="1369"/>
      <c r="Y24" s="1375">
        <v>1.5529268622414492</v>
      </c>
    </row>
    <row r="25" spans="2:25" s="633" customFormat="1" ht="18" customHeight="1" x14ac:dyDescent="0.2">
      <c r="B25" s="682" t="s">
        <v>45</v>
      </c>
      <c r="D25" s="1371">
        <v>31205</v>
      </c>
      <c r="E25" s="1365"/>
      <c r="F25" s="1376">
        <v>409</v>
      </c>
      <c r="G25" s="1377">
        <v>0.92708026384386966</v>
      </c>
      <c r="H25" s="1376">
        <v>14367</v>
      </c>
      <c r="I25" s="1373">
        <v>32.56567762993857</v>
      </c>
      <c r="J25" s="1376">
        <v>2798</v>
      </c>
      <c r="K25" s="1373">
        <v>6.3422263526531726</v>
      </c>
      <c r="L25" s="1376">
        <v>2568</v>
      </c>
      <c r="M25" s="1373">
        <v>5.8208853729854706</v>
      </c>
      <c r="N25" s="1376">
        <v>2402</v>
      </c>
      <c r="O25" s="1373">
        <v>5.4446131876600861</v>
      </c>
      <c r="P25" s="1376">
        <v>31</v>
      </c>
      <c r="Q25" s="1373">
        <v>7.0267697259559808E-2</v>
      </c>
      <c r="R25" s="1376">
        <v>18866</v>
      </c>
      <c r="S25" s="1373">
        <v>42.763560532221142</v>
      </c>
      <c r="T25" s="1376">
        <v>2676</v>
      </c>
      <c r="U25" s="1373">
        <v>6.0656889634381308</v>
      </c>
      <c r="V25" s="1378">
        <v>44117</v>
      </c>
      <c r="W25" s="1373">
        <v>100</v>
      </c>
      <c r="X25" s="1369"/>
      <c r="Y25" s="1375">
        <v>1.4137798429738824</v>
      </c>
    </row>
    <row r="26" spans="2:25" s="633" customFormat="1" ht="18" customHeight="1" x14ac:dyDescent="0.2">
      <c r="B26" s="682" t="s">
        <v>46</v>
      </c>
      <c r="D26" s="1371">
        <v>2944</v>
      </c>
      <c r="E26" s="1365"/>
      <c r="F26" s="1376">
        <v>192</v>
      </c>
      <c r="G26" s="1377">
        <v>4.5347189418989133</v>
      </c>
      <c r="H26" s="1376">
        <v>1979</v>
      </c>
      <c r="I26" s="1373">
        <v>46.740670760510156</v>
      </c>
      <c r="J26" s="1376">
        <v>1627</v>
      </c>
      <c r="K26" s="1373">
        <v>38.427019367028812</v>
      </c>
      <c r="L26" s="1376">
        <v>278</v>
      </c>
      <c r="M26" s="1373">
        <v>6.5658951346244683</v>
      </c>
      <c r="N26" s="1376">
        <v>118</v>
      </c>
      <c r="O26" s="1373">
        <v>2.7869626830420406</v>
      </c>
      <c r="P26" s="1376">
        <v>38</v>
      </c>
      <c r="Q26" s="1373">
        <v>0.89749645725082661</v>
      </c>
      <c r="R26" s="1376">
        <v>2</v>
      </c>
      <c r="S26" s="1373">
        <v>4.723665564478035E-2</v>
      </c>
      <c r="T26" s="1376">
        <v>0</v>
      </c>
      <c r="U26" s="1373">
        <v>0</v>
      </c>
      <c r="V26" s="1378">
        <v>4234</v>
      </c>
      <c r="W26" s="1373">
        <v>100</v>
      </c>
      <c r="X26" s="1369"/>
      <c r="Y26" s="1375">
        <v>1.4381793478260869</v>
      </c>
    </row>
    <row r="27" spans="2:25" s="633" customFormat="1" ht="18" customHeight="1" x14ac:dyDescent="0.2">
      <c r="B27" s="682" t="s">
        <v>1</v>
      </c>
      <c r="D27" s="1371">
        <v>1160</v>
      </c>
      <c r="E27" s="1365"/>
      <c r="F27" s="1376">
        <v>272</v>
      </c>
      <c r="G27" s="1377">
        <v>16.978776529338326</v>
      </c>
      <c r="H27" s="1376">
        <v>326</v>
      </c>
      <c r="I27" s="1373">
        <v>20.349563046192259</v>
      </c>
      <c r="J27" s="1376">
        <v>473</v>
      </c>
      <c r="K27" s="1373">
        <v>29.525593008739076</v>
      </c>
      <c r="L27" s="1376">
        <v>17</v>
      </c>
      <c r="M27" s="1373">
        <v>1.0611735330836454</v>
      </c>
      <c r="N27" s="1376">
        <v>0</v>
      </c>
      <c r="O27" s="1373">
        <v>0</v>
      </c>
      <c r="P27" s="1376">
        <v>1</v>
      </c>
      <c r="Q27" s="1373">
        <v>6.2421972534332085E-2</v>
      </c>
      <c r="R27" s="1376">
        <v>513</v>
      </c>
      <c r="S27" s="1373">
        <v>32.022471910112358</v>
      </c>
      <c r="T27" s="1376">
        <v>0</v>
      </c>
      <c r="U27" s="1373">
        <v>0</v>
      </c>
      <c r="V27" s="1374">
        <v>1602</v>
      </c>
      <c r="W27" s="1373">
        <v>100</v>
      </c>
      <c r="X27" s="1369"/>
      <c r="Y27" s="1375">
        <v>1.3810344827586207</v>
      </c>
    </row>
    <row r="28" spans="2:25" s="633" customFormat="1" ht="8.25" customHeight="1" x14ac:dyDescent="0.2">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
      <c r="B30" s="1249" t="s">
        <v>0</v>
      </c>
      <c r="D30" s="1389">
        <f>SUM(D10:D27)</f>
        <v>537575</v>
      </c>
      <c r="E30" s="1390"/>
      <c r="F30" s="1391">
        <f>SUM(F10:F27)</f>
        <v>24217</v>
      </c>
      <c r="G30" s="1392">
        <f>F30*100/$V30</f>
        <v>3.1803920693101424</v>
      </c>
      <c r="H30" s="1391">
        <f>SUM(H10:H27)</f>
        <v>240703</v>
      </c>
      <c r="I30" s="1392">
        <f>H30*100/$V30</f>
        <v>31.611261190864237</v>
      </c>
      <c r="J30" s="1391">
        <f>SUM(J10:J27)</f>
        <v>145791</v>
      </c>
      <c r="K30" s="1392">
        <f>J30*100/$V30</f>
        <v>19.146572249939918</v>
      </c>
      <c r="L30" s="1391">
        <f>SUM(L10:L27)</f>
        <v>26466</v>
      </c>
      <c r="M30" s="1392">
        <f>L30*100/$V30</f>
        <v>3.4757507745122118</v>
      </c>
      <c r="N30" s="1391">
        <f>SUM(N10:N27)</f>
        <v>9997</v>
      </c>
      <c r="O30" s="1392">
        <f>N30*100/$V30</f>
        <v>1.3128950537594868</v>
      </c>
      <c r="P30" s="1391">
        <f>SUM(P10:P27)</f>
        <v>53763</v>
      </c>
      <c r="Q30" s="1392">
        <f>P30*100/$V30</f>
        <v>7.0606358682876156</v>
      </c>
      <c r="R30" s="1391">
        <f>SUM(R10:R27)</f>
        <v>256570</v>
      </c>
      <c r="S30" s="1392">
        <f>R30*100/$V30</f>
        <v>33.695056911380568</v>
      </c>
      <c r="T30" s="1391">
        <f>SUM(T10:T28)</f>
        <v>3940</v>
      </c>
      <c r="U30" s="1392">
        <f>T30*100/$V30</f>
        <v>0.51743588194582157</v>
      </c>
      <c r="V30" s="1391">
        <f>SUM(V10:V27)</f>
        <v>761447</v>
      </c>
      <c r="W30" s="1392">
        <f>G30+I30+K30+M30+O30+Q30+S30+U30</f>
        <v>99.999999999999986</v>
      </c>
      <c r="X30" s="1393"/>
      <c r="Y30" s="1394">
        <f>(V30/D30)</f>
        <v>1.4164479374970935</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5"/>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6" t="s">
        <v>495</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88" t="s">
        <v>491</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
      <c r="B7" s="1550" t="s">
        <v>12</v>
      </c>
      <c r="C7" s="625"/>
      <c r="D7" s="871" t="s">
        <v>492</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1363" t="s">
        <v>493</v>
      </c>
      <c r="AD7" s="827"/>
    </row>
    <row r="8" spans="2:30" s="626" customFormat="1" ht="20.25" customHeight="1" x14ac:dyDescent="0.2">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4">
        <v>130364</v>
      </c>
      <c r="E10" s="1365"/>
      <c r="F10" s="1366">
        <v>21</v>
      </c>
      <c r="G10" s="1367">
        <v>1.0980794068279624E-2</v>
      </c>
      <c r="H10" s="1366">
        <v>59136</v>
      </c>
      <c r="I10" s="1367">
        <v>30.921916096275421</v>
      </c>
      <c r="J10" s="1366">
        <v>68839</v>
      </c>
      <c r="K10" s="1367">
        <v>35.995565850776238</v>
      </c>
      <c r="L10" s="1366">
        <v>7658</v>
      </c>
      <c r="M10" s="1367">
        <v>4.0043295702326356</v>
      </c>
      <c r="N10" s="1366">
        <v>14153</v>
      </c>
      <c r="O10" s="1367">
        <v>7.4005323070648341</v>
      </c>
      <c r="P10" s="1366">
        <v>2109</v>
      </c>
      <c r="Q10" s="1367">
        <v>1.1027854614286536</v>
      </c>
      <c r="R10" s="1366">
        <v>39323</v>
      </c>
      <c r="S10" s="1367">
        <v>20.561798340331411</v>
      </c>
      <c r="T10" s="1366">
        <v>4</v>
      </c>
      <c r="U10" s="1367">
        <v>2.0915798225294522E-3</v>
      </c>
      <c r="V10" s="1368">
        <v>191243</v>
      </c>
      <c r="W10" s="1367">
        <v>100.00000000000001</v>
      </c>
      <c r="X10" s="1369"/>
      <c r="Y10" s="1370">
        <v>1.4669924212205823</v>
      </c>
    </row>
    <row r="11" spans="2:30" s="633" customFormat="1" ht="18" customHeight="1" x14ac:dyDescent="0.2">
      <c r="B11" s="682" t="s">
        <v>7</v>
      </c>
      <c r="D11" s="1371">
        <v>16463</v>
      </c>
      <c r="E11" s="1365"/>
      <c r="F11" s="1372">
        <v>1333</v>
      </c>
      <c r="G11" s="1373">
        <v>6.281217604372821</v>
      </c>
      <c r="H11" s="1372">
        <v>3494</v>
      </c>
      <c r="I11" s="1373">
        <v>16.464046743944962</v>
      </c>
      <c r="J11" s="1372">
        <v>1546</v>
      </c>
      <c r="K11" s="1373">
        <v>7.2848930355291674</v>
      </c>
      <c r="L11" s="1372">
        <v>632</v>
      </c>
      <c r="M11" s="1373">
        <v>2.9780416548864386</v>
      </c>
      <c r="N11" s="1372">
        <v>1107</v>
      </c>
      <c r="O11" s="1373">
        <v>5.216284987277354</v>
      </c>
      <c r="P11" s="1372">
        <v>4108</v>
      </c>
      <c r="Q11" s="1373">
        <v>19.357270756761849</v>
      </c>
      <c r="R11" s="1372">
        <v>9002</v>
      </c>
      <c r="S11" s="1373">
        <v>42.418245217227408</v>
      </c>
      <c r="T11" s="1372">
        <v>0</v>
      </c>
      <c r="U11" s="1373">
        <v>0</v>
      </c>
      <c r="V11" s="1374">
        <v>21222</v>
      </c>
      <c r="W11" s="1373">
        <v>100</v>
      </c>
      <c r="X11" s="1369"/>
      <c r="Y11" s="1375">
        <v>1.2890724655287615</v>
      </c>
    </row>
    <row r="12" spans="2:30" s="633" customFormat="1" ht="22.5" customHeight="1" x14ac:dyDescent="0.2">
      <c r="B12" s="682" t="s">
        <v>37</v>
      </c>
      <c r="D12" s="1371">
        <v>11145</v>
      </c>
      <c r="E12" s="1365"/>
      <c r="F12" s="1376">
        <v>2426</v>
      </c>
      <c r="G12" s="1373">
        <v>15.524412875151981</v>
      </c>
      <c r="H12" s="1376">
        <v>2269</v>
      </c>
      <c r="I12" s="1373">
        <v>14.519741473091445</v>
      </c>
      <c r="J12" s="1376">
        <v>1983</v>
      </c>
      <c r="K12" s="1373">
        <v>12.689575734306009</v>
      </c>
      <c r="L12" s="1376">
        <v>833</v>
      </c>
      <c r="M12" s="1373">
        <v>5.3305176937352021</v>
      </c>
      <c r="N12" s="1376">
        <v>1622</v>
      </c>
      <c r="O12" s="1373">
        <v>10.379471427657259</v>
      </c>
      <c r="P12" s="1376">
        <v>1964</v>
      </c>
      <c r="Q12" s="1373">
        <v>12.56799129711397</v>
      </c>
      <c r="R12" s="1376">
        <v>4524</v>
      </c>
      <c r="S12" s="1373">
        <v>28.949894413515072</v>
      </c>
      <c r="T12" s="1376">
        <v>6</v>
      </c>
      <c r="U12" s="1373">
        <v>3.8395085429065078E-2</v>
      </c>
      <c r="V12" s="1374">
        <v>15627</v>
      </c>
      <c r="W12" s="1373">
        <v>99.999999999999986</v>
      </c>
      <c r="X12" s="1369"/>
      <c r="Y12" s="1375">
        <v>1.4021534320323015</v>
      </c>
    </row>
    <row r="13" spans="2:30" s="633" customFormat="1" ht="18" customHeight="1" x14ac:dyDescent="0.2">
      <c r="B13" s="682" t="s">
        <v>38</v>
      </c>
      <c r="D13" s="1371">
        <v>10273</v>
      </c>
      <c r="E13" s="1365"/>
      <c r="F13" s="1372">
        <v>835</v>
      </c>
      <c r="G13" s="1373">
        <v>4.9417056282180267</v>
      </c>
      <c r="H13" s="1372">
        <v>5348</v>
      </c>
      <c r="I13" s="1373">
        <v>31.650588861928153</v>
      </c>
      <c r="J13" s="1372">
        <v>864</v>
      </c>
      <c r="K13" s="1373">
        <v>5.113333727880689</v>
      </c>
      <c r="L13" s="1372">
        <v>938</v>
      </c>
      <c r="M13" s="1373">
        <v>5.5512812925371371</v>
      </c>
      <c r="N13" s="1372">
        <v>826</v>
      </c>
      <c r="O13" s="1373">
        <v>4.8884417352192697</v>
      </c>
      <c r="P13" s="1372">
        <v>363</v>
      </c>
      <c r="Q13" s="1373">
        <v>2.1483103509498727</v>
      </c>
      <c r="R13" s="1372">
        <v>7723</v>
      </c>
      <c r="S13" s="1373">
        <v>45.706338403266855</v>
      </c>
      <c r="T13" s="1372">
        <v>0</v>
      </c>
      <c r="U13" s="1373">
        <v>0</v>
      </c>
      <c r="V13" s="1374">
        <v>16897</v>
      </c>
      <c r="W13" s="1373">
        <v>100</v>
      </c>
      <c r="X13" s="1369"/>
      <c r="Y13" s="1375">
        <v>1.6447970407865278</v>
      </c>
    </row>
    <row r="14" spans="2:30" s="633" customFormat="1" ht="18" customHeight="1" x14ac:dyDescent="0.2">
      <c r="B14" s="682" t="s">
        <v>6</v>
      </c>
      <c r="D14" s="1371">
        <v>13917</v>
      </c>
      <c r="E14" s="1365"/>
      <c r="F14" s="1372">
        <v>458</v>
      </c>
      <c r="G14" s="1373">
        <v>2.9136713531395126</v>
      </c>
      <c r="H14" s="1372">
        <v>858</v>
      </c>
      <c r="I14" s="1373">
        <v>5.4583624912526245</v>
      </c>
      <c r="J14" s="1372">
        <v>188</v>
      </c>
      <c r="K14" s="1373">
        <v>1.1960048349131625</v>
      </c>
      <c r="L14" s="1372">
        <v>1786</v>
      </c>
      <c r="M14" s="1373">
        <v>11.362045931675043</v>
      </c>
      <c r="N14" s="1372">
        <v>1583</v>
      </c>
      <c r="O14" s="1373">
        <v>10.070615179082639</v>
      </c>
      <c r="P14" s="1372">
        <v>2808</v>
      </c>
      <c r="Q14" s="1373">
        <v>17.863731789554041</v>
      </c>
      <c r="R14" s="1372">
        <v>8038</v>
      </c>
      <c r="S14" s="1373">
        <v>51.135568420382974</v>
      </c>
      <c r="T14" s="1372">
        <v>0</v>
      </c>
      <c r="U14" s="1373">
        <v>0</v>
      </c>
      <c r="V14" s="1374">
        <v>15719</v>
      </c>
      <c r="W14" s="1373">
        <v>100</v>
      </c>
      <c r="X14" s="1369"/>
      <c r="Y14" s="1375">
        <v>1.1294819285765609</v>
      </c>
    </row>
    <row r="15" spans="2:30" s="633" customFormat="1" ht="18" customHeight="1" x14ac:dyDescent="0.2">
      <c r="B15" s="682" t="s">
        <v>5</v>
      </c>
      <c r="D15" s="1371">
        <v>7823</v>
      </c>
      <c r="E15" s="1365"/>
      <c r="F15" s="1376">
        <v>3419</v>
      </c>
      <c r="G15" s="1373">
        <v>26.385244636517982</v>
      </c>
      <c r="H15" s="1376">
        <v>1609</v>
      </c>
      <c r="I15" s="1373">
        <v>12.417039666615219</v>
      </c>
      <c r="J15" s="1376">
        <v>572</v>
      </c>
      <c r="K15" s="1373">
        <v>4.4142614601018675</v>
      </c>
      <c r="L15" s="1376">
        <v>872</v>
      </c>
      <c r="M15" s="1373">
        <v>6.729433554560889</v>
      </c>
      <c r="N15" s="1376">
        <v>2719</v>
      </c>
      <c r="O15" s="1373">
        <v>20.983176416113597</v>
      </c>
      <c r="P15" s="1376">
        <v>202</v>
      </c>
      <c r="Q15" s="1373">
        <v>1.5588825436024079</v>
      </c>
      <c r="R15" s="1376">
        <v>3565</v>
      </c>
      <c r="S15" s="1373">
        <v>27.511961722488039</v>
      </c>
      <c r="T15" s="1376">
        <v>0</v>
      </c>
      <c r="U15" s="1373">
        <v>0</v>
      </c>
      <c r="V15" s="1374">
        <v>12958</v>
      </c>
      <c r="W15" s="1373">
        <v>100</v>
      </c>
      <c r="X15" s="1369"/>
      <c r="Y15" s="1375">
        <v>1.6563978013549789</v>
      </c>
    </row>
    <row r="16" spans="2:30" s="742" customFormat="1" ht="18" customHeight="1" x14ac:dyDescent="0.2">
      <c r="B16" s="836" t="s">
        <v>4</v>
      </c>
      <c r="D16" s="1371">
        <v>40343</v>
      </c>
      <c r="E16" s="1365"/>
      <c r="F16" s="1372">
        <v>4761</v>
      </c>
      <c r="G16" s="1373">
        <v>8.3031042901988137</v>
      </c>
      <c r="H16" s="1372">
        <v>9744</v>
      </c>
      <c r="I16" s="1373">
        <v>16.993372863620507</v>
      </c>
      <c r="J16" s="1372">
        <v>7481</v>
      </c>
      <c r="K16" s="1373">
        <v>13.046738751307988</v>
      </c>
      <c r="L16" s="1372">
        <v>2493</v>
      </c>
      <c r="M16" s="1373">
        <v>4.347750261597489</v>
      </c>
      <c r="N16" s="1372">
        <v>3540</v>
      </c>
      <c r="O16" s="1373">
        <v>6.1737007324729687</v>
      </c>
      <c r="P16" s="1372">
        <v>14542</v>
      </c>
      <c r="Q16" s="1373">
        <v>25.361004534356471</v>
      </c>
      <c r="R16" s="1372">
        <v>13939</v>
      </c>
      <c r="S16" s="1373">
        <v>24.309382629926752</v>
      </c>
      <c r="T16" s="1372">
        <v>840</v>
      </c>
      <c r="U16" s="1373">
        <v>1.4649459365190094</v>
      </c>
      <c r="V16" s="1374">
        <v>57340</v>
      </c>
      <c r="W16" s="1373">
        <v>100.00000000000001</v>
      </c>
      <c r="X16" s="1369"/>
      <c r="Y16" s="1375">
        <v>1.4213122474778772</v>
      </c>
    </row>
    <row r="17" spans="2:25" s="742" customFormat="1" ht="18" customHeight="1" x14ac:dyDescent="0.2">
      <c r="B17" s="836" t="s">
        <v>40</v>
      </c>
      <c r="D17" s="1371">
        <v>25166</v>
      </c>
      <c r="E17" s="1365"/>
      <c r="F17" s="1372">
        <v>3294</v>
      </c>
      <c r="G17" s="1373">
        <v>9.3100816822588399</v>
      </c>
      <c r="H17" s="1372">
        <v>9744</v>
      </c>
      <c r="I17" s="1373">
        <v>27.540205194878606</v>
      </c>
      <c r="J17" s="1372">
        <v>4346</v>
      </c>
      <c r="K17" s="1373">
        <v>12.283428959045816</v>
      </c>
      <c r="L17" s="1372">
        <v>1631</v>
      </c>
      <c r="M17" s="1373">
        <v>4.6098188293151692</v>
      </c>
      <c r="N17" s="1372">
        <v>3610</v>
      </c>
      <c r="O17" s="1373">
        <v>10.203216415590289</v>
      </c>
      <c r="P17" s="1372">
        <v>4484</v>
      </c>
      <c r="Q17" s="1373">
        <v>12.673468810943726</v>
      </c>
      <c r="R17" s="1372">
        <v>8269</v>
      </c>
      <c r="S17" s="1373">
        <v>23.37130098075238</v>
      </c>
      <c r="T17" s="1372">
        <v>3</v>
      </c>
      <c r="U17" s="1373">
        <v>8.4791272151719856E-3</v>
      </c>
      <c r="V17" s="1374">
        <v>35381</v>
      </c>
      <c r="W17" s="1373">
        <v>100</v>
      </c>
      <c r="X17" s="1369"/>
      <c r="Y17" s="1375">
        <v>1.4059047921799253</v>
      </c>
    </row>
    <row r="18" spans="2:25" s="742" customFormat="1" ht="18" customHeight="1" x14ac:dyDescent="0.2">
      <c r="B18" s="836" t="s">
        <v>41</v>
      </c>
      <c r="D18" s="1371">
        <v>92762</v>
      </c>
      <c r="E18" s="1365"/>
      <c r="F18" s="1372">
        <v>5</v>
      </c>
      <c r="G18" s="1373">
        <v>4.2878337006577536E-3</v>
      </c>
      <c r="H18" s="1372">
        <v>13075</v>
      </c>
      <c r="I18" s="1373">
        <v>11.212685127220025</v>
      </c>
      <c r="J18" s="1372">
        <v>13325</v>
      </c>
      <c r="K18" s="1373">
        <v>11.427076812252913</v>
      </c>
      <c r="L18" s="1372">
        <v>7348</v>
      </c>
      <c r="M18" s="1373">
        <v>6.3014004064866347</v>
      </c>
      <c r="N18" s="1372">
        <v>20988</v>
      </c>
      <c r="O18" s="1373">
        <v>17.998610741880988</v>
      </c>
      <c r="P18" s="1372">
        <v>11552</v>
      </c>
      <c r="Q18" s="1373">
        <v>9.9066109819996733</v>
      </c>
      <c r="R18" s="1372">
        <v>50299</v>
      </c>
      <c r="S18" s="1373">
        <v>43.134749461876872</v>
      </c>
      <c r="T18" s="1372">
        <v>17</v>
      </c>
      <c r="U18" s="1373">
        <v>1.4578634582236363E-2</v>
      </c>
      <c r="V18" s="1374">
        <v>116609</v>
      </c>
      <c r="W18" s="1373">
        <v>100.00000000000001</v>
      </c>
      <c r="X18" s="1369"/>
      <c r="Y18" s="1375">
        <v>1.2570772514607274</v>
      </c>
    </row>
    <row r="19" spans="2:25" s="742" customFormat="1" ht="18" customHeight="1" x14ac:dyDescent="0.2">
      <c r="B19" s="836" t="s">
        <v>3</v>
      </c>
      <c r="D19" s="1371">
        <v>62673</v>
      </c>
      <c r="E19" s="1365"/>
      <c r="F19" s="1372">
        <v>328</v>
      </c>
      <c r="G19" s="1373">
        <v>0.34455591154997639</v>
      </c>
      <c r="H19" s="1372">
        <v>29382</v>
      </c>
      <c r="I19" s="1373">
        <v>30.865066442565261</v>
      </c>
      <c r="J19" s="1372">
        <v>2142</v>
      </c>
      <c r="K19" s="1373">
        <v>2.2501181784757605</v>
      </c>
      <c r="L19" s="1372">
        <v>4264</v>
      </c>
      <c r="M19" s="1373">
        <v>4.4792268501496926</v>
      </c>
      <c r="N19" s="1372">
        <v>6398</v>
      </c>
      <c r="O19" s="1373">
        <v>6.7209412259047223</v>
      </c>
      <c r="P19" s="1372">
        <v>9024</v>
      </c>
      <c r="Q19" s="1373">
        <v>9.4794894689847151</v>
      </c>
      <c r="R19" s="1372">
        <v>43314</v>
      </c>
      <c r="S19" s="1373">
        <v>45.500288880718529</v>
      </c>
      <c r="T19" s="1372">
        <v>343</v>
      </c>
      <c r="U19" s="1373">
        <v>0.36031304165134725</v>
      </c>
      <c r="V19" s="1374">
        <v>95195</v>
      </c>
      <c r="W19" s="1373">
        <v>100.00000000000001</v>
      </c>
      <c r="X19" s="1369"/>
      <c r="Y19" s="1375">
        <v>1.5189156415043161</v>
      </c>
    </row>
    <row r="20" spans="2:25" s="633" customFormat="1" ht="18" customHeight="1" x14ac:dyDescent="0.2">
      <c r="B20" s="836" t="s">
        <v>2</v>
      </c>
      <c r="D20" s="1371">
        <v>12314</v>
      </c>
      <c r="E20" s="1365"/>
      <c r="F20" s="1372">
        <v>412</v>
      </c>
      <c r="G20" s="1373">
        <v>2.7886828211723298</v>
      </c>
      <c r="H20" s="1372">
        <v>2108</v>
      </c>
      <c r="I20" s="1373">
        <v>14.268309191823473</v>
      </c>
      <c r="J20" s="1372">
        <v>279</v>
      </c>
      <c r="K20" s="1373">
        <v>1.8884526871531069</v>
      </c>
      <c r="L20" s="1372">
        <v>938</v>
      </c>
      <c r="M20" s="1373">
        <v>6.3489914715039939</v>
      </c>
      <c r="N20" s="1372">
        <v>1673</v>
      </c>
      <c r="O20" s="1373">
        <v>11.323947475294435</v>
      </c>
      <c r="P20" s="1372">
        <v>6676</v>
      </c>
      <c r="Q20" s="1373">
        <v>45.187491539190468</v>
      </c>
      <c r="R20" s="1372">
        <v>2688</v>
      </c>
      <c r="S20" s="1373">
        <v>18.194124813862189</v>
      </c>
      <c r="T20" s="1372">
        <v>0</v>
      </c>
      <c r="U20" s="1373">
        <v>0</v>
      </c>
      <c r="V20" s="1374">
        <v>14774</v>
      </c>
      <c r="W20" s="1373">
        <v>99.999999999999986</v>
      </c>
      <c r="X20" s="1369"/>
      <c r="Y20" s="1375">
        <v>1.1997726165340263</v>
      </c>
    </row>
    <row r="21" spans="2:25" s="633" customFormat="1" ht="18" customHeight="1" x14ac:dyDescent="0.2">
      <c r="B21" s="682" t="s">
        <v>35</v>
      </c>
      <c r="D21" s="1371">
        <v>27828</v>
      </c>
      <c r="E21" s="1365"/>
      <c r="F21" s="1372">
        <v>2166</v>
      </c>
      <c r="G21" s="1373">
        <v>5.9598822331673222</v>
      </c>
      <c r="H21" s="1372">
        <v>6401</v>
      </c>
      <c r="I21" s="1373">
        <v>17.612745232919682</v>
      </c>
      <c r="J21" s="1372">
        <v>7662</v>
      </c>
      <c r="K21" s="1373">
        <v>21.082464298489391</v>
      </c>
      <c r="L21" s="1372">
        <v>3035</v>
      </c>
      <c r="M21" s="1373">
        <v>8.350989186363261</v>
      </c>
      <c r="N21" s="1372">
        <v>2487</v>
      </c>
      <c r="O21" s="1373">
        <v>6.8431334782489062</v>
      </c>
      <c r="P21" s="1372">
        <v>5675</v>
      </c>
      <c r="Q21" s="1373">
        <v>15.615111575819277</v>
      </c>
      <c r="R21" s="1372">
        <v>8862</v>
      </c>
      <c r="S21" s="1373">
        <v>24.384338111878492</v>
      </c>
      <c r="T21" s="1372">
        <v>55</v>
      </c>
      <c r="U21" s="1373">
        <v>0.151335883113667</v>
      </c>
      <c r="V21" s="1374">
        <v>36343</v>
      </c>
      <c r="W21" s="1373">
        <v>100</v>
      </c>
      <c r="X21" s="1369"/>
      <c r="Y21" s="1375">
        <v>1.3059867759091563</v>
      </c>
    </row>
    <row r="22" spans="2:25" s="633" customFormat="1" ht="21" customHeight="1" x14ac:dyDescent="0.2">
      <c r="B22" s="682" t="s">
        <v>42</v>
      </c>
      <c r="D22" s="1371">
        <v>74306</v>
      </c>
      <c r="E22" s="1365"/>
      <c r="F22" s="1372">
        <v>2736</v>
      </c>
      <c r="G22" s="1373">
        <v>2.5829596412556053</v>
      </c>
      <c r="H22" s="1372">
        <v>32573</v>
      </c>
      <c r="I22" s="1373">
        <v>30.751003068208639</v>
      </c>
      <c r="J22" s="1372">
        <v>21815</v>
      </c>
      <c r="K22" s="1373">
        <v>20.594760443710172</v>
      </c>
      <c r="L22" s="1372">
        <v>8119</v>
      </c>
      <c r="M22" s="1373">
        <v>7.6648572102902994</v>
      </c>
      <c r="N22" s="1372">
        <v>8132</v>
      </c>
      <c r="O22" s="1373">
        <v>7.6771300448430493</v>
      </c>
      <c r="P22" s="1372">
        <v>10840</v>
      </c>
      <c r="Q22" s="1373">
        <v>10.233655888600424</v>
      </c>
      <c r="R22" s="1372">
        <v>21693</v>
      </c>
      <c r="S22" s="1373">
        <v>20.479584611753598</v>
      </c>
      <c r="T22" s="1372">
        <v>17</v>
      </c>
      <c r="U22" s="1373">
        <v>1.6049091338210999E-2</v>
      </c>
      <c r="V22" s="1374">
        <v>105925</v>
      </c>
      <c r="W22" s="1373">
        <v>100</v>
      </c>
      <c r="X22" s="1369"/>
      <c r="Y22" s="1375">
        <v>1.425524183780583</v>
      </c>
    </row>
    <row r="23" spans="2:25" s="633" customFormat="1" ht="18" customHeight="1" x14ac:dyDescent="0.2">
      <c r="B23" s="682" t="s">
        <v>43</v>
      </c>
      <c r="D23" s="1371">
        <v>17675</v>
      </c>
      <c r="E23" s="1365"/>
      <c r="F23" s="1372">
        <v>1736</v>
      </c>
      <c r="G23" s="1373">
        <v>7.5089753016999001</v>
      </c>
      <c r="H23" s="1372">
        <v>4873</v>
      </c>
      <c r="I23" s="1373">
        <v>21.077901293308535</v>
      </c>
      <c r="J23" s="1372">
        <v>1245</v>
      </c>
      <c r="K23" s="1373">
        <v>5.3851810199403092</v>
      </c>
      <c r="L23" s="1372">
        <v>2020</v>
      </c>
      <c r="M23" s="1373">
        <v>8.7374021367706209</v>
      </c>
      <c r="N23" s="1372">
        <v>2498</v>
      </c>
      <c r="O23" s="1373">
        <v>10.804965612699512</v>
      </c>
      <c r="P23" s="1372">
        <v>373</v>
      </c>
      <c r="Q23" s="1373">
        <v>1.6133915826809118</v>
      </c>
      <c r="R23" s="1372">
        <v>10373</v>
      </c>
      <c r="S23" s="1373">
        <v>44.867857606297854</v>
      </c>
      <c r="T23" s="1372">
        <v>1</v>
      </c>
      <c r="U23" s="1373">
        <v>4.3254466023616937E-3</v>
      </c>
      <c r="V23" s="1374">
        <v>23119</v>
      </c>
      <c r="W23" s="1373">
        <v>100</v>
      </c>
      <c r="X23" s="1369"/>
      <c r="Y23" s="1375">
        <v>1.3080056577086281</v>
      </c>
    </row>
    <row r="24" spans="2:25" s="633" customFormat="1" ht="22.5" customHeight="1" x14ac:dyDescent="0.2">
      <c r="B24" s="682" t="s">
        <v>44</v>
      </c>
      <c r="D24" s="1371">
        <v>6572</v>
      </c>
      <c r="E24" s="1365"/>
      <c r="F24" s="1376">
        <v>670</v>
      </c>
      <c r="G24" s="1377">
        <v>7.5851918940337368</v>
      </c>
      <c r="H24" s="1376">
        <v>1225</v>
      </c>
      <c r="I24" s="1373">
        <v>13.868447865957206</v>
      </c>
      <c r="J24" s="1376">
        <v>352</v>
      </c>
      <c r="K24" s="1373">
        <v>3.9850560398505603</v>
      </c>
      <c r="L24" s="1376">
        <v>352</v>
      </c>
      <c r="M24" s="1373">
        <v>3.9850560398505603</v>
      </c>
      <c r="N24" s="1376">
        <v>1568</v>
      </c>
      <c r="O24" s="1373">
        <v>17.751613268425224</v>
      </c>
      <c r="P24" s="1376">
        <v>1441</v>
      </c>
      <c r="Q24" s="1373">
        <v>16.313823163138231</v>
      </c>
      <c r="R24" s="1376">
        <v>3208</v>
      </c>
      <c r="S24" s="1373">
        <v>36.318351635910787</v>
      </c>
      <c r="T24" s="1376">
        <v>17</v>
      </c>
      <c r="U24" s="1373">
        <v>0.19246009283369184</v>
      </c>
      <c r="V24" s="1378">
        <v>8833</v>
      </c>
      <c r="W24" s="1373">
        <v>100</v>
      </c>
      <c r="X24" s="1369"/>
      <c r="Y24" s="1375">
        <v>1.3440353012781496</v>
      </c>
    </row>
    <row r="25" spans="2:25" s="633" customFormat="1" ht="18" customHeight="1" x14ac:dyDescent="0.2">
      <c r="B25" s="682" t="s">
        <v>45</v>
      </c>
      <c r="D25" s="1371">
        <v>23996</v>
      </c>
      <c r="E25" s="1365"/>
      <c r="F25" s="1376">
        <v>485</v>
      </c>
      <c r="G25" s="1377">
        <v>1.3788201847903341</v>
      </c>
      <c r="H25" s="1376">
        <v>8788</v>
      </c>
      <c r="I25" s="1373">
        <v>24.983653162757641</v>
      </c>
      <c r="J25" s="1376">
        <v>1882</v>
      </c>
      <c r="K25" s="1373">
        <v>5.3503909026297087</v>
      </c>
      <c r="L25" s="1376">
        <v>3217</v>
      </c>
      <c r="M25" s="1373">
        <v>9.1457000710732057</v>
      </c>
      <c r="N25" s="1376">
        <v>5025</v>
      </c>
      <c r="O25" s="1373">
        <v>14.285714285714286</v>
      </c>
      <c r="P25" s="1376">
        <v>657</v>
      </c>
      <c r="Q25" s="1373">
        <v>1.8678038379530917</v>
      </c>
      <c r="R25" s="1376">
        <v>12519</v>
      </c>
      <c r="S25" s="1373">
        <v>35.59061833688699</v>
      </c>
      <c r="T25" s="1376">
        <v>2602</v>
      </c>
      <c r="U25" s="1373">
        <v>7.3972992181947408</v>
      </c>
      <c r="V25" s="1378">
        <v>35175</v>
      </c>
      <c r="W25" s="1373">
        <v>100</v>
      </c>
      <c r="X25" s="1369"/>
      <c r="Y25" s="1375">
        <v>1.4658693115519252</v>
      </c>
    </row>
    <row r="26" spans="2:25" s="633" customFormat="1" ht="18" customHeight="1" x14ac:dyDescent="0.2">
      <c r="B26" s="682" t="s">
        <v>46</v>
      </c>
      <c r="D26" s="1371">
        <v>4137</v>
      </c>
      <c r="E26" s="1365"/>
      <c r="F26" s="1376">
        <v>568</v>
      </c>
      <c r="G26" s="1377">
        <v>8.7277197295636135</v>
      </c>
      <c r="H26" s="1376">
        <v>1281</v>
      </c>
      <c r="I26" s="1373">
        <v>19.683466502765828</v>
      </c>
      <c r="J26" s="1376">
        <v>1400</v>
      </c>
      <c r="K26" s="1373">
        <v>21.5119852489244</v>
      </c>
      <c r="L26" s="1376">
        <v>721</v>
      </c>
      <c r="M26" s="1373">
        <v>11.078672403196066</v>
      </c>
      <c r="N26" s="1376">
        <v>1219</v>
      </c>
      <c r="O26" s="1373">
        <v>18.730792870313461</v>
      </c>
      <c r="P26" s="1376">
        <v>567</v>
      </c>
      <c r="Q26" s="1373">
        <v>8.712354025814383</v>
      </c>
      <c r="R26" s="1376">
        <v>752</v>
      </c>
      <c r="S26" s="1373">
        <v>11.555009219422249</v>
      </c>
      <c r="T26" s="1376">
        <v>0</v>
      </c>
      <c r="U26" s="1373">
        <v>0</v>
      </c>
      <c r="V26" s="1378">
        <v>6508</v>
      </c>
      <c r="W26" s="1373">
        <v>100</v>
      </c>
      <c r="X26" s="1369"/>
      <c r="Y26" s="1375">
        <v>1.5731206188058979</v>
      </c>
    </row>
    <row r="27" spans="2:25" s="633" customFormat="1" ht="18" customHeight="1" x14ac:dyDescent="0.2">
      <c r="B27" s="682" t="s">
        <v>1</v>
      </c>
      <c r="D27" s="1371">
        <v>1384</v>
      </c>
      <c r="E27" s="1365"/>
      <c r="F27" s="1376">
        <v>231</v>
      </c>
      <c r="G27" s="1377">
        <v>12.804878048780488</v>
      </c>
      <c r="H27" s="1376">
        <v>273</v>
      </c>
      <c r="I27" s="1373">
        <v>15.133037694013304</v>
      </c>
      <c r="J27" s="1376">
        <v>427</v>
      </c>
      <c r="K27" s="1373">
        <v>23.669623059866961</v>
      </c>
      <c r="L27" s="1376">
        <v>29</v>
      </c>
      <c r="M27" s="1373">
        <v>1.6075388026607538</v>
      </c>
      <c r="N27" s="1376">
        <v>104</v>
      </c>
      <c r="O27" s="1373">
        <v>5.7649667405764964</v>
      </c>
      <c r="P27" s="1376">
        <v>4</v>
      </c>
      <c r="Q27" s="1373">
        <v>0.22172949002217296</v>
      </c>
      <c r="R27" s="1376">
        <v>736</v>
      </c>
      <c r="S27" s="1373">
        <v>40.798226164079821</v>
      </c>
      <c r="T27" s="1376">
        <v>0</v>
      </c>
      <c r="U27" s="1373">
        <v>0</v>
      </c>
      <c r="V27" s="1374">
        <v>1804</v>
      </c>
      <c r="W27" s="1373">
        <v>100</v>
      </c>
      <c r="X27" s="1369"/>
      <c r="Y27" s="1375">
        <v>1.3034682080924855</v>
      </c>
    </row>
    <row r="28" spans="2:25" s="633" customFormat="1" ht="8.25" customHeight="1" x14ac:dyDescent="0.2">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
      <c r="B30" s="1249" t="s">
        <v>0</v>
      </c>
      <c r="D30" s="1389">
        <f>SUM(D10:D27)</f>
        <v>579141</v>
      </c>
      <c r="E30" s="1390"/>
      <c r="F30" s="1391">
        <f>SUM(F10:F27)</f>
        <v>25884</v>
      </c>
      <c r="G30" s="1392">
        <f>F30*100/$V30</f>
        <v>3.192906625614305</v>
      </c>
      <c r="H30" s="1391">
        <f>SUM(H10:H27)</f>
        <v>192181</v>
      </c>
      <c r="I30" s="1392">
        <f>H30*100/$V30</f>
        <v>23.706381865908778</v>
      </c>
      <c r="J30" s="1391">
        <f>SUM(J10:J27)</f>
        <v>136348</v>
      </c>
      <c r="K30" s="1392">
        <f>J30*100/$V30</f>
        <v>16.819132768863362</v>
      </c>
      <c r="L30" s="1391">
        <f>SUM(L10:L27)</f>
        <v>46886</v>
      </c>
      <c r="M30" s="1392">
        <f>L30*100/$V30</f>
        <v>5.7835968184419837</v>
      </c>
      <c r="N30" s="1391">
        <f>SUM(N10:N27)</f>
        <v>79252</v>
      </c>
      <c r="O30" s="1392">
        <f>N30*100/$V30</f>
        <v>9.7760869994276351</v>
      </c>
      <c r="P30" s="1391">
        <f>SUM(P10:P27)</f>
        <v>77389</v>
      </c>
      <c r="Q30" s="1392">
        <f>P30*100/$V30</f>
        <v>9.5462776560680513</v>
      </c>
      <c r="R30" s="1391">
        <f>SUM(R10:R27)</f>
        <v>248827</v>
      </c>
      <c r="S30" s="1392">
        <f>R30*100/$V30</f>
        <v>30.693918132117552</v>
      </c>
      <c r="T30" s="1391">
        <f>SUM(T10:T28)</f>
        <v>3905</v>
      </c>
      <c r="U30" s="1392">
        <f>T30*100/$V30</f>
        <v>0.48169913355833183</v>
      </c>
      <c r="V30" s="1391">
        <f>SUM(V10:V27)</f>
        <v>810672</v>
      </c>
      <c r="W30" s="1392">
        <f>G30+I30+K30+M30+O30+Q30+S30+U30</f>
        <v>100.00000000000001</v>
      </c>
      <c r="X30" s="1393"/>
      <c r="Y30" s="1394">
        <f>(V30/D30)</f>
        <v>1.3997834724186338</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6" t="s">
        <v>496</v>
      </c>
      <c r="C3" s="1536"/>
      <c r="D3" s="1536"/>
      <c r="E3" s="1536"/>
      <c r="F3" s="1536"/>
      <c r="G3" s="1536"/>
      <c r="H3" s="1536"/>
      <c r="I3" s="1536"/>
      <c r="J3" s="1536"/>
      <c r="K3" s="1536"/>
      <c r="L3" s="1536"/>
      <c r="M3" s="1536"/>
      <c r="N3" s="1536"/>
      <c r="O3" s="1536"/>
      <c r="P3" s="1536"/>
      <c r="Q3" s="1536"/>
      <c r="R3" s="1536"/>
      <c r="S3" s="1536"/>
      <c r="T3" s="1536"/>
      <c r="U3" s="1536"/>
      <c r="V3" s="1536"/>
      <c r="W3" s="1536"/>
      <c r="X3" s="1536"/>
      <c r="Y3" s="821"/>
    </row>
    <row r="4" spans="2:30" s="621" customFormat="1" ht="14.25" customHeight="1" x14ac:dyDescent="0.2">
      <c r="B4" s="1473" t="str">
        <f>porsaad!$B$6</f>
        <v>Situación a 31 de mayo de 2025</v>
      </c>
      <c r="C4" s="1473"/>
      <c r="D4" s="1473"/>
      <c r="E4" s="1473"/>
      <c r="F4" s="1473"/>
      <c r="G4" s="1473"/>
      <c r="H4" s="1473"/>
      <c r="I4" s="1473"/>
      <c r="J4" s="1473"/>
      <c r="K4" s="1473"/>
      <c r="L4" s="1473"/>
      <c r="M4" s="1473"/>
      <c r="N4" s="1473"/>
      <c r="O4" s="1473"/>
      <c r="P4" s="1473"/>
      <c r="Q4" s="1473"/>
      <c r="R4" s="1473"/>
      <c r="S4" s="1473"/>
      <c r="T4" s="1473"/>
      <c r="U4" s="1473"/>
      <c r="V4" s="1473"/>
      <c r="W4" s="1473"/>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88" t="s">
        <v>491</v>
      </c>
      <c r="G6" s="1589"/>
      <c r="H6" s="1589"/>
      <c r="I6" s="1589"/>
      <c r="J6" s="1589"/>
      <c r="K6" s="1589"/>
      <c r="L6" s="1589"/>
      <c r="M6" s="1589"/>
      <c r="N6" s="1589"/>
      <c r="O6" s="1589"/>
      <c r="P6" s="1589"/>
      <c r="Q6" s="1589"/>
      <c r="R6" s="1589"/>
      <c r="S6" s="1589"/>
      <c r="T6" s="1589"/>
      <c r="U6" s="1589"/>
      <c r="V6" s="1589"/>
      <c r="W6" s="1590"/>
      <c r="X6" s="825"/>
      <c r="Y6" s="826"/>
    </row>
    <row r="7" spans="2:30" s="621" customFormat="1" ht="64.5" customHeight="1" x14ac:dyDescent="0.2">
      <c r="B7" s="1550" t="s">
        <v>12</v>
      </c>
      <c r="C7" s="625"/>
      <c r="D7" s="871" t="s">
        <v>492</v>
      </c>
      <c r="E7" s="625"/>
      <c r="F7" s="1591" t="s">
        <v>54</v>
      </c>
      <c r="G7" s="1592"/>
      <c r="H7" s="1593" t="s">
        <v>55</v>
      </c>
      <c r="I7" s="1594"/>
      <c r="J7" s="1595" t="s">
        <v>56</v>
      </c>
      <c r="K7" s="1596"/>
      <c r="L7" s="1595" t="s">
        <v>57</v>
      </c>
      <c r="M7" s="1597"/>
      <c r="N7" s="1596" t="s">
        <v>58</v>
      </c>
      <c r="O7" s="1596"/>
      <c r="P7" s="1595" t="s">
        <v>59</v>
      </c>
      <c r="Q7" s="1597"/>
      <c r="R7" s="1593" t="s">
        <v>60</v>
      </c>
      <c r="S7" s="1594"/>
      <c r="T7" s="1595" t="s">
        <v>61</v>
      </c>
      <c r="U7" s="1597"/>
      <c r="V7" s="1595" t="s">
        <v>0</v>
      </c>
      <c r="W7" s="1598"/>
      <c r="X7" s="627"/>
      <c r="Y7" s="1363" t="s">
        <v>493</v>
      </c>
      <c r="AD7" s="827"/>
    </row>
    <row r="8" spans="2:30" s="626" customFormat="1" ht="20.25" customHeight="1" x14ac:dyDescent="0.2">
      <c r="B8" s="1551"/>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4">
        <v>70807</v>
      </c>
      <c r="E10" s="1365"/>
      <c r="F10" s="1366">
        <v>3</v>
      </c>
      <c r="G10" s="1367">
        <v>3.0757243330804406E-3</v>
      </c>
      <c r="H10" s="1366">
        <v>24516</v>
      </c>
      <c r="I10" s="1367">
        <v>25.134819249933358</v>
      </c>
      <c r="J10" s="1366">
        <v>28121</v>
      </c>
      <c r="K10" s="1367">
        <v>28.83081465685169</v>
      </c>
      <c r="L10" s="1366">
        <v>5517</v>
      </c>
      <c r="M10" s="1367">
        <v>5.6562570485349299</v>
      </c>
      <c r="N10" s="1366">
        <v>11193</v>
      </c>
      <c r="O10" s="1367">
        <v>11.475527486723124</v>
      </c>
      <c r="P10" s="1366">
        <v>2193</v>
      </c>
      <c r="Q10" s="1367">
        <v>2.248354487481802</v>
      </c>
      <c r="R10" s="1366">
        <v>25987</v>
      </c>
      <c r="S10" s="1367">
        <v>26.642949414587136</v>
      </c>
      <c r="T10" s="1366">
        <v>8</v>
      </c>
      <c r="U10" s="1367">
        <v>8.2019315548811748E-3</v>
      </c>
      <c r="V10" s="1368">
        <v>97538</v>
      </c>
      <c r="W10" s="1367">
        <v>100.00000000000001</v>
      </c>
      <c r="X10" s="1369"/>
      <c r="Y10" s="1370">
        <v>1.3775191718332933</v>
      </c>
    </row>
    <row r="11" spans="2:30" s="633" customFormat="1" ht="18" customHeight="1" x14ac:dyDescent="0.2">
      <c r="B11" s="682" t="s">
        <v>7</v>
      </c>
      <c r="D11" s="1371">
        <v>13565</v>
      </c>
      <c r="E11" s="1365"/>
      <c r="F11" s="1372">
        <v>2249</v>
      </c>
      <c r="G11" s="1373">
        <v>12.759559741291275</v>
      </c>
      <c r="H11" s="1372">
        <v>1829</v>
      </c>
      <c r="I11" s="1373">
        <v>10.376716214682855</v>
      </c>
      <c r="J11" s="1372">
        <v>656</v>
      </c>
      <c r="K11" s="1373">
        <v>3.7217746510836265</v>
      </c>
      <c r="L11" s="1372">
        <v>502</v>
      </c>
      <c r="M11" s="1373">
        <v>2.8480653579938728</v>
      </c>
      <c r="N11" s="1372">
        <v>2832</v>
      </c>
      <c r="O11" s="1373">
        <v>16.067173493702484</v>
      </c>
      <c r="P11" s="1372">
        <v>4227</v>
      </c>
      <c r="Q11" s="1373">
        <v>23.981618064223305</v>
      </c>
      <c r="R11" s="1372">
        <v>5331</v>
      </c>
      <c r="S11" s="1373">
        <v>30.245092477022581</v>
      </c>
      <c r="T11" s="1372">
        <v>0</v>
      </c>
      <c r="U11" s="1373">
        <v>0</v>
      </c>
      <c r="V11" s="1374">
        <v>17626</v>
      </c>
      <c r="W11" s="1373">
        <v>100</v>
      </c>
      <c r="X11" s="1369"/>
      <c r="Y11" s="1375">
        <v>1.2993733873940287</v>
      </c>
    </row>
    <row r="12" spans="2:30" s="633" customFormat="1" ht="22.5" customHeight="1" x14ac:dyDescent="0.2">
      <c r="B12" s="682" t="s">
        <v>37</v>
      </c>
      <c r="D12" s="1371">
        <v>8001</v>
      </c>
      <c r="E12" s="1365"/>
      <c r="F12" s="1376">
        <v>2194</v>
      </c>
      <c r="G12" s="1373">
        <v>20.031041723728659</v>
      </c>
      <c r="H12" s="1376">
        <v>873</v>
      </c>
      <c r="I12" s="1373">
        <v>7.9704190632703371</v>
      </c>
      <c r="J12" s="1376">
        <v>946</v>
      </c>
      <c r="K12" s="1373">
        <v>8.6369031315621285</v>
      </c>
      <c r="L12" s="1376">
        <v>543</v>
      </c>
      <c r="M12" s="1373">
        <v>4.957545877841687</v>
      </c>
      <c r="N12" s="1376">
        <v>1674</v>
      </c>
      <c r="O12" s="1373">
        <v>15.283483976992605</v>
      </c>
      <c r="P12" s="1376">
        <v>1837</v>
      </c>
      <c r="Q12" s="1373">
        <v>16.771660732219484</v>
      </c>
      <c r="R12" s="1376">
        <v>2873</v>
      </c>
      <c r="S12" s="1373">
        <v>26.2302565507167</v>
      </c>
      <c r="T12" s="1376">
        <v>13</v>
      </c>
      <c r="U12" s="1373">
        <v>0.11868894366840135</v>
      </c>
      <c r="V12" s="1374">
        <v>10953</v>
      </c>
      <c r="W12" s="1373">
        <v>100.00000000000001</v>
      </c>
      <c r="X12" s="1369"/>
      <c r="Y12" s="1375">
        <v>1.3689538807649044</v>
      </c>
    </row>
    <row r="13" spans="2:30" s="633" customFormat="1" ht="18" customHeight="1" x14ac:dyDescent="0.2">
      <c r="B13" s="682" t="s">
        <v>38</v>
      </c>
      <c r="D13" s="1371">
        <v>7585</v>
      </c>
      <c r="E13" s="1365"/>
      <c r="F13" s="1372">
        <v>347</v>
      </c>
      <c r="G13" s="1373">
        <v>3.2435969340063564</v>
      </c>
      <c r="H13" s="1372">
        <v>2523</v>
      </c>
      <c r="I13" s="1373">
        <v>23.583847448121144</v>
      </c>
      <c r="J13" s="1372">
        <v>557</v>
      </c>
      <c r="K13" s="1373">
        <v>5.2065806692839782</v>
      </c>
      <c r="L13" s="1372">
        <v>597</v>
      </c>
      <c r="M13" s="1373">
        <v>5.5804823331463824</v>
      </c>
      <c r="N13" s="1372">
        <v>2049</v>
      </c>
      <c r="O13" s="1373">
        <v>19.153112731351655</v>
      </c>
      <c r="P13" s="1372">
        <v>329</v>
      </c>
      <c r="Q13" s="1373">
        <v>3.0753411852682744</v>
      </c>
      <c r="R13" s="1372">
        <v>4296</v>
      </c>
      <c r="S13" s="1373">
        <v>40.157038698822213</v>
      </c>
      <c r="T13" s="1372">
        <v>0</v>
      </c>
      <c r="U13" s="1373">
        <v>0</v>
      </c>
      <c r="V13" s="1374">
        <v>10698</v>
      </c>
      <c r="W13" s="1373">
        <v>100</v>
      </c>
      <c r="X13" s="1369"/>
      <c r="Y13" s="1375">
        <v>1.4104152933421226</v>
      </c>
    </row>
    <row r="14" spans="2:30" s="633" customFormat="1" ht="18" customHeight="1" x14ac:dyDescent="0.2">
      <c r="B14" s="682" t="s">
        <v>6</v>
      </c>
      <c r="D14" s="1371">
        <v>14588</v>
      </c>
      <c r="E14" s="1365"/>
      <c r="F14" s="1372">
        <v>549</v>
      </c>
      <c r="G14" s="1373">
        <v>3.3375889111800108</v>
      </c>
      <c r="H14" s="1372">
        <v>773</v>
      </c>
      <c r="I14" s="1373">
        <v>4.6993738221168462</v>
      </c>
      <c r="J14" s="1372">
        <v>237</v>
      </c>
      <c r="K14" s="1373">
        <v>1.4408170709465622</v>
      </c>
      <c r="L14" s="1372">
        <v>1502</v>
      </c>
      <c r="M14" s="1373">
        <v>9.131254179585385</v>
      </c>
      <c r="N14" s="1372">
        <v>2595</v>
      </c>
      <c r="O14" s="1373">
        <v>15.776035017326281</v>
      </c>
      <c r="P14" s="1372">
        <v>3111</v>
      </c>
      <c r="Q14" s="1373">
        <v>18.913003830020063</v>
      </c>
      <c r="R14" s="1372">
        <v>7682</v>
      </c>
      <c r="S14" s="1373">
        <v>46.701927168824852</v>
      </c>
      <c r="T14" s="1372">
        <v>0</v>
      </c>
      <c r="U14" s="1373">
        <v>0</v>
      </c>
      <c r="V14" s="1374">
        <v>16449</v>
      </c>
      <c r="W14" s="1373">
        <v>100</v>
      </c>
      <c r="X14" s="1369"/>
      <c r="Y14" s="1375">
        <v>1.1275706059775157</v>
      </c>
    </row>
    <row r="15" spans="2:30" s="633" customFormat="1" ht="18" customHeight="1" x14ac:dyDescent="0.2">
      <c r="B15" s="682" t="s">
        <v>5</v>
      </c>
      <c r="D15" s="1371">
        <v>5181</v>
      </c>
      <c r="E15" s="1365"/>
      <c r="F15" s="1376">
        <v>2453</v>
      </c>
      <c r="G15" s="1373">
        <v>28.700128700128701</v>
      </c>
      <c r="H15" s="1376">
        <v>651</v>
      </c>
      <c r="I15" s="1373">
        <v>7.6167076167076164</v>
      </c>
      <c r="J15" s="1376">
        <v>403</v>
      </c>
      <c r="K15" s="1373">
        <v>4.7151047151047152</v>
      </c>
      <c r="L15" s="1376">
        <v>747</v>
      </c>
      <c r="M15" s="1373">
        <v>8.7399087399087403</v>
      </c>
      <c r="N15" s="1376">
        <v>1842</v>
      </c>
      <c r="O15" s="1373">
        <v>21.551421551421551</v>
      </c>
      <c r="P15" s="1376">
        <v>174</v>
      </c>
      <c r="Q15" s="1373">
        <v>2.0358020358020359</v>
      </c>
      <c r="R15" s="1376">
        <v>2277</v>
      </c>
      <c r="S15" s="1373">
        <v>26.64092664092664</v>
      </c>
      <c r="T15" s="1376">
        <v>0</v>
      </c>
      <c r="U15" s="1373">
        <v>0</v>
      </c>
      <c r="V15" s="1374">
        <v>8547</v>
      </c>
      <c r="W15" s="1373">
        <v>100</v>
      </c>
      <c r="X15" s="1369"/>
      <c r="Y15" s="1375">
        <v>1.6496815286624205</v>
      </c>
    </row>
    <row r="16" spans="2:30" s="742" customFormat="1" ht="18" customHeight="1" x14ac:dyDescent="0.2">
      <c r="B16" s="836" t="s">
        <v>4</v>
      </c>
      <c r="D16" s="1371">
        <v>34674</v>
      </c>
      <c r="E16" s="1365"/>
      <c r="F16" s="1372">
        <v>5915</v>
      </c>
      <c r="G16" s="1373">
        <v>12.380952380952381</v>
      </c>
      <c r="H16" s="1372">
        <v>4462</v>
      </c>
      <c r="I16" s="1373">
        <v>9.3396127681841961</v>
      </c>
      <c r="J16" s="1372">
        <v>3581</v>
      </c>
      <c r="K16" s="1373">
        <v>7.4955520669806388</v>
      </c>
      <c r="L16" s="1372">
        <v>2115</v>
      </c>
      <c r="M16" s="1373">
        <v>4.4270015698587128</v>
      </c>
      <c r="N16" s="1372">
        <v>5573</v>
      </c>
      <c r="O16" s="1373">
        <v>11.665096807953951</v>
      </c>
      <c r="P16" s="1372">
        <v>15922</v>
      </c>
      <c r="Q16" s="1373">
        <v>33.327053898482468</v>
      </c>
      <c r="R16" s="1372">
        <v>9623</v>
      </c>
      <c r="S16" s="1373">
        <v>20.142333856619572</v>
      </c>
      <c r="T16" s="1372">
        <v>584</v>
      </c>
      <c r="U16" s="1373">
        <v>1.2223966509680795</v>
      </c>
      <c r="V16" s="1374">
        <v>47775</v>
      </c>
      <c r="W16" s="1373">
        <v>100</v>
      </c>
      <c r="X16" s="1369"/>
      <c r="Y16" s="1375">
        <v>1.3778335352137048</v>
      </c>
    </row>
    <row r="17" spans="2:25" s="742" customFormat="1" ht="18" customHeight="1" x14ac:dyDescent="0.2">
      <c r="B17" s="836" t="s">
        <v>40</v>
      </c>
      <c r="D17" s="1371">
        <v>23319</v>
      </c>
      <c r="E17" s="1365"/>
      <c r="F17" s="1372">
        <v>3889</v>
      </c>
      <c r="G17" s="1373">
        <v>11.792710291709625</v>
      </c>
      <c r="H17" s="1372">
        <v>5403</v>
      </c>
      <c r="I17" s="1373">
        <v>16.383649705864517</v>
      </c>
      <c r="J17" s="1372">
        <v>2817</v>
      </c>
      <c r="K17" s="1373">
        <v>8.5420583419249194</v>
      </c>
      <c r="L17" s="1372">
        <v>1400</v>
      </c>
      <c r="M17" s="1373">
        <v>4.2452544120322635</v>
      </c>
      <c r="N17" s="1372">
        <v>7167</v>
      </c>
      <c r="O17" s="1373">
        <v>21.732670265025167</v>
      </c>
      <c r="P17" s="1372">
        <v>4114</v>
      </c>
      <c r="Q17" s="1373">
        <v>12.474983322214809</v>
      </c>
      <c r="R17" s="1372">
        <v>8174</v>
      </c>
      <c r="S17" s="1373">
        <v>24.786221117108376</v>
      </c>
      <c r="T17" s="1372">
        <v>14</v>
      </c>
      <c r="U17" s="1373">
        <v>4.2452544120322643E-2</v>
      </c>
      <c r="V17" s="1374">
        <v>32978</v>
      </c>
      <c r="W17" s="1373">
        <v>100</v>
      </c>
      <c r="X17" s="1369"/>
      <c r="Y17" s="1375">
        <v>1.4142115871178009</v>
      </c>
    </row>
    <row r="18" spans="2:25" s="742" customFormat="1" ht="18" customHeight="1" x14ac:dyDescent="0.2">
      <c r="B18" s="836" t="s">
        <v>41</v>
      </c>
      <c r="D18" s="1371">
        <v>46013</v>
      </c>
      <c r="E18" s="1365"/>
      <c r="F18" s="1372">
        <v>9</v>
      </c>
      <c r="G18" s="1373">
        <v>1.5800839200126406E-2</v>
      </c>
      <c r="H18" s="1372">
        <v>4258</v>
      </c>
      <c r="I18" s="1373">
        <v>7.4755525904598041</v>
      </c>
      <c r="J18" s="1372">
        <v>5838</v>
      </c>
      <c r="K18" s="1373">
        <v>10.249477694481996</v>
      </c>
      <c r="L18" s="1372">
        <v>3589</v>
      </c>
      <c r="M18" s="1373">
        <v>6.301023543250408</v>
      </c>
      <c r="N18" s="1372">
        <v>14908</v>
      </c>
      <c r="O18" s="1373">
        <v>26.173212310609387</v>
      </c>
      <c r="P18" s="1372">
        <v>6460</v>
      </c>
      <c r="Q18" s="1373">
        <v>11.341491248090732</v>
      </c>
      <c r="R18" s="1372">
        <v>21831</v>
      </c>
      <c r="S18" s="1373">
        <v>38.327568953106621</v>
      </c>
      <c r="T18" s="1372">
        <v>66</v>
      </c>
      <c r="U18" s="1373">
        <v>0.11587282080092698</v>
      </c>
      <c r="V18" s="1374">
        <v>56959</v>
      </c>
      <c r="W18" s="1373">
        <v>100.00000000000001</v>
      </c>
      <c r="X18" s="1369"/>
      <c r="Y18" s="1375">
        <v>1.2378892921565645</v>
      </c>
    </row>
    <row r="19" spans="2:25" s="742" customFormat="1" ht="18" customHeight="1" x14ac:dyDescent="0.2">
      <c r="B19" s="836" t="s">
        <v>3</v>
      </c>
      <c r="D19" s="1371">
        <v>45421</v>
      </c>
      <c r="E19" s="1365"/>
      <c r="F19" s="1372">
        <v>20</v>
      </c>
      <c r="G19" s="1373">
        <v>2.9744199881023201E-2</v>
      </c>
      <c r="H19" s="1372">
        <v>18710</v>
      </c>
      <c r="I19" s="1373">
        <v>27.825698988697205</v>
      </c>
      <c r="J19" s="1372">
        <v>1028</v>
      </c>
      <c r="K19" s="1373">
        <v>1.5288518738845924</v>
      </c>
      <c r="L19" s="1372">
        <v>3020</v>
      </c>
      <c r="M19" s="1373">
        <v>4.4913741820345034</v>
      </c>
      <c r="N19" s="1372">
        <v>6199</v>
      </c>
      <c r="O19" s="1373">
        <v>9.2192147531231416</v>
      </c>
      <c r="P19" s="1372">
        <v>7317</v>
      </c>
      <c r="Q19" s="1373">
        <v>10.881915526472337</v>
      </c>
      <c r="R19" s="1372">
        <v>30663</v>
      </c>
      <c r="S19" s="1373">
        <v>45.602320047590723</v>
      </c>
      <c r="T19" s="1372">
        <v>283</v>
      </c>
      <c r="U19" s="1373">
        <v>0.42088042831647826</v>
      </c>
      <c r="V19" s="1374">
        <v>67240</v>
      </c>
      <c r="W19" s="1373">
        <v>100</v>
      </c>
      <c r="X19" s="1369"/>
      <c r="Y19" s="1375">
        <v>1.4803725149160081</v>
      </c>
    </row>
    <row r="20" spans="2:25" s="633" customFormat="1" ht="18" customHeight="1" x14ac:dyDescent="0.2">
      <c r="B20" s="836" t="s">
        <v>2</v>
      </c>
      <c r="D20" s="1371">
        <v>12178</v>
      </c>
      <c r="E20" s="1365"/>
      <c r="F20" s="1372">
        <v>409</v>
      </c>
      <c r="G20" s="1373">
        <v>2.9836591771228478</v>
      </c>
      <c r="H20" s="1372">
        <v>990</v>
      </c>
      <c r="I20" s="1373">
        <v>7.2220601108841551</v>
      </c>
      <c r="J20" s="1372">
        <v>200</v>
      </c>
      <c r="K20" s="1373">
        <v>1.4590020426028596</v>
      </c>
      <c r="L20" s="1372">
        <v>757</v>
      </c>
      <c r="M20" s="1373">
        <v>5.5223227312518235</v>
      </c>
      <c r="N20" s="1372">
        <v>3260</v>
      </c>
      <c r="O20" s="1373">
        <v>23.781733294426612</v>
      </c>
      <c r="P20" s="1372">
        <v>6066</v>
      </c>
      <c r="Q20" s="1373">
        <v>44.251531952144731</v>
      </c>
      <c r="R20" s="1372">
        <v>2026</v>
      </c>
      <c r="S20" s="1373">
        <v>14.779690691566968</v>
      </c>
      <c r="T20" s="1372">
        <v>0</v>
      </c>
      <c r="U20" s="1373">
        <v>0</v>
      </c>
      <c r="V20" s="1374">
        <v>13708</v>
      </c>
      <c r="W20" s="1373">
        <v>100</v>
      </c>
      <c r="X20" s="1369"/>
      <c r="Y20" s="1375">
        <v>1.125636393496469</v>
      </c>
    </row>
    <row r="21" spans="2:25" s="633" customFormat="1" ht="18" customHeight="1" x14ac:dyDescent="0.2">
      <c r="B21" s="682" t="s">
        <v>35</v>
      </c>
      <c r="D21" s="1371">
        <v>26484</v>
      </c>
      <c r="E21" s="1365"/>
      <c r="F21" s="1372">
        <v>1427</v>
      </c>
      <c r="G21" s="1373">
        <v>4.1498240614185598</v>
      </c>
      <c r="H21" s="1372">
        <v>6248</v>
      </c>
      <c r="I21" s="1373">
        <v>18.169657137871869</v>
      </c>
      <c r="J21" s="1372">
        <v>8184</v>
      </c>
      <c r="K21" s="1373">
        <v>23.799691743973014</v>
      </c>
      <c r="L21" s="1372">
        <v>1791</v>
      </c>
      <c r="M21" s="1373">
        <v>5.2083636257888157</v>
      </c>
      <c r="N21" s="1372">
        <v>3708</v>
      </c>
      <c r="O21" s="1373">
        <v>10.783144793090413</v>
      </c>
      <c r="P21" s="1372">
        <v>6234</v>
      </c>
      <c r="Q21" s="1373">
        <v>18.128944077703782</v>
      </c>
      <c r="R21" s="1372">
        <v>6706</v>
      </c>
      <c r="S21" s="1373">
        <v>19.501555820513566</v>
      </c>
      <c r="T21" s="1372">
        <v>89</v>
      </c>
      <c r="U21" s="1373">
        <v>0.2588187396399802</v>
      </c>
      <c r="V21" s="1374">
        <v>34387</v>
      </c>
      <c r="W21" s="1373">
        <v>99.999999999999986</v>
      </c>
      <c r="X21" s="1369"/>
      <c r="Y21" s="1375">
        <v>1.2984065851079898</v>
      </c>
    </row>
    <row r="22" spans="2:25" s="633" customFormat="1" ht="21" customHeight="1" x14ac:dyDescent="0.2">
      <c r="B22" s="682" t="s">
        <v>42</v>
      </c>
      <c r="D22" s="1371">
        <v>64472</v>
      </c>
      <c r="E22" s="1365"/>
      <c r="F22" s="1372">
        <v>2425</v>
      </c>
      <c r="G22" s="1373">
        <v>2.7098302584675213</v>
      </c>
      <c r="H22" s="1372">
        <v>18917</v>
      </c>
      <c r="I22" s="1373">
        <v>21.13891092760004</v>
      </c>
      <c r="J22" s="1372">
        <v>15376</v>
      </c>
      <c r="K22" s="1373">
        <v>17.182000022349115</v>
      </c>
      <c r="L22" s="1372">
        <v>6715</v>
      </c>
      <c r="M22" s="1373">
        <v>7.5037155404574865</v>
      </c>
      <c r="N22" s="1372">
        <v>15458</v>
      </c>
      <c r="O22" s="1373">
        <v>17.273631396037501</v>
      </c>
      <c r="P22" s="1372">
        <v>13666</v>
      </c>
      <c r="Q22" s="1373">
        <v>15.271150644213256</v>
      </c>
      <c r="R22" s="1372">
        <v>16868</v>
      </c>
      <c r="S22" s="1373">
        <v>18.849244041167072</v>
      </c>
      <c r="T22" s="1372">
        <v>64</v>
      </c>
      <c r="U22" s="1373">
        <v>7.151716970800881E-2</v>
      </c>
      <c r="V22" s="1374">
        <v>89489</v>
      </c>
      <c r="W22" s="1373">
        <v>99.999999999999986</v>
      </c>
      <c r="X22" s="1369"/>
      <c r="Y22" s="1375">
        <v>1.3880289117756546</v>
      </c>
    </row>
    <row r="23" spans="2:25" s="633" customFormat="1" ht="18" customHeight="1" x14ac:dyDescent="0.2">
      <c r="B23" s="682" t="s">
        <v>43</v>
      </c>
      <c r="D23" s="1371">
        <v>13883</v>
      </c>
      <c r="E23" s="1365"/>
      <c r="F23" s="1372">
        <v>1217</v>
      </c>
      <c r="G23" s="1373">
        <v>7.0603933399083365</v>
      </c>
      <c r="H23" s="1372">
        <v>2540</v>
      </c>
      <c r="I23" s="1373">
        <v>14.735742878691187</v>
      </c>
      <c r="J23" s="1372">
        <v>557</v>
      </c>
      <c r="K23" s="1373">
        <v>3.2314207808783433</v>
      </c>
      <c r="L23" s="1372">
        <v>1475</v>
      </c>
      <c r="M23" s="1373">
        <v>8.5571735220746064</v>
      </c>
      <c r="N23" s="1372">
        <v>2809</v>
      </c>
      <c r="O23" s="1373">
        <v>16.296339270174624</v>
      </c>
      <c r="P23" s="1372">
        <v>734</v>
      </c>
      <c r="Q23" s="1373">
        <v>4.2582816035272959</v>
      </c>
      <c r="R23" s="1372">
        <v>7905</v>
      </c>
      <c r="S23" s="1373">
        <v>45.860648604745606</v>
      </c>
      <c r="T23" s="1372">
        <v>0</v>
      </c>
      <c r="U23" s="1373">
        <v>0</v>
      </c>
      <c r="V23" s="1374">
        <v>17237</v>
      </c>
      <c r="W23" s="1373">
        <v>100</v>
      </c>
      <c r="X23" s="1369"/>
      <c r="Y23" s="1375">
        <v>1.2415904343441619</v>
      </c>
    </row>
    <row r="24" spans="2:25" s="633" customFormat="1" ht="22.5" customHeight="1" x14ac:dyDescent="0.2">
      <c r="B24" s="682" t="s">
        <v>44</v>
      </c>
      <c r="D24" s="1371">
        <v>3289</v>
      </c>
      <c r="E24" s="1365"/>
      <c r="F24" s="1376">
        <v>338</v>
      </c>
      <c r="G24" s="1377">
        <v>8.0170777988614805</v>
      </c>
      <c r="H24" s="1376">
        <v>364</v>
      </c>
      <c r="I24" s="1373">
        <v>8.6337760910815931</v>
      </c>
      <c r="J24" s="1376">
        <v>183</v>
      </c>
      <c r="K24" s="1373">
        <v>4.3406072106261862</v>
      </c>
      <c r="L24" s="1376">
        <v>196</v>
      </c>
      <c r="M24" s="1373">
        <v>4.6489563567362433</v>
      </c>
      <c r="N24" s="1376">
        <v>1057</v>
      </c>
      <c r="O24" s="1373">
        <v>25.071157495256166</v>
      </c>
      <c r="P24" s="1376">
        <v>739</v>
      </c>
      <c r="Q24" s="1373">
        <v>17.528462998102466</v>
      </c>
      <c r="R24" s="1376">
        <v>1328</v>
      </c>
      <c r="S24" s="1373">
        <v>31.499051233396585</v>
      </c>
      <c r="T24" s="1376">
        <v>11</v>
      </c>
      <c r="U24" s="1373">
        <v>0.26091081593927895</v>
      </c>
      <c r="V24" s="1378">
        <v>4216</v>
      </c>
      <c r="W24" s="1373">
        <v>100</v>
      </c>
      <c r="X24" s="1369"/>
      <c r="Y24" s="1375">
        <v>1.2818485861964122</v>
      </c>
    </row>
    <row r="25" spans="2:25" s="633" customFormat="1" ht="18" customHeight="1" x14ac:dyDescent="0.2">
      <c r="B25" s="682" t="s">
        <v>45</v>
      </c>
      <c r="D25" s="1371">
        <v>17227</v>
      </c>
      <c r="E25" s="1365"/>
      <c r="F25" s="1376">
        <v>281</v>
      </c>
      <c r="G25" s="1377">
        <v>1.148016505290681</v>
      </c>
      <c r="H25" s="1376">
        <v>4772</v>
      </c>
      <c r="I25" s="1373">
        <v>19.495853249989786</v>
      </c>
      <c r="J25" s="1376">
        <v>1396</v>
      </c>
      <c r="K25" s="1373">
        <v>5.7033133145401802</v>
      </c>
      <c r="L25" s="1376">
        <v>1948</v>
      </c>
      <c r="M25" s="1373">
        <v>7.9584916452179595</v>
      </c>
      <c r="N25" s="1376">
        <v>6100</v>
      </c>
      <c r="O25" s="1373">
        <v>24.921354741185603</v>
      </c>
      <c r="P25" s="1376">
        <v>653</v>
      </c>
      <c r="Q25" s="1373">
        <v>2.667810597703967</v>
      </c>
      <c r="R25" s="1376">
        <v>7305</v>
      </c>
      <c r="S25" s="1373">
        <v>29.844343669567348</v>
      </c>
      <c r="T25" s="1376">
        <v>2022</v>
      </c>
      <c r="U25" s="1373">
        <v>8.2608162765044728</v>
      </c>
      <c r="V25" s="1378">
        <v>24477</v>
      </c>
      <c r="W25" s="1373">
        <v>100</v>
      </c>
      <c r="X25" s="1369"/>
      <c r="Y25" s="1375">
        <v>1.4208509897254311</v>
      </c>
    </row>
    <row r="26" spans="2:25" s="633" customFormat="1" ht="18" customHeight="1" x14ac:dyDescent="0.2">
      <c r="B26" s="682" t="s">
        <v>46</v>
      </c>
      <c r="D26" s="1371">
        <v>2242</v>
      </c>
      <c r="E26" s="1365"/>
      <c r="F26" s="1376">
        <v>379</v>
      </c>
      <c r="G26" s="1377">
        <v>10.74872376630743</v>
      </c>
      <c r="H26" s="1376">
        <v>458</v>
      </c>
      <c r="I26" s="1373">
        <v>12.989222915484969</v>
      </c>
      <c r="J26" s="1376">
        <v>619</v>
      </c>
      <c r="K26" s="1373">
        <v>17.555303460011345</v>
      </c>
      <c r="L26" s="1376">
        <v>421</v>
      </c>
      <c r="M26" s="1373">
        <v>11.939875212705616</v>
      </c>
      <c r="N26" s="1376">
        <v>694</v>
      </c>
      <c r="O26" s="1373">
        <v>19.682359614293816</v>
      </c>
      <c r="P26" s="1376">
        <v>474</v>
      </c>
      <c r="Q26" s="1373">
        <v>13.44299489506523</v>
      </c>
      <c r="R26" s="1376">
        <v>481</v>
      </c>
      <c r="S26" s="1373">
        <v>13.641520136131595</v>
      </c>
      <c r="T26" s="1376">
        <v>0</v>
      </c>
      <c r="U26" s="1373">
        <v>0</v>
      </c>
      <c r="V26" s="1378">
        <v>3526</v>
      </c>
      <c r="W26" s="1373">
        <v>100</v>
      </c>
      <c r="X26" s="1369"/>
      <c r="Y26" s="1375">
        <v>1.5727029438001785</v>
      </c>
    </row>
    <row r="27" spans="2:25" s="633" customFormat="1" ht="18" customHeight="1" x14ac:dyDescent="0.2">
      <c r="B27" s="682" t="s">
        <v>1</v>
      </c>
      <c r="D27" s="1371">
        <v>1135</v>
      </c>
      <c r="E27" s="1365"/>
      <c r="F27" s="1376">
        <v>176</v>
      </c>
      <c r="G27" s="1377">
        <v>12.137931034482758</v>
      </c>
      <c r="H27" s="1376">
        <v>188</v>
      </c>
      <c r="I27" s="1373">
        <v>12.96551724137931</v>
      </c>
      <c r="J27" s="1376">
        <v>345</v>
      </c>
      <c r="K27" s="1373">
        <v>23.793103448275861</v>
      </c>
      <c r="L27" s="1376">
        <v>18</v>
      </c>
      <c r="M27" s="1373">
        <v>1.2413793103448276</v>
      </c>
      <c r="N27" s="1376">
        <v>75</v>
      </c>
      <c r="O27" s="1373">
        <v>5.1724137931034484</v>
      </c>
      <c r="P27" s="1376">
        <v>0</v>
      </c>
      <c r="Q27" s="1373">
        <v>0</v>
      </c>
      <c r="R27" s="1376">
        <v>648</v>
      </c>
      <c r="S27" s="1373">
        <v>44.689655172413794</v>
      </c>
      <c r="T27" s="1376">
        <v>0</v>
      </c>
      <c r="U27" s="1373">
        <v>0</v>
      </c>
      <c r="V27" s="1374">
        <v>1450</v>
      </c>
      <c r="W27" s="1373">
        <v>100</v>
      </c>
      <c r="X27" s="1369"/>
      <c r="Y27" s="1375">
        <v>1.277533039647577</v>
      </c>
    </row>
    <row r="28" spans="2:25" s="633" customFormat="1" ht="8.25" customHeight="1" x14ac:dyDescent="0.2">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
      <c r="B30" s="1249" t="s">
        <v>0</v>
      </c>
      <c r="D30" s="1389">
        <f>SUM(D10:D27)</f>
        <v>410064</v>
      </c>
      <c r="E30" s="1390"/>
      <c r="F30" s="1391">
        <f>SUM(F10:F27)</f>
        <v>24280</v>
      </c>
      <c r="G30" s="1392">
        <f>F30*100/$V30</f>
        <v>4.3727814167595671</v>
      </c>
      <c r="H30" s="1391">
        <f>SUM(H10:H27)</f>
        <v>98475</v>
      </c>
      <c r="I30" s="1392">
        <f>H30*100/$V30</f>
        <v>17.735158567355782</v>
      </c>
      <c r="J30" s="1391">
        <f>SUM(J10:J27)</f>
        <v>71044</v>
      </c>
      <c r="K30" s="1392">
        <f>J30*100/$V30</f>
        <v>12.794888096057113</v>
      </c>
      <c r="L30" s="1391">
        <f>SUM(L10:L27)</f>
        <v>32853</v>
      </c>
      <c r="M30" s="1392">
        <f>L30*100/$V30</f>
        <v>5.9167622687315511</v>
      </c>
      <c r="N30" s="1391">
        <f>SUM(N10:N27)</f>
        <v>89193</v>
      </c>
      <c r="O30" s="1392">
        <f>N30*100/$V30</f>
        <v>16.063488175660463</v>
      </c>
      <c r="P30" s="1391">
        <f>SUM(P10:P27)</f>
        <v>74250</v>
      </c>
      <c r="Q30" s="1392">
        <f>P30*100/$V30</f>
        <v>13.372282545074047</v>
      </c>
      <c r="R30" s="1391">
        <f>SUM(R10:R27)</f>
        <v>162004</v>
      </c>
      <c r="S30" s="1392">
        <f>R30*100/$V30</f>
        <v>29.176609581578127</v>
      </c>
      <c r="T30" s="1391">
        <f>SUM(T10:T28)</f>
        <v>3154</v>
      </c>
      <c r="U30" s="1392">
        <f>T30*100/$V30</f>
        <v>0.56802934878334743</v>
      </c>
      <c r="V30" s="1391">
        <f>SUM(V10:V27)</f>
        <v>555253</v>
      </c>
      <c r="W30" s="1392">
        <f>G30+I30+K30+M30+O30+Q30+S30+U30</f>
        <v>100</v>
      </c>
      <c r="X30" s="1393"/>
      <c r="Y30" s="1394">
        <f>(V30/D30)</f>
        <v>1.3540642436302626</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María Llanos Hinojosa Cervera</cp:lastModifiedBy>
  <cp:lastPrinted>2025-06-02T08:32:45Z</cp:lastPrinted>
  <dcterms:created xsi:type="dcterms:W3CDTF">2023-11-02T11:23:22Z</dcterms:created>
  <dcterms:modified xsi:type="dcterms:W3CDTF">2025-06-03T09:01:01Z</dcterms:modified>
</cp:coreProperties>
</file>