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mc:AlternateContent xmlns:mc="http://schemas.openxmlformats.org/markup-compatibility/2006">
    <mc:Choice Requires="x15">
      <x15ac:absPath xmlns:x15ac="http://schemas.microsoft.com/office/spreadsheetml/2010/11/ac" url="Z:\00 Elaboración previa Liferay\Documentación\Estadísticas\SAAD\2025\Octubre de 2025\"/>
    </mc:Choice>
  </mc:AlternateContent>
  <xr:revisionPtr revIDLastSave="0" documentId="13_ncr:1_{739235A0-8E62-46A1-9668-00A70F57583D}"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8" i="134"/>
  <c r="S37"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V30" i="172"/>
  <c r="Y30" i="172" s="1"/>
  <c r="V30" i="174"/>
  <c r="Y30" i="174" s="1"/>
  <c r="V30" i="175"/>
  <c r="Y30" i="175" s="1"/>
  <c r="Q30" i="173" l="1"/>
  <c r="M30" i="173"/>
  <c r="K30" i="173"/>
  <c r="G30" i="173"/>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L34" i="54"/>
  <c r="K35" i="54"/>
  <c r="P35" i="54"/>
  <c r="Q34" i="54"/>
  <c r="L35" i="54"/>
  <c r="Q35" i="54"/>
  <c r="K34" i="54"/>
  <c r="G34" i="54"/>
  <c r="G35" i="54"/>
  <c r="P34"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U38" i="134"/>
  <c r="X37" i="134"/>
  <c r="Z38" i="134"/>
  <c r="N36" i="49"/>
  <c r="G45" i="111"/>
  <c r="N35" i="49"/>
  <c r="N34" i="47"/>
  <c r="N38" i="10"/>
  <c r="W38" i="10"/>
  <c r="K37" i="10"/>
  <c r="Q38" i="134"/>
  <c r="G45" i="110"/>
  <c r="G46" i="112"/>
  <c r="Q37" i="134"/>
  <c r="D36" i="48"/>
  <c r="G45" i="112"/>
  <c r="D34" i="47"/>
  <c r="X38" i="134"/>
  <c r="N38" i="134"/>
  <c r="Z37" i="134"/>
  <c r="Q37" i="10"/>
  <c r="G46" i="111"/>
  <c r="N36" i="48"/>
  <c r="Q38" i="10"/>
  <c r="AB38" i="134"/>
  <c r="D35" i="47"/>
  <c r="U37" i="134"/>
  <c r="AB37" i="134"/>
  <c r="N37" i="10"/>
  <c r="D35" i="49"/>
  <c r="D36" i="49"/>
  <c r="N35" i="47"/>
  <c r="W37" i="10"/>
  <c r="D35" i="48"/>
  <c r="L37" i="134"/>
  <c r="N35" i="48"/>
  <c r="K38" i="10"/>
  <c r="G46" i="110"/>
  <c r="N37" i="134"/>
  <c r="L38" i="134"/>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M19" i="90" l="1"/>
  <c r="M28" i="90"/>
  <c r="M14" i="90"/>
  <c r="M29" i="90"/>
  <c r="M31" i="90"/>
  <c r="M25" i="90"/>
  <c r="M21" i="90"/>
  <c r="M24" i="90"/>
  <c r="M20" i="90"/>
  <c r="M30" i="90"/>
  <c r="M27" i="90"/>
  <c r="M13" i="90"/>
  <c r="M33" i="90"/>
  <c r="M17" i="90"/>
  <c r="M16" i="90"/>
  <c r="M15" i="90"/>
  <c r="M26" i="90"/>
  <c r="M18" i="90"/>
  <c r="M22" i="90"/>
  <c r="M23" i="90"/>
  <c r="V28" i="101"/>
  <c r="Y18" i="101"/>
  <c r="S25" i="4"/>
  <c r="S25" i="100"/>
  <c r="Y11" i="4"/>
  <c r="V23" i="101"/>
  <c r="S28" i="4"/>
  <c r="S26" i="101"/>
  <c r="V13" i="101"/>
  <c r="S14" i="101"/>
  <c r="Y14" i="4"/>
  <c r="S18" i="4"/>
  <c r="S12" i="4"/>
  <c r="Y17" i="100"/>
  <c r="V27" i="4"/>
  <c r="S20" i="101"/>
  <c r="V14" i="101"/>
  <c r="S26" i="4"/>
  <c r="Y17" i="4"/>
  <c r="Y12" i="101"/>
  <c r="Y15" i="4"/>
  <c r="S15" i="4"/>
  <c r="Y21" i="4"/>
  <c r="S11" i="4"/>
  <c r="V26" i="4"/>
  <c r="V16" i="4"/>
  <c r="S11" i="101"/>
  <c r="V22" i="101"/>
  <c r="V14" i="4"/>
  <c r="S24" i="101"/>
  <c r="Y26" i="4"/>
  <c r="V12" i="101"/>
  <c r="Y19" i="101"/>
  <c r="V21" i="4"/>
  <c r="Y21" i="101"/>
  <c r="Y19" i="4"/>
  <c r="S17" i="101"/>
  <c r="Y20" i="101"/>
  <c r="Y25" i="4"/>
  <c r="V16" i="100"/>
  <c r="S19" i="101"/>
  <c r="V25" i="100"/>
  <c r="V28" i="4"/>
  <c r="S23" i="101"/>
  <c r="Y23" i="101"/>
  <c r="V13" i="4"/>
  <c r="V24" i="4"/>
  <c r="V18" i="101"/>
  <c r="S23" i="100"/>
  <c r="Y27" i="101"/>
  <c r="Y16" i="101"/>
  <c r="V19" i="4"/>
  <c r="S20" i="4"/>
  <c r="V21" i="100"/>
  <c r="V11" i="4"/>
  <c r="V18" i="4"/>
  <c r="S17" i="100"/>
  <c r="S24" i="100"/>
  <c r="S20" i="100"/>
  <c r="Y18" i="4"/>
  <c r="S21" i="101"/>
  <c r="Y19" i="100"/>
  <c r="S27" i="101"/>
  <c r="Y27" i="4"/>
  <c r="Y20" i="4"/>
  <c r="V20" i="101"/>
  <c r="Y14" i="101"/>
  <c r="V17" i="101"/>
  <c r="Y25" i="101"/>
  <c r="Y24" i="100"/>
  <c r="Y17" i="101"/>
  <c r="S22" i="100"/>
  <c r="Y22" i="4"/>
  <c r="S13" i="4"/>
  <c r="V19" i="101"/>
  <c r="V11" i="101"/>
  <c r="V21" i="101"/>
  <c r="V23" i="4"/>
  <c r="S19" i="4"/>
  <c r="V20" i="4"/>
  <c r="V16" i="101"/>
  <c r="S24" i="4"/>
  <c r="V18" i="100"/>
  <c r="Y13" i="101"/>
  <c r="Y24" i="101"/>
  <c r="S22" i="4"/>
  <c r="V22" i="4"/>
  <c r="Y15" i="100"/>
  <c r="Y26" i="101"/>
  <c r="Y28" i="4"/>
  <c r="V15" i="101"/>
  <c r="Y12" i="4"/>
  <c r="Y24" i="4"/>
  <c r="S25" i="101"/>
  <c r="Y11" i="101"/>
  <c r="Y28" i="101"/>
  <c r="Y15" i="101"/>
  <c r="S16" i="101"/>
  <c r="S19" i="100"/>
  <c r="Y23" i="4"/>
  <c r="S27" i="4"/>
  <c r="S11" i="100"/>
  <c r="Y13" i="100"/>
  <c r="V25" i="101"/>
  <c r="V22" i="100"/>
  <c r="S16" i="4"/>
  <c r="Y22" i="100"/>
  <c r="S13" i="100"/>
  <c r="S21" i="100"/>
  <c r="V14" i="100"/>
  <c r="S12" i="101"/>
  <c r="V26" i="100"/>
  <c r="S21" i="4"/>
  <c r="Y25" i="100"/>
  <c r="S28" i="100"/>
  <c r="V13" i="100"/>
  <c r="V27" i="101"/>
  <c r="V24" i="100"/>
  <c r="S18" i="101"/>
  <c r="Y26" i="100"/>
  <c r="V19" i="100"/>
  <c r="V12" i="4"/>
  <c r="S15" i="101"/>
  <c r="V25" i="4"/>
  <c r="Y14" i="100"/>
  <c r="S22" i="101"/>
  <c r="V20" i="100"/>
  <c r="Y28" i="100"/>
  <c r="S23" i="4"/>
  <c r="V26" i="101"/>
  <c r="S17" i="4"/>
  <c r="V17" i="100"/>
  <c r="V24" i="101"/>
  <c r="S13" i="101"/>
  <c r="Y11" i="100"/>
  <c r="V15" i="100"/>
  <c r="V11" i="100"/>
  <c r="Y18" i="100"/>
  <c r="Y23" i="100"/>
  <c r="Y16" i="4"/>
  <c r="Y12" i="100"/>
  <c r="Y16" i="100"/>
  <c r="Y20" i="100"/>
  <c r="Y27" i="100"/>
  <c r="V27" i="100"/>
  <c r="S16" i="100"/>
  <c r="S14" i="4"/>
  <c r="S28" i="101"/>
  <c r="V17" i="4"/>
  <c r="Y22" i="101"/>
  <c r="Y13" i="4"/>
  <c r="S26" i="100"/>
  <c r="S27" i="100"/>
  <c r="Y21" i="100"/>
  <c r="S12" i="100"/>
  <c r="V15" i="4"/>
  <c r="V12" i="100"/>
  <c r="S18" i="100"/>
  <c r="V23" i="100"/>
  <c r="S15" i="100"/>
  <c r="S14" i="100"/>
  <c r="V28" i="100"/>
  <c r="E24" i="107" l="1"/>
  <c r="G19" i="144"/>
  <c r="E26" i="107"/>
  <c r="E25" i="45"/>
  <c r="D19" i="51"/>
  <c r="C13" i="110"/>
  <c r="P13" i="110" s="1"/>
  <c r="E25" i="107"/>
  <c r="K25" i="107" s="1"/>
  <c r="AC27" i="137"/>
  <c r="E15" i="144"/>
  <c r="J15" i="144"/>
  <c r="E27" i="107"/>
  <c r="F11" i="141"/>
  <c r="F11" i="108"/>
  <c r="T11" i="10"/>
  <c r="U11" i="10" s="1"/>
  <c r="K12" i="36"/>
  <c r="J12" i="36"/>
  <c r="E13" i="137"/>
  <c r="V18" i="47"/>
  <c r="Y18" i="47" s="1"/>
  <c r="F18" i="95"/>
  <c r="V22" i="103"/>
  <c r="W22" i="103" s="1"/>
  <c r="W28" i="100"/>
  <c r="E28" i="143"/>
  <c r="J28" i="143"/>
  <c r="M19" i="92"/>
  <c r="M19" i="152"/>
  <c r="H23" i="107"/>
  <c r="V22" i="34"/>
  <c r="Y22" i="34" s="1"/>
  <c r="F22" i="94"/>
  <c r="N22" i="94" s="1"/>
  <c r="T14" i="100"/>
  <c r="P14" i="100"/>
  <c r="Q14" i="100" s="1"/>
  <c r="E23" i="139"/>
  <c r="E14" i="107"/>
  <c r="H31" i="106"/>
  <c r="E21" i="107"/>
  <c r="Q21" i="68"/>
  <c r="M17" i="152"/>
  <c r="M17" i="92"/>
  <c r="AC24" i="139"/>
  <c r="C15" i="110"/>
  <c r="P15" i="110" s="1"/>
  <c r="J29" i="145"/>
  <c r="E29" i="145"/>
  <c r="N26" i="140"/>
  <c r="Y25" i="105"/>
  <c r="Z25" i="105" s="1"/>
  <c r="E22" i="107"/>
  <c r="E28" i="107"/>
  <c r="F28" i="107" s="1"/>
  <c r="Y11" i="103"/>
  <c r="Z11" i="103" s="1"/>
  <c r="X31" i="134"/>
  <c r="D23" i="134"/>
  <c r="S22" i="103"/>
  <c r="J22" i="95"/>
  <c r="F24" i="94"/>
  <c r="V24" i="34"/>
  <c r="Y24" i="34" s="1"/>
  <c r="N29" i="140"/>
  <c r="Y28" i="105"/>
  <c r="Z28" i="105" s="1"/>
  <c r="D19" i="50"/>
  <c r="G28" i="134"/>
  <c r="G22" i="147"/>
  <c r="C11" i="109"/>
  <c r="T15" i="100"/>
  <c r="P15" i="100"/>
  <c r="Q15" i="100" s="1"/>
  <c r="C23" i="110"/>
  <c r="P23" i="110" s="1"/>
  <c r="K11" i="36"/>
  <c r="J11" i="36"/>
  <c r="I31" i="36"/>
  <c r="L16" i="97"/>
  <c r="Z31" i="139"/>
  <c r="L19" i="58"/>
  <c r="D23" i="140"/>
  <c r="S22" i="105"/>
  <c r="H22" i="96"/>
  <c r="H30" i="96" s="1"/>
  <c r="C21" i="112"/>
  <c r="D21" i="112" s="1"/>
  <c r="J12" i="145"/>
  <c r="L31" i="145"/>
  <c r="E12" i="145"/>
  <c r="C22" i="111"/>
  <c r="E19" i="107"/>
  <c r="AC26" i="134"/>
  <c r="S18" i="105"/>
  <c r="D19" i="140"/>
  <c r="D13" i="55"/>
  <c r="D14" i="134"/>
  <c r="S13" i="103"/>
  <c r="U31" i="147"/>
  <c r="W23" i="100"/>
  <c r="H14" i="141"/>
  <c r="H14" i="108"/>
  <c r="T18" i="100"/>
  <c r="P18" i="100"/>
  <c r="Q18" i="100" s="1"/>
  <c r="C15" i="109"/>
  <c r="P15" i="109" s="1"/>
  <c r="AC26" i="139"/>
  <c r="E20" i="107"/>
  <c r="K20" i="107" s="1"/>
  <c r="G19" i="145"/>
  <c r="D23" i="50"/>
  <c r="L31" i="142"/>
  <c r="J12" i="142"/>
  <c r="E12" i="142"/>
  <c r="W12" i="100"/>
  <c r="D23" i="55"/>
  <c r="D12" i="140"/>
  <c r="S11" i="105"/>
  <c r="G31" i="140"/>
  <c r="J27" i="144"/>
  <c r="E27" i="144"/>
  <c r="C21" i="110"/>
  <c r="P21" i="110" s="1"/>
  <c r="T22" i="57"/>
  <c r="C20" i="109"/>
  <c r="O27" i="112"/>
  <c r="C9" i="112"/>
  <c r="G27" i="134"/>
  <c r="D26" i="94"/>
  <c r="D28" i="155"/>
  <c r="T25" i="52"/>
  <c r="C22" i="45"/>
  <c r="G23" i="143"/>
  <c r="N19" i="138"/>
  <c r="Y18" i="104"/>
  <c r="Z18" i="104" s="1"/>
  <c r="F12" i="108"/>
  <c r="F12" i="141"/>
  <c r="T12" i="10"/>
  <c r="U12" i="10" s="1"/>
  <c r="H11" i="108"/>
  <c r="H11" i="141"/>
  <c r="E12" i="137"/>
  <c r="L31" i="137"/>
  <c r="I12" i="152"/>
  <c r="K16" i="68"/>
  <c r="I12" i="92"/>
  <c r="D16" i="96"/>
  <c r="I29" i="51"/>
  <c r="D21" i="51"/>
  <c r="J26" i="108"/>
  <c r="J26" i="141"/>
  <c r="C14" i="110"/>
  <c r="P14" i="110"/>
  <c r="AC27" i="134"/>
  <c r="H17" i="94"/>
  <c r="W15" i="4"/>
  <c r="H27" i="97"/>
  <c r="D25" i="57"/>
  <c r="G14" i="144"/>
  <c r="V20" i="105"/>
  <c r="W20" i="105" s="1"/>
  <c r="T19" i="56"/>
  <c r="S12" i="104"/>
  <c r="D13" i="138"/>
  <c r="E13" i="138" s="1"/>
  <c r="E23" i="107"/>
  <c r="F23" i="107" s="1"/>
  <c r="C11" i="110"/>
  <c r="P11" i="110" s="1"/>
  <c r="C18" i="109"/>
  <c r="P18" i="109" s="1"/>
  <c r="D21" i="50"/>
  <c r="J23" i="145"/>
  <c r="E23" i="145"/>
  <c r="E26" i="144"/>
  <c r="J26" i="144"/>
  <c r="D23" i="97"/>
  <c r="J15" i="143"/>
  <c r="D15" i="143" s="1"/>
  <c r="E15" i="143"/>
  <c r="T12" i="100"/>
  <c r="P12" i="100"/>
  <c r="Q12" i="100" s="1"/>
  <c r="C26" i="110"/>
  <c r="AB31" i="148"/>
  <c r="G19" i="147"/>
  <c r="S25" i="104"/>
  <c r="D26" i="138"/>
  <c r="E26" i="138" s="1"/>
  <c r="C24" i="111"/>
  <c r="P24" i="111" s="1"/>
  <c r="C24" i="112"/>
  <c r="P24" i="112" s="1"/>
  <c r="Z21" i="100"/>
  <c r="C23" i="45"/>
  <c r="K17" i="43"/>
  <c r="L17" i="43"/>
  <c r="V15" i="104"/>
  <c r="W15" i="104" s="1"/>
  <c r="T27" i="100"/>
  <c r="P27" i="100"/>
  <c r="Q27" i="100" s="1"/>
  <c r="J17" i="94"/>
  <c r="X11" i="10"/>
  <c r="L11" i="108"/>
  <c r="L16" i="96"/>
  <c r="S19" i="104"/>
  <c r="D20" i="138"/>
  <c r="E20" i="138" s="1"/>
  <c r="V20" i="104"/>
  <c r="W20" i="104" s="1"/>
  <c r="F26" i="141"/>
  <c r="T26" i="10"/>
  <c r="F26" i="108"/>
  <c r="L18" i="95"/>
  <c r="J22" i="144"/>
  <c r="J31" i="144" s="1"/>
  <c r="E22" i="144"/>
  <c r="C26" i="112"/>
  <c r="P26" i="112" s="1"/>
  <c r="J18" i="97"/>
  <c r="G28" i="143"/>
  <c r="C14" i="112"/>
  <c r="C23" i="109"/>
  <c r="P23" i="109" s="1"/>
  <c r="C16" i="109"/>
  <c r="P16" i="109" s="1"/>
  <c r="N31" i="139"/>
  <c r="G12" i="139"/>
  <c r="I29" i="55"/>
  <c r="J16" i="95"/>
  <c r="D14" i="139"/>
  <c r="E26" i="134"/>
  <c r="D29" i="136"/>
  <c r="E29" i="136" s="1"/>
  <c r="T17" i="51"/>
  <c r="Q19" i="58"/>
  <c r="M30" i="45"/>
  <c r="G24" i="137"/>
  <c r="J16" i="141"/>
  <c r="J16" i="108"/>
  <c r="K14" i="43"/>
  <c r="L14" i="43"/>
  <c r="F13" i="141"/>
  <c r="F13" i="108"/>
  <c r="T13" i="10"/>
  <c r="S20" i="104"/>
  <c r="D21" i="138"/>
  <c r="E21" i="138" s="1"/>
  <c r="L10" i="96"/>
  <c r="T30" i="48"/>
  <c r="E16" i="107"/>
  <c r="Y18" i="103"/>
  <c r="Z18" i="103" s="1"/>
  <c r="T11" i="51"/>
  <c r="S29" i="51"/>
  <c r="D18" i="54"/>
  <c r="P26" i="100"/>
  <c r="Q26" i="100" s="1"/>
  <c r="T26" i="100"/>
  <c r="G27" i="144"/>
  <c r="J21" i="143"/>
  <c r="D21" i="143" s="1"/>
  <c r="E21" i="143"/>
  <c r="J12" i="96"/>
  <c r="G18" i="146"/>
  <c r="C19" i="110"/>
  <c r="F31" i="84"/>
  <c r="S31" i="143"/>
  <c r="G12" i="152"/>
  <c r="G12" i="92"/>
  <c r="H16" i="68"/>
  <c r="C19" i="111"/>
  <c r="D18" i="57"/>
  <c r="D29" i="57" s="1"/>
  <c r="G19" i="142"/>
  <c r="C19" i="112"/>
  <c r="P19" i="112" s="1"/>
  <c r="Q13" i="98"/>
  <c r="J15" i="97"/>
  <c r="H20" i="108"/>
  <c r="H20" i="141"/>
  <c r="E20" i="143"/>
  <c r="J20" i="143"/>
  <c r="D20" i="143" s="1"/>
  <c r="U31" i="134"/>
  <c r="L29" i="54"/>
  <c r="N24" i="140"/>
  <c r="Y23" i="105"/>
  <c r="Z23" i="105" s="1"/>
  <c r="C24" i="110"/>
  <c r="P24" i="110" s="1"/>
  <c r="Z13" i="4"/>
  <c r="V16" i="104"/>
  <c r="W16" i="104" s="1"/>
  <c r="C25" i="110"/>
  <c r="P25" i="110"/>
  <c r="Z22" i="101"/>
  <c r="F16" i="96"/>
  <c r="V16" i="48"/>
  <c r="Y16" i="48" s="1"/>
  <c r="T14" i="51"/>
  <c r="G24" i="134"/>
  <c r="H24" i="134" s="1"/>
  <c r="L15" i="94"/>
  <c r="J11" i="108"/>
  <c r="R11" i="10"/>
  <c r="Q29" i="10"/>
  <c r="J11" i="141"/>
  <c r="Y27" i="104"/>
  <c r="Z27" i="104" s="1"/>
  <c r="N28" i="138"/>
  <c r="W17" i="4"/>
  <c r="C12" i="111"/>
  <c r="P12" i="111" s="1"/>
  <c r="T13" i="57"/>
  <c r="C10" i="112"/>
  <c r="P10" i="112"/>
  <c r="I18" i="152"/>
  <c r="I18" i="92"/>
  <c r="T24" i="54"/>
  <c r="J30" i="34"/>
  <c r="C11" i="111"/>
  <c r="F20" i="141"/>
  <c r="F20" i="108"/>
  <c r="T20" i="10"/>
  <c r="S27" i="104"/>
  <c r="D28" i="138"/>
  <c r="E28" i="138" s="1"/>
  <c r="T26" i="54"/>
  <c r="L12" i="97"/>
  <c r="T19" i="57"/>
  <c r="G27" i="146"/>
  <c r="E30" i="107"/>
  <c r="C10" i="110"/>
  <c r="P10" i="110"/>
  <c r="E18" i="107"/>
  <c r="K18" i="107" s="1"/>
  <c r="V28" i="104"/>
  <c r="W28" i="104" s="1"/>
  <c r="D17" i="139"/>
  <c r="T15" i="125"/>
  <c r="L19" i="125" s="1"/>
  <c r="C10" i="111"/>
  <c r="P10" i="111" s="1"/>
  <c r="F23" i="94"/>
  <c r="V23" i="34"/>
  <c r="Y23" i="34" s="1"/>
  <c r="C22" i="109"/>
  <c r="P22" i="109" s="1"/>
  <c r="C13" i="112"/>
  <c r="P13" i="112" s="1"/>
  <c r="J28" i="147"/>
  <c r="E28" i="147"/>
  <c r="N13" i="138"/>
  <c r="Y12" i="104"/>
  <c r="Z12" i="104" s="1"/>
  <c r="C24" i="109"/>
  <c r="G22" i="144"/>
  <c r="Y21" i="105"/>
  <c r="Z21" i="105" s="1"/>
  <c r="N22" i="140"/>
  <c r="E31" i="107"/>
  <c r="J24" i="141"/>
  <c r="J24" i="108"/>
  <c r="E21" i="147"/>
  <c r="J21" i="147"/>
  <c r="J13" i="145"/>
  <c r="D13" i="145" s="1"/>
  <c r="E13" i="145"/>
  <c r="K16" i="43"/>
  <c r="L16" i="43"/>
  <c r="C12" i="109"/>
  <c r="C25" i="112"/>
  <c r="D25" i="112" s="1"/>
  <c r="E24" i="137"/>
  <c r="F24" i="137" s="1"/>
  <c r="D25" i="56"/>
  <c r="D13" i="137"/>
  <c r="J24" i="95"/>
  <c r="H25" i="141"/>
  <c r="H25" i="108"/>
  <c r="S18" i="98"/>
  <c r="AC18" i="98" s="1"/>
  <c r="C18" i="45"/>
  <c r="C14" i="84"/>
  <c r="G15" i="142"/>
  <c r="T26" i="55"/>
  <c r="T28" i="101"/>
  <c r="P28" i="101"/>
  <c r="Q28" i="101" s="1"/>
  <c r="J17" i="148"/>
  <c r="E17" i="148"/>
  <c r="E14" i="134"/>
  <c r="F14" i="134" s="1"/>
  <c r="Q15" i="92"/>
  <c r="D12" i="54"/>
  <c r="L12" i="96"/>
  <c r="Y23" i="104"/>
  <c r="Z23" i="104" s="1"/>
  <c r="N24" i="138"/>
  <c r="I20" i="92"/>
  <c r="D26" i="96"/>
  <c r="D29" i="134"/>
  <c r="S28" i="103"/>
  <c r="J27" i="95"/>
  <c r="T21" i="50"/>
  <c r="J26" i="142"/>
  <c r="E26" i="142"/>
  <c r="E17" i="107"/>
  <c r="T17" i="50"/>
  <c r="T15" i="51"/>
  <c r="T16" i="51"/>
  <c r="E14" i="147"/>
  <c r="J14" i="147"/>
  <c r="T14" i="4"/>
  <c r="P14" i="4"/>
  <c r="Q14" i="4" s="1"/>
  <c r="T12" i="52"/>
  <c r="P16" i="100"/>
  <c r="Q16" i="100" s="1"/>
  <c r="T16" i="100"/>
  <c r="G29" i="144"/>
  <c r="G28" i="147"/>
  <c r="J15" i="146"/>
  <c r="E15" i="146"/>
  <c r="E18" i="146"/>
  <c r="J18" i="146"/>
  <c r="D18" i="146" s="1"/>
  <c r="AC17" i="137"/>
  <c r="Q20" i="92"/>
  <c r="F24" i="96"/>
  <c r="V24" i="48"/>
  <c r="Y24" i="48" s="1"/>
  <c r="L16" i="108"/>
  <c r="Z15" i="125"/>
  <c r="O19" i="125" s="1"/>
  <c r="T15" i="10"/>
  <c r="F15" i="108"/>
  <c r="F15" i="141"/>
  <c r="F23" i="97"/>
  <c r="V23" i="49"/>
  <c r="Y23" i="49" s="1"/>
  <c r="AC28" i="139"/>
  <c r="C15" i="3"/>
  <c r="D19" i="107"/>
  <c r="J21" i="96"/>
  <c r="Q29" i="56"/>
  <c r="E12" i="45"/>
  <c r="I30" i="45"/>
  <c r="F12" i="96"/>
  <c r="V12" i="48"/>
  <c r="Y12" i="48" s="1"/>
  <c r="W27" i="100"/>
  <c r="C19" i="109"/>
  <c r="P19" i="109" s="1"/>
  <c r="Z27" i="100"/>
  <c r="E17" i="45"/>
  <c r="C26" i="111"/>
  <c r="D24" i="139"/>
  <c r="C13" i="45"/>
  <c r="G30" i="45"/>
  <c r="Z20" i="100"/>
  <c r="D15" i="50"/>
  <c r="C20" i="111"/>
  <c r="R30" i="49"/>
  <c r="J10" i="97"/>
  <c r="V13" i="105"/>
  <c r="W13" i="105" s="1"/>
  <c r="I29" i="54"/>
  <c r="J30" i="48"/>
  <c r="AC22" i="134"/>
  <c r="T23" i="53"/>
  <c r="D27" i="136"/>
  <c r="E27" i="136" s="1"/>
  <c r="J22" i="141"/>
  <c r="J22" i="108"/>
  <c r="J31" i="136"/>
  <c r="K31" i="136" s="1"/>
  <c r="J26" i="95"/>
  <c r="E15" i="107"/>
  <c r="X31" i="137"/>
  <c r="K13" i="43"/>
  <c r="L13" i="43"/>
  <c r="G24" i="146"/>
  <c r="G23" i="142"/>
  <c r="L18" i="96"/>
  <c r="C14" i="109"/>
  <c r="P14" i="109" s="1"/>
  <c r="Q18" i="98"/>
  <c r="V12" i="34"/>
  <c r="Y12" i="34" s="1"/>
  <c r="F12" i="94"/>
  <c r="C17" i="111"/>
  <c r="P17" i="111" s="1"/>
  <c r="E25" i="143"/>
  <c r="J25" i="143"/>
  <c r="D25" i="143" s="1"/>
  <c r="C16" i="111"/>
  <c r="Z16" i="100"/>
  <c r="Z12" i="100"/>
  <c r="T25" i="51"/>
  <c r="H17" i="108"/>
  <c r="H17" i="141"/>
  <c r="J14" i="94"/>
  <c r="K27" i="102"/>
  <c r="E19" i="92"/>
  <c r="AC19" i="68"/>
  <c r="E19" i="152"/>
  <c r="Z16" i="4"/>
  <c r="R30" i="47"/>
  <c r="J10" i="95"/>
  <c r="K13" i="36"/>
  <c r="J13" i="36"/>
  <c r="G21" i="142"/>
  <c r="E21" i="142"/>
  <c r="J21" i="142"/>
  <c r="K14" i="152"/>
  <c r="K14" i="92"/>
  <c r="C24" i="45"/>
  <c r="C23" i="112"/>
  <c r="P23" i="112" s="1"/>
  <c r="C23" i="111"/>
  <c r="H12" i="95"/>
  <c r="D27" i="139"/>
  <c r="F25" i="96"/>
  <c r="V25" i="48"/>
  <c r="Y25" i="48" s="1"/>
  <c r="V23" i="105"/>
  <c r="W23" i="105" s="1"/>
  <c r="C17" i="110"/>
  <c r="D24" i="50"/>
  <c r="AB31" i="142"/>
  <c r="K19" i="58"/>
  <c r="E16" i="137"/>
  <c r="F16" i="137" s="1"/>
  <c r="E27" i="45"/>
  <c r="C22" i="112"/>
  <c r="P22" i="112" s="1"/>
  <c r="E26" i="147"/>
  <c r="J26" i="147"/>
  <c r="J31" i="147" s="1"/>
  <c r="AC15" i="137"/>
  <c r="C25" i="45"/>
  <c r="J28" i="144"/>
  <c r="E28" i="144"/>
  <c r="AC16" i="137"/>
  <c r="AC28" i="134"/>
  <c r="E14" i="137"/>
  <c r="N23" i="140"/>
  <c r="Y22" i="105"/>
  <c r="Z22" i="105" s="1"/>
  <c r="E13" i="45"/>
  <c r="G20" i="134"/>
  <c r="G29" i="145"/>
  <c r="E26" i="45"/>
  <c r="G14" i="143"/>
  <c r="K13" i="92"/>
  <c r="Y13" i="92" s="1"/>
  <c r="K13" i="152"/>
  <c r="J31" i="140"/>
  <c r="K31" i="140" s="1"/>
  <c r="V11" i="105"/>
  <c r="W11" i="105" s="1"/>
  <c r="C20" i="110"/>
  <c r="P20" i="110" s="1"/>
  <c r="J23" i="147"/>
  <c r="E23" i="147"/>
  <c r="Q19" i="152"/>
  <c r="Q19" i="92"/>
  <c r="J23" i="94"/>
  <c r="N20" i="140"/>
  <c r="Y19" i="105"/>
  <c r="Z19" i="105" s="1"/>
  <c r="Y17" i="105"/>
  <c r="Z17" i="105" s="1"/>
  <c r="N18" i="140"/>
  <c r="C21" i="109"/>
  <c r="G17" i="142"/>
  <c r="L17" i="102"/>
  <c r="K17" i="102"/>
  <c r="G26" i="134"/>
  <c r="J14" i="142"/>
  <c r="E14" i="142"/>
  <c r="V20" i="49"/>
  <c r="Y20" i="49" s="1"/>
  <c r="F20" i="97"/>
  <c r="G28" i="144"/>
  <c r="G13" i="148"/>
  <c r="O27" i="110"/>
  <c r="C9" i="110"/>
  <c r="L14" i="95"/>
  <c r="Z23" i="100"/>
  <c r="G18" i="148"/>
  <c r="H18" i="108"/>
  <c r="H18" i="141"/>
  <c r="J20" i="141"/>
  <c r="J20" i="108"/>
  <c r="E18" i="143"/>
  <c r="J18" i="143"/>
  <c r="T13" i="56"/>
  <c r="E28" i="137"/>
  <c r="G29" i="143"/>
  <c r="C15" i="112"/>
  <c r="E29" i="107"/>
  <c r="D23" i="96"/>
  <c r="G25" i="134"/>
  <c r="E20" i="45"/>
  <c r="G12" i="146"/>
  <c r="N31" i="146"/>
  <c r="G13" i="134"/>
  <c r="C20" i="45"/>
  <c r="J11" i="95"/>
  <c r="U31" i="148"/>
  <c r="H17" i="96"/>
  <c r="V14" i="103"/>
  <c r="W14" i="103" s="1"/>
  <c r="AC12" i="137"/>
  <c r="AB31" i="137"/>
  <c r="D18" i="53"/>
  <c r="F10" i="108"/>
  <c r="K29" i="10"/>
  <c r="F10" i="141"/>
  <c r="T10" i="10"/>
  <c r="AC19" i="148"/>
  <c r="Y14" i="103"/>
  <c r="Z14" i="103" s="1"/>
  <c r="N30" i="47"/>
  <c r="AC20" i="142"/>
  <c r="G14" i="142"/>
  <c r="V24" i="47"/>
  <c r="Y24" i="47" s="1"/>
  <c r="F24" i="95"/>
  <c r="AC20" i="147"/>
  <c r="G18" i="143"/>
  <c r="AC22" i="137"/>
  <c r="C14" i="45"/>
  <c r="Z18" i="100"/>
  <c r="D12" i="95"/>
  <c r="W11" i="100"/>
  <c r="V30" i="100"/>
  <c r="W30" i="100" s="1"/>
  <c r="V25" i="103"/>
  <c r="W25" i="103" s="1"/>
  <c r="C28" i="45"/>
  <c r="L29" i="51"/>
  <c r="K20" i="36"/>
  <c r="J20" i="36"/>
  <c r="D16" i="51"/>
  <c r="J19" i="36"/>
  <c r="K19" i="36"/>
  <c r="N28" i="136"/>
  <c r="G27" i="142"/>
  <c r="E23" i="148"/>
  <c r="J23" i="148"/>
  <c r="G12" i="137"/>
  <c r="N31" i="137"/>
  <c r="W15" i="100"/>
  <c r="V11" i="48"/>
  <c r="Y11" i="48" s="1"/>
  <c r="F11" i="96"/>
  <c r="G27" i="137"/>
  <c r="G16" i="137"/>
  <c r="D26" i="55"/>
  <c r="E19" i="45"/>
  <c r="D16" i="139"/>
  <c r="T14" i="54"/>
  <c r="J27" i="147"/>
  <c r="E27" i="147"/>
  <c r="C16" i="110"/>
  <c r="P16" i="110" s="1"/>
  <c r="AC19" i="146"/>
  <c r="H21" i="94"/>
  <c r="S15" i="103"/>
  <c r="D16" i="134"/>
  <c r="G28" i="137"/>
  <c r="S29" i="50"/>
  <c r="T11" i="50"/>
  <c r="C17" i="112"/>
  <c r="D14" i="96"/>
  <c r="C17" i="109"/>
  <c r="P17" i="109" s="1"/>
  <c r="G22" i="146"/>
  <c r="AC18" i="143"/>
  <c r="L17" i="95"/>
  <c r="H20" i="97"/>
  <c r="L20" i="108"/>
  <c r="D21" i="56"/>
  <c r="Z15" i="79"/>
  <c r="S12" i="98"/>
  <c r="S15" i="98" s="1"/>
  <c r="Z11" i="100"/>
  <c r="Y30" i="100"/>
  <c r="Z30" i="100" s="1"/>
  <c r="L26" i="102"/>
  <c r="K26" i="102"/>
  <c r="C13" i="111"/>
  <c r="P13" i="111" s="1"/>
  <c r="AC21" i="144"/>
  <c r="F26" i="95"/>
  <c r="V26" i="47"/>
  <c r="Y26" i="47" s="1"/>
  <c r="E22" i="137"/>
  <c r="L29" i="52"/>
  <c r="C20" i="112"/>
  <c r="P20" i="112" s="1"/>
  <c r="J23" i="143"/>
  <c r="E23" i="143"/>
  <c r="AC21" i="137"/>
  <c r="V24" i="103"/>
  <c r="W24" i="103" s="1"/>
  <c r="T23" i="50"/>
  <c r="D18" i="134"/>
  <c r="S17" i="103"/>
  <c r="H13" i="96"/>
  <c r="C21" i="111"/>
  <c r="P21" i="111" s="1"/>
  <c r="T22" i="50"/>
  <c r="V18" i="104"/>
  <c r="W18" i="104" s="1"/>
  <c r="C18" i="112"/>
  <c r="P18" i="112" s="1"/>
  <c r="E18" i="145"/>
  <c r="J18" i="145"/>
  <c r="Q13" i="92"/>
  <c r="Q13" i="152"/>
  <c r="V16" i="105"/>
  <c r="W16" i="105" s="1"/>
  <c r="C14" i="111"/>
  <c r="P14" i="111" s="1"/>
  <c r="N14" i="138"/>
  <c r="Y13" i="104"/>
  <c r="Z13" i="104" s="1"/>
  <c r="G20" i="144"/>
  <c r="C9" i="109"/>
  <c r="D9" i="109" s="1"/>
  <c r="O27" i="109"/>
  <c r="D15" i="51"/>
  <c r="C22" i="110"/>
  <c r="G13" i="92"/>
  <c r="G16" i="92" s="1"/>
  <c r="G13" i="152"/>
  <c r="T23" i="57"/>
  <c r="G17" i="137"/>
  <c r="T13" i="101"/>
  <c r="P13" i="101"/>
  <c r="Q13" i="101" s="1"/>
  <c r="V27" i="48"/>
  <c r="Y27" i="48" s="1"/>
  <c r="F27" i="96"/>
  <c r="H30" i="107"/>
  <c r="D20" i="52"/>
  <c r="AC19" i="134"/>
  <c r="AC17" i="68"/>
  <c r="E17" i="152"/>
  <c r="E17" i="92"/>
  <c r="E21" i="68"/>
  <c r="H26" i="108"/>
  <c r="H26" i="141"/>
  <c r="AC28" i="137"/>
  <c r="C12" i="110"/>
  <c r="P12" i="110" s="1"/>
  <c r="O13" i="92"/>
  <c r="O13" i="152"/>
  <c r="G20" i="92"/>
  <c r="Y28" i="104"/>
  <c r="Z28" i="104" s="1"/>
  <c r="N29" i="138"/>
  <c r="V26" i="48"/>
  <c r="Y26" i="48" s="1"/>
  <c r="F26" i="96"/>
  <c r="V16" i="103"/>
  <c r="W16" i="103" s="1"/>
  <c r="C12" i="112"/>
  <c r="P12" i="112" s="1"/>
  <c r="C31" i="36"/>
  <c r="G29" i="148"/>
  <c r="E16" i="144"/>
  <c r="J16" i="144"/>
  <c r="D25" i="139"/>
  <c r="V15" i="34"/>
  <c r="Y15" i="34" s="1"/>
  <c r="F15" i="94"/>
  <c r="M18" i="92"/>
  <c r="M18" i="152"/>
  <c r="D18" i="51"/>
  <c r="E23" i="137"/>
  <c r="AC20" i="137"/>
  <c r="D25" i="138"/>
  <c r="E25" i="138" s="1"/>
  <c r="S24" i="104"/>
  <c r="D26" i="155"/>
  <c r="D24" i="94"/>
  <c r="T11" i="54"/>
  <c r="S29" i="54"/>
  <c r="S31" i="134"/>
  <c r="W24" i="101"/>
  <c r="N26" i="138"/>
  <c r="Y25" i="104"/>
  <c r="Z25" i="104" s="1"/>
  <c r="Y22" i="103"/>
  <c r="Z22" i="103" s="1"/>
  <c r="C11" i="112"/>
  <c r="P11" i="112" s="1"/>
  <c r="J12" i="141"/>
  <c r="J12" i="108"/>
  <c r="R12" i="10"/>
  <c r="AC14" i="139"/>
  <c r="C25" i="111"/>
  <c r="H12" i="97"/>
  <c r="W17" i="100"/>
  <c r="G15" i="139"/>
  <c r="M14" i="98"/>
  <c r="F11" i="94"/>
  <c r="V11" i="34"/>
  <c r="D20" i="139"/>
  <c r="D25" i="94"/>
  <c r="D27" i="155"/>
  <c r="AC28" i="143"/>
  <c r="E20" i="139"/>
  <c r="J15" i="147"/>
  <c r="E15" i="147"/>
  <c r="D15" i="137"/>
  <c r="T17" i="4"/>
  <c r="P17" i="4"/>
  <c r="Q17" i="4" s="1"/>
  <c r="E23" i="45"/>
  <c r="L29" i="53"/>
  <c r="W26" i="101"/>
  <c r="K28" i="43"/>
  <c r="L28" i="43"/>
  <c r="T22" i="56"/>
  <c r="D25" i="51"/>
  <c r="D13" i="52"/>
  <c r="Y11" i="104"/>
  <c r="N12" i="138"/>
  <c r="M31" i="138"/>
  <c r="N31" i="138" s="1"/>
  <c r="C15" i="84"/>
  <c r="I15" i="84" s="1"/>
  <c r="H19" i="97"/>
  <c r="F20" i="96"/>
  <c r="V20" i="48"/>
  <c r="Y20" i="48" s="1"/>
  <c r="D13" i="136"/>
  <c r="E13" i="136" s="1"/>
  <c r="L12" i="95"/>
  <c r="D28" i="53"/>
  <c r="D20" i="50"/>
  <c r="E22" i="143"/>
  <c r="J22" i="143"/>
  <c r="C25" i="109"/>
  <c r="P23" i="4"/>
  <c r="Q23" i="4" s="1"/>
  <c r="T23" i="4"/>
  <c r="G21" i="139"/>
  <c r="Z28" i="100"/>
  <c r="Y28" i="103"/>
  <c r="Z28" i="103" s="1"/>
  <c r="G24" i="139"/>
  <c r="T19" i="53"/>
  <c r="N14" i="136"/>
  <c r="Q29" i="51"/>
  <c r="G29" i="146"/>
  <c r="D22" i="50"/>
  <c r="F24" i="141"/>
  <c r="T24" i="10"/>
  <c r="F24" i="108"/>
  <c r="D12" i="57"/>
  <c r="W20" i="100"/>
  <c r="F25" i="108"/>
  <c r="F25" i="141"/>
  <c r="T25" i="10"/>
  <c r="J17" i="143"/>
  <c r="D17" i="143" s="1"/>
  <c r="E17" i="143"/>
  <c r="D29" i="137"/>
  <c r="H16" i="94"/>
  <c r="AC23" i="147"/>
  <c r="P22" i="101"/>
  <c r="Q22" i="101" s="1"/>
  <c r="T22" i="101"/>
  <c r="G15" i="137"/>
  <c r="D24" i="137"/>
  <c r="J18" i="96"/>
  <c r="N18" i="96" s="1"/>
  <c r="S17" i="98"/>
  <c r="J31" i="137"/>
  <c r="O31" i="137" s="1"/>
  <c r="D12" i="137"/>
  <c r="S31" i="137"/>
  <c r="E24" i="148"/>
  <c r="J24" i="148"/>
  <c r="L26" i="96"/>
  <c r="N26" i="96" s="1"/>
  <c r="N25" i="136"/>
  <c r="E16" i="139"/>
  <c r="F16" i="139" s="1"/>
  <c r="G29" i="147"/>
  <c r="H17" i="97"/>
  <c r="T15" i="53"/>
  <c r="D21" i="55"/>
  <c r="O18" i="92"/>
  <c r="O18" i="152"/>
  <c r="F19" i="97"/>
  <c r="V19" i="49"/>
  <c r="Y19" i="49" s="1"/>
  <c r="E20" i="148"/>
  <c r="J20" i="148"/>
  <c r="L18" i="108"/>
  <c r="T18" i="52"/>
  <c r="D22" i="95"/>
  <c r="J13" i="96"/>
  <c r="S28" i="104"/>
  <c r="T28" i="104" s="1"/>
  <c r="D29" i="138"/>
  <c r="E29" i="138" s="1"/>
  <c r="AC24" i="137"/>
  <c r="C12" i="45"/>
  <c r="K30" i="45"/>
  <c r="G22" i="142"/>
  <c r="J28" i="36"/>
  <c r="K28" i="36"/>
  <c r="D20" i="97"/>
  <c r="G13" i="144"/>
  <c r="V12" i="49"/>
  <c r="Y12" i="49" s="1"/>
  <c r="F12" i="97"/>
  <c r="V11" i="104"/>
  <c r="J31" i="138"/>
  <c r="K31" i="138" s="1"/>
  <c r="E16" i="143"/>
  <c r="J16" i="143"/>
  <c r="D16" i="143" s="1"/>
  <c r="AC13" i="148"/>
  <c r="C9" i="111"/>
  <c r="D9" i="111" s="1"/>
  <c r="O27" i="111"/>
  <c r="Y24" i="105"/>
  <c r="Z24" i="105" s="1"/>
  <c r="N25" i="140"/>
  <c r="G25" i="148"/>
  <c r="E18" i="148"/>
  <c r="J18" i="148"/>
  <c r="E20" i="142"/>
  <c r="J20" i="142"/>
  <c r="Y11" i="105"/>
  <c r="M31" i="140"/>
  <c r="N31" i="140" s="1"/>
  <c r="N12" i="140"/>
  <c r="L30" i="47"/>
  <c r="E24" i="147"/>
  <c r="J24" i="147"/>
  <c r="D16" i="53"/>
  <c r="S25" i="105"/>
  <c r="T25" i="105" s="1"/>
  <c r="D26" i="140"/>
  <c r="AC24" i="146"/>
  <c r="C16" i="112"/>
  <c r="P16" i="112" s="1"/>
  <c r="D29" i="139"/>
  <c r="G26" i="148"/>
  <c r="J17" i="142"/>
  <c r="E17" i="142"/>
  <c r="D25" i="95"/>
  <c r="L30" i="34"/>
  <c r="V28" i="103"/>
  <c r="W28" i="103" s="1"/>
  <c r="T19" i="79"/>
  <c r="O16" i="98"/>
  <c r="S14" i="104"/>
  <c r="D15" i="138"/>
  <c r="E15" i="138" s="1"/>
  <c r="J29" i="144"/>
  <c r="E29" i="144"/>
  <c r="J20" i="145"/>
  <c r="D20" i="145" s="1"/>
  <c r="E20" i="145"/>
  <c r="D22" i="138"/>
  <c r="E22" i="138" s="1"/>
  <c r="S21" i="104"/>
  <c r="D14" i="50"/>
  <c r="Z14" i="100"/>
  <c r="L10" i="108"/>
  <c r="N10" i="108" s="1"/>
  <c r="X10" i="10"/>
  <c r="W29" i="10"/>
  <c r="Q30" i="45"/>
  <c r="U31" i="143"/>
  <c r="AC18" i="137"/>
  <c r="Q12" i="152"/>
  <c r="W16" i="68"/>
  <c r="Q12" i="92"/>
  <c r="O15" i="92"/>
  <c r="D28" i="52"/>
  <c r="W25" i="4"/>
  <c r="AC22" i="146"/>
  <c r="E26" i="146"/>
  <c r="J26" i="146"/>
  <c r="D26" i="146" s="1"/>
  <c r="C23" i="106"/>
  <c r="V12" i="103"/>
  <c r="W12" i="103" s="1"/>
  <c r="D20" i="95"/>
  <c r="U31" i="139"/>
  <c r="E21" i="45"/>
  <c r="G15" i="144"/>
  <c r="S31" i="148"/>
  <c r="T19" i="52"/>
  <c r="D16" i="94"/>
  <c r="D18" i="155"/>
  <c r="P15" i="101"/>
  <c r="Q15" i="101" s="1"/>
  <c r="T15" i="101"/>
  <c r="G27" i="143"/>
  <c r="G25" i="144"/>
  <c r="W12" i="4"/>
  <c r="G22" i="139"/>
  <c r="J22" i="94"/>
  <c r="J13" i="108"/>
  <c r="J13" i="141"/>
  <c r="R13" i="10"/>
  <c r="L27" i="94"/>
  <c r="V18" i="105"/>
  <c r="W18" i="105" s="1"/>
  <c r="W19" i="100"/>
  <c r="T25" i="50"/>
  <c r="C17" i="45"/>
  <c r="K18" i="92"/>
  <c r="K18" i="152"/>
  <c r="G25" i="143"/>
  <c r="J19" i="58"/>
  <c r="D22" i="56"/>
  <c r="Z26" i="100"/>
  <c r="L10" i="97"/>
  <c r="T30" i="49"/>
  <c r="D20" i="137"/>
  <c r="K27" i="36"/>
  <c r="J27" i="36"/>
  <c r="T22" i="51"/>
  <c r="G21" i="144"/>
  <c r="V15" i="103"/>
  <c r="W15" i="103" s="1"/>
  <c r="L16" i="95"/>
  <c r="D12" i="51"/>
  <c r="F21" i="97"/>
  <c r="F30" i="97" s="1"/>
  <c r="V21" i="49"/>
  <c r="Y21" i="49" s="1"/>
  <c r="I14" i="152"/>
  <c r="I14" i="92"/>
  <c r="G24" i="145"/>
  <c r="T24" i="50"/>
  <c r="G18" i="137"/>
  <c r="E13" i="139"/>
  <c r="G17" i="148"/>
  <c r="G26" i="147"/>
  <c r="G19" i="137"/>
  <c r="D16" i="57"/>
  <c r="H21" i="107"/>
  <c r="C18" i="111"/>
  <c r="D18" i="111" s="1"/>
  <c r="H20" i="95"/>
  <c r="D25" i="140"/>
  <c r="S24" i="105"/>
  <c r="G23" i="146"/>
  <c r="H15" i="95"/>
  <c r="L22" i="97"/>
  <c r="C21" i="84"/>
  <c r="D23" i="138"/>
  <c r="E23" i="138" s="1"/>
  <c r="S22" i="104"/>
  <c r="S27" i="105"/>
  <c r="D28" i="140"/>
  <c r="AC24" i="143"/>
  <c r="L29" i="50"/>
  <c r="T18" i="101"/>
  <c r="P18" i="101"/>
  <c r="Q18" i="101" s="1"/>
  <c r="M12" i="152"/>
  <c r="M12" i="92"/>
  <c r="Q16" i="68"/>
  <c r="O14" i="98"/>
  <c r="J18" i="36"/>
  <c r="K18" i="36"/>
  <c r="G19" i="92"/>
  <c r="G19" i="152"/>
  <c r="J21" i="36"/>
  <c r="K21" i="36"/>
  <c r="E14" i="145"/>
  <c r="J14" i="145"/>
  <c r="F19" i="96"/>
  <c r="V19" i="48"/>
  <c r="Y19" i="48" s="1"/>
  <c r="G13" i="142"/>
  <c r="D28" i="51"/>
  <c r="Q14" i="92"/>
  <c r="Q16" i="92" s="1"/>
  <c r="Q14" i="152"/>
  <c r="E16" i="148"/>
  <c r="J16" i="148"/>
  <c r="M20" i="92"/>
  <c r="V13" i="103"/>
  <c r="W13" i="103" s="1"/>
  <c r="E15" i="148"/>
  <c r="J15" i="148"/>
  <c r="AC23" i="139"/>
  <c r="H15" i="107"/>
  <c r="I14" i="84"/>
  <c r="E15" i="137"/>
  <c r="S14" i="105"/>
  <c r="D15" i="140"/>
  <c r="J14" i="144"/>
  <c r="E14" i="144"/>
  <c r="G17" i="92"/>
  <c r="H21" i="68"/>
  <c r="G17" i="152"/>
  <c r="T21" i="55"/>
  <c r="J14" i="95"/>
  <c r="AC26" i="142"/>
  <c r="G17" i="145"/>
  <c r="W24" i="100"/>
  <c r="V17" i="104"/>
  <c r="W17" i="104" s="1"/>
  <c r="D17" i="57"/>
  <c r="G16" i="142"/>
  <c r="S17" i="104"/>
  <c r="D18" i="138"/>
  <c r="E18" i="138" s="1"/>
  <c r="J19" i="144"/>
  <c r="E19" i="144"/>
  <c r="M18" i="98"/>
  <c r="V27" i="103"/>
  <c r="W27" i="103" s="1"/>
  <c r="D17" i="52"/>
  <c r="H24" i="107"/>
  <c r="D15" i="97"/>
  <c r="H12" i="94"/>
  <c r="K23" i="43"/>
  <c r="L23" i="43"/>
  <c r="E15" i="145"/>
  <c r="J15" i="145"/>
  <c r="U31" i="142"/>
  <c r="Y24" i="103"/>
  <c r="Z24" i="103" s="1"/>
  <c r="C22" i="3"/>
  <c r="D26" i="107"/>
  <c r="L21" i="43"/>
  <c r="K21" i="43"/>
  <c r="H27" i="107"/>
  <c r="W27" i="101"/>
  <c r="G19" i="146"/>
  <c r="G17" i="139"/>
  <c r="H17" i="139" s="1"/>
  <c r="AC18" i="145"/>
  <c r="AC13" i="143"/>
  <c r="D19" i="52"/>
  <c r="T18" i="50"/>
  <c r="V25" i="104"/>
  <c r="W25" i="104" s="1"/>
  <c r="W13" i="100"/>
  <c r="T28" i="100"/>
  <c r="P28" i="100"/>
  <c r="Q28" i="100" s="1"/>
  <c r="AC25" i="144"/>
  <c r="D28" i="55"/>
  <c r="D19" i="58"/>
  <c r="D18" i="56"/>
  <c r="D29" i="56" s="1"/>
  <c r="AC29" i="139"/>
  <c r="E18" i="45"/>
  <c r="G26" i="137"/>
  <c r="J21" i="94"/>
  <c r="AC22" i="143"/>
  <c r="E26" i="139"/>
  <c r="Z25" i="100"/>
  <c r="I19" i="58"/>
  <c r="T23" i="55"/>
  <c r="G18" i="147"/>
  <c r="P21" i="4"/>
  <c r="Q21" i="4" s="1"/>
  <c r="T21" i="4"/>
  <c r="AC15" i="143"/>
  <c r="N31" i="143"/>
  <c r="G12" i="143"/>
  <c r="V23" i="104"/>
  <c r="W23" i="104" s="1"/>
  <c r="AC25" i="137"/>
  <c r="C18" i="110"/>
  <c r="T17" i="53"/>
  <c r="V27" i="104"/>
  <c r="W27" i="104" s="1"/>
  <c r="V14" i="104"/>
  <c r="W14" i="104" s="1"/>
  <c r="W26" i="100"/>
  <c r="D14" i="137"/>
  <c r="F14" i="137" s="1"/>
  <c r="D22" i="137"/>
  <c r="AC22" i="144"/>
  <c r="H27" i="96"/>
  <c r="G20" i="148"/>
  <c r="T28" i="51"/>
  <c r="S31" i="144"/>
  <c r="E27" i="137"/>
  <c r="J24" i="97"/>
  <c r="D17" i="50"/>
  <c r="H22" i="107"/>
  <c r="T12" i="101"/>
  <c r="P12" i="101"/>
  <c r="Q12" i="101" s="1"/>
  <c r="E23" i="134"/>
  <c r="F23" i="134" s="1"/>
  <c r="D27" i="57"/>
  <c r="E28" i="142"/>
  <c r="J28" i="142"/>
  <c r="C16" i="45"/>
  <c r="G13" i="139"/>
  <c r="Z31" i="143"/>
  <c r="Y25" i="103"/>
  <c r="Z25" i="103" s="1"/>
  <c r="F14" i="95"/>
  <c r="V14" i="47"/>
  <c r="Y14" i="47" s="1"/>
  <c r="G29" i="50"/>
  <c r="D11" i="50"/>
  <c r="D18" i="137"/>
  <c r="G14" i="139"/>
  <c r="H14" i="139" s="1"/>
  <c r="K27" i="43"/>
  <c r="L27" i="43"/>
  <c r="J23" i="141"/>
  <c r="J23" i="108"/>
  <c r="S15" i="105"/>
  <c r="T15" i="105" s="1"/>
  <c r="D16" i="140"/>
  <c r="E16" i="140" s="1"/>
  <c r="H15" i="141"/>
  <c r="H15" i="108"/>
  <c r="D19" i="96"/>
  <c r="W14" i="100"/>
  <c r="G26" i="145"/>
  <c r="J18" i="95"/>
  <c r="N18" i="95" s="1"/>
  <c r="D25" i="54"/>
  <c r="H11" i="95"/>
  <c r="C15" i="45"/>
  <c r="L21" i="96"/>
  <c r="AC29" i="142"/>
  <c r="E26" i="137"/>
  <c r="J17" i="144"/>
  <c r="E17" i="144"/>
  <c r="AC15" i="147"/>
  <c r="G20" i="139"/>
  <c r="G15" i="145"/>
  <c r="H16" i="107"/>
  <c r="D28" i="50"/>
  <c r="H31" i="84"/>
  <c r="H14" i="107"/>
  <c r="S31" i="145"/>
  <c r="E19" i="147"/>
  <c r="J19" i="147"/>
  <c r="E29" i="143"/>
  <c r="J29" i="143"/>
  <c r="K12" i="43"/>
  <c r="L12" i="43"/>
  <c r="D23" i="52"/>
  <c r="C27" i="84"/>
  <c r="I27" i="84" s="1"/>
  <c r="H26" i="107"/>
  <c r="G14" i="146"/>
  <c r="G12" i="147"/>
  <c r="N31" i="147"/>
  <c r="D21" i="97"/>
  <c r="D20" i="55"/>
  <c r="T27" i="56"/>
  <c r="E28" i="145"/>
  <c r="J28" i="145"/>
  <c r="D28" i="139"/>
  <c r="J23" i="95"/>
  <c r="F30" i="47"/>
  <c r="V10" i="47"/>
  <c r="V30" i="47" s="1"/>
  <c r="F10" i="95"/>
  <c r="T13" i="51"/>
  <c r="F19" i="58"/>
  <c r="D37" i="77"/>
  <c r="S14" i="92"/>
  <c r="S16" i="92" s="1"/>
  <c r="S14" i="152"/>
  <c r="AC12" i="68"/>
  <c r="E12" i="152"/>
  <c r="E12" i="92"/>
  <c r="E16" i="68"/>
  <c r="E23" i="68" s="1"/>
  <c r="E14" i="45"/>
  <c r="L15" i="108"/>
  <c r="X15" i="10"/>
  <c r="T21" i="100"/>
  <c r="P21" i="100"/>
  <c r="Q21" i="100" s="1"/>
  <c r="P13" i="100"/>
  <c r="Q13" i="100" s="1"/>
  <c r="T13" i="100"/>
  <c r="G23" i="144"/>
  <c r="E21" i="137"/>
  <c r="Z22" i="100"/>
  <c r="C17" i="3"/>
  <c r="D21" i="107"/>
  <c r="T19" i="51"/>
  <c r="H13" i="141"/>
  <c r="H13" i="108"/>
  <c r="G15" i="143"/>
  <c r="AC17" i="148"/>
  <c r="V19" i="105"/>
  <c r="W19" i="105" s="1"/>
  <c r="V19" i="104"/>
  <c r="W19" i="104" s="1"/>
  <c r="C10" i="109"/>
  <c r="D15" i="52"/>
  <c r="S29" i="55"/>
  <c r="T29" i="55" s="1"/>
  <c r="T11" i="55"/>
  <c r="G14" i="98"/>
  <c r="AC17" i="147"/>
  <c r="C21" i="45"/>
  <c r="T15" i="56"/>
  <c r="J15" i="36"/>
  <c r="K15" i="36"/>
  <c r="H26" i="96"/>
  <c r="D24" i="53"/>
  <c r="G13" i="146"/>
  <c r="S16" i="105"/>
  <c r="D17" i="140"/>
  <c r="AC13" i="134"/>
  <c r="J15" i="108"/>
  <c r="J15" i="141"/>
  <c r="R15" i="10"/>
  <c r="G23" i="148"/>
  <c r="E27" i="143"/>
  <c r="J27" i="143"/>
  <c r="T20" i="51"/>
  <c r="J16" i="142"/>
  <c r="E16" i="142"/>
  <c r="T24" i="51"/>
  <c r="AC13" i="142"/>
  <c r="S20" i="92"/>
  <c r="AC15" i="139"/>
  <c r="F10" i="97"/>
  <c r="V10" i="49"/>
  <c r="Y10" i="49" s="1"/>
  <c r="F30" i="49"/>
  <c r="G29" i="51"/>
  <c r="D11" i="51"/>
  <c r="J27" i="145"/>
  <c r="E27" i="145"/>
  <c r="T26" i="51"/>
  <c r="AC16" i="139"/>
  <c r="D22" i="97"/>
  <c r="H27" i="94"/>
  <c r="D27" i="53"/>
  <c r="T18" i="54"/>
  <c r="D16" i="55"/>
  <c r="L26" i="97"/>
  <c r="Y26" i="103"/>
  <c r="Z26" i="103" s="1"/>
  <c r="N18" i="136"/>
  <c r="D28" i="136"/>
  <c r="E28" i="136" s="1"/>
  <c r="T27" i="53"/>
  <c r="H16" i="141"/>
  <c r="H16" i="108"/>
  <c r="S24" i="103"/>
  <c r="D25" i="134"/>
  <c r="T16" i="54"/>
  <c r="V12" i="47"/>
  <c r="Y12" i="47" s="1"/>
  <c r="F12" i="95"/>
  <c r="G26" i="146"/>
  <c r="G14" i="145"/>
  <c r="T16" i="4"/>
  <c r="P16" i="4"/>
  <c r="Q16" i="4" s="1"/>
  <c r="L31" i="139"/>
  <c r="E12" i="139"/>
  <c r="Z31" i="145"/>
  <c r="V22" i="104"/>
  <c r="W22" i="104" s="1"/>
  <c r="T23" i="56"/>
  <c r="K15" i="92"/>
  <c r="D11" i="96"/>
  <c r="T14" i="50"/>
  <c r="AC12" i="139"/>
  <c r="AB31" i="139"/>
  <c r="F16" i="95"/>
  <c r="V16" i="47"/>
  <c r="Y16" i="47" s="1"/>
  <c r="AB31" i="147"/>
  <c r="L13" i="108"/>
  <c r="H24" i="97"/>
  <c r="G29" i="139"/>
  <c r="L19" i="95"/>
  <c r="D12" i="56"/>
  <c r="E19" i="145"/>
  <c r="J19" i="145"/>
  <c r="J21" i="145"/>
  <c r="E21" i="145"/>
  <c r="S16" i="98"/>
  <c r="S19" i="98" s="1"/>
  <c r="AC17" i="98" s="1"/>
  <c r="Z19" i="79"/>
  <c r="L14" i="94"/>
  <c r="W22" i="100"/>
  <c r="Y27" i="105"/>
  <c r="Z27" i="105" s="1"/>
  <c r="N28" i="140"/>
  <c r="J19" i="95"/>
  <c r="N16" i="140"/>
  <c r="Y15" i="105"/>
  <c r="Z15" i="105" s="1"/>
  <c r="H19" i="107"/>
  <c r="E16" i="45"/>
  <c r="D16" i="52"/>
  <c r="N13" i="136"/>
  <c r="K16" i="102"/>
  <c r="L16" i="102"/>
  <c r="D13" i="94"/>
  <c r="D15" i="155"/>
  <c r="S15" i="104"/>
  <c r="S30" i="104" s="1"/>
  <c r="T30" i="104" s="1"/>
  <c r="D16" i="138"/>
  <c r="E16" i="138" s="1"/>
  <c r="N21" i="68"/>
  <c r="K17" i="92"/>
  <c r="K21" i="92" s="1"/>
  <c r="K17" i="152"/>
  <c r="H14" i="96"/>
  <c r="W25" i="101"/>
  <c r="F17" i="141"/>
  <c r="T17" i="10"/>
  <c r="F17" i="108"/>
  <c r="C26" i="109"/>
  <c r="Z13" i="100"/>
  <c r="E19" i="58"/>
  <c r="P11" i="100"/>
  <c r="T11" i="100"/>
  <c r="S30" i="100"/>
  <c r="T30" i="100" s="1"/>
  <c r="E22" i="139"/>
  <c r="F22" i="139" s="1"/>
  <c r="Y16" i="103"/>
  <c r="Z16" i="103" s="1"/>
  <c r="L20" i="96"/>
  <c r="G18" i="139"/>
  <c r="D26" i="137"/>
  <c r="E28" i="134"/>
  <c r="G29" i="137"/>
  <c r="V19" i="103"/>
  <c r="W19" i="103" s="1"/>
  <c r="C13" i="109"/>
  <c r="P13" i="109" s="1"/>
  <c r="H23" i="95"/>
  <c r="L26" i="108"/>
  <c r="X26" i="10"/>
  <c r="K22" i="36"/>
  <c r="J22" i="36"/>
  <c r="G15" i="92"/>
  <c r="G29" i="142"/>
  <c r="AC28" i="144"/>
  <c r="E28" i="148"/>
  <c r="J28" i="148"/>
  <c r="P27" i="4"/>
  <c r="Q27" i="4" s="1"/>
  <c r="T27" i="4"/>
  <c r="D23" i="57"/>
  <c r="K14" i="102"/>
  <c r="L14" i="102"/>
  <c r="H20" i="107"/>
  <c r="T27" i="52"/>
  <c r="AC21" i="148"/>
  <c r="Z31" i="137"/>
  <c r="AA31" i="137" s="1"/>
  <c r="Y17" i="104"/>
  <c r="Z17" i="104" s="1"/>
  <c r="N18" i="138"/>
  <c r="Z23" i="4"/>
  <c r="E18" i="144"/>
  <c r="J18" i="144"/>
  <c r="H10" i="96"/>
  <c r="P30" i="48"/>
  <c r="D20" i="155"/>
  <c r="D18" i="94"/>
  <c r="V21" i="48"/>
  <c r="Y21" i="48" s="1"/>
  <c r="F21" i="96"/>
  <c r="X31" i="139"/>
  <c r="V17" i="34"/>
  <c r="F17" i="94"/>
  <c r="J27" i="141"/>
  <c r="J27" i="108"/>
  <c r="H18" i="96"/>
  <c r="Y20" i="105"/>
  <c r="Z20" i="105" s="1"/>
  <c r="N21" i="140"/>
  <c r="K18" i="43"/>
  <c r="L18" i="43"/>
  <c r="I14" i="98"/>
  <c r="P19" i="100"/>
  <c r="Q19" i="100" s="1"/>
  <c r="T19" i="100"/>
  <c r="T16" i="101"/>
  <c r="P16" i="101"/>
  <c r="Q16" i="101" s="1"/>
  <c r="T27" i="51"/>
  <c r="Y15" i="104"/>
  <c r="Z15" i="104" s="1"/>
  <c r="N16" i="138"/>
  <c r="F14" i="141"/>
  <c r="T14" i="10"/>
  <c r="F14" i="108"/>
  <c r="Y23" i="103"/>
  <c r="Z23" i="103" s="1"/>
  <c r="Z15" i="101"/>
  <c r="V23" i="103"/>
  <c r="W23" i="103" s="1"/>
  <c r="D16" i="97"/>
  <c r="G26" i="144"/>
  <c r="J11" i="97"/>
  <c r="AC28" i="145"/>
  <c r="AC19" i="142"/>
  <c r="D23" i="51"/>
  <c r="K17" i="98"/>
  <c r="AC20" i="144"/>
  <c r="N19" i="140"/>
  <c r="Y18" i="105"/>
  <c r="Z18" i="105" s="1"/>
  <c r="L10" i="94"/>
  <c r="T30" i="34"/>
  <c r="D22" i="134"/>
  <c r="S21" i="103"/>
  <c r="J27" i="97"/>
  <c r="D22" i="54"/>
  <c r="C15" i="111"/>
  <c r="P15" i="111" s="1"/>
  <c r="T12" i="54"/>
  <c r="AC14" i="134"/>
  <c r="G24" i="142"/>
  <c r="J17" i="36"/>
  <c r="K17" i="36"/>
  <c r="L15" i="43"/>
  <c r="K15" i="43"/>
  <c r="J21" i="148"/>
  <c r="E21" i="148"/>
  <c r="Z28" i="101"/>
  <c r="H22" i="97"/>
  <c r="E21" i="134"/>
  <c r="D23" i="136"/>
  <c r="E23" i="136" s="1"/>
  <c r="C18" i="84"/>
  <c r="T14" i="55"/>
  <c r="J14" i="97"/>
  <c r="G25" i="145"/>
  <c r="G23" i="145"/>
  <c r="K15" i="79"/>
  <c r="I12" i="98"/>
  <c r="T14" i="57"/>
  <c r="T19" i="50"/>
  <c r="S17" i="105"/>
  <c r="D18" i="140"/>
  <c r="G17" i="143"/>
  <c r="D27" i="137"/>
  <c r="E24" i="134"/>
  <c r="AC25" i="134"/>
  <c r="H30" i="49"/>
  <c r="F25" i="95"/>
  <c r="V25" i="47"/>
  <c r="Y25" i="47" s="1"/>
  <c r="V21" i="104"/>
  <c r="W21" i="104" s="1"/>
  <c r="L14" i="108"/>
  <c r="D14" i="54"/>
  <c r="J19" i="97"/>
  <c r="J14" i="36"/>
  <c r="K14" i="36"/>
  <c r="C19" i="58"/>
  <c r="D25" i="55"/>
  <c r="T13" i="50"/>
  <c r="R19" i="58"/>
  <c r="N21" i="138"/>
  <c r="Y20" i="104"/>
  <c r="Z20" i="104" s="1"/>
  <c r="E22" i="134"/>
  <c r="D15" i="55"/>
  <c r="O14" i="152"/>
  <c r="O14" i="92"/>
  <c r="G23" i="147"/>
  <c r="D16" i="95"/>
  <c r="J13" i="144"/>
  <c r="E13" i="144"/>
  <c r="H22" i="141"/>
  <c r="H22" i="108"/>
  <c r="D27" i="55"/>
  <c r="G23" i="134"/>
  <c r="H23" i="134" s="1"/>
  <c r="Q15" i="79"/>
  <c r="M12" i="98"/>
  <c r="E23" i="146"/>
  <c r="J23" i="146"/>
  <c r="E27" i="148"/>
  <c r="J27" i="148"/>
  <c r="K20" i="92"/>
  <c r="D20" i="51"/>
  <c r="Z11" i="101"/>
  <c r="Y30" i="101"/>
  <c r="Z30" i="101" s="1"/>
  <c r="M17" i="98"/>
  <c r="J16" i="36"/>
  <c r="K16" i="36"/>
  <c r="P25" i="101"/>
  <c r="Q25" i="101" s="1"/>
  <c r="T25" i="101"/>
  <c r="E37" i="77"/>
  <c r="L25" i="95"/>
  <c r="D15" i="94"/>
  <c r="D17" i="155"/>
  <c r="E24" i="142"/>
  <c r="J24" i="142"/>
  <c r="D28" i="134"/>
  <c r="S27" i="103"/>
  <c r="O12" i="98"/>
  <c r="T15" i="79"/>
  <c r="L25" i="108"/>
  <c r="X25" i="10"/>
  <c r="H17" i="107"/>
  <c r="AC19" i="139"/>
  <c r="D15" i="136"/>
  <c r="E15" i="136" s="1"/>
  <c r="H23" i="108"/>
  <c r="H23" i="141"/>
  <c r="AC13" i="139"/>
  <c r="E20" i="134"/>
  <c r="G25" i="142"/>
  <c r="H28" i="107"/>
  <c r="G28" i="145"/>
  <c r="J23" i="96"/>
  <c r="N23" i="96" s="1"/>
  <c r="L11" i="96"/>
  <c r="L13" i="95"/>
  <c r="V25" i="105"/>
  <c r="W25" i="105" s="1"/>
  <c r="AC21" i="134"/>
  <c r="T13" i="52"/>
  <c r="N29" i="57"/>
  <c r="Z24" i="4"/>
  <c r="V24" i="49"/>
  <c r="Y24" i="49" s="1"/>
  <c r="F24" i="97"/>
  <c r="G18" i="144"/>
  <c r="Q31" i="137"/>
  <c r="T31" i="137" s="1"/>
  <c r="E22" i="148"/>
  <c r="J22" i="148"/>
  <c r="K10" i="102"/>
  <c r="L10" i="102"/>
  <c r="J29" i="102"/>
  <c r="G18" i="145"/>
  <c r="V13" i="104"/>
  <c r="W13" i="104" s="1"/>
  <c r="D20" i="54"/>
  <c r="D29" i="54" s="1"/>
  <c r="E24" i="54" s="1"/>
  <c r="D27" i="107"/>
  <c r="C23" i="3"/>
  <c r="D24" i="55"/>
  <c r="Z12" i="4"/>
  <c r="G27" i="148"/>
  <c r="G28" i="142"/>
  <c r="AC23" i="137"/>
  <c r="V18" i="48"/>
  <c r="Y18" i="48" s="1"/>
  <c r="F18" i="96"/>
  <c r="O20" i="92"/>
  <c r="N15" i="125"/>
  <c r="I19" i="125" s="1"/>
  <c r="G16" i="143"/>
  <c r="Q15" i="125"/>
  <c r="K19" i="125" s="1"/>
  <c r="V26" i="103"/>
  <c r="W26" i="103" s="1"/>
  <c r="N29" i="50"/>
  <c r="D27" i="51"/>
  <c r="E23" i="144"/>
  <c r="J23" i="144"/>
  <c r="D23" i="144" s="1"/>
  <c r="J16" i="147"/>
  <c r="E16" i="147"/>
  <c r="J25" i="145"/>
  <c r="D25" i="145" s="1"/>
  <c r="K25" i="145" s="1"/>
  <c r="E25" i="145"/>
  <c r="L27" i="95"/>
  <c r="AC20" i="139"/>
  <c r="J22" i="142"/>
  <c r="D22" i="142" s="1"/>
  <c r="K22" i="142" s="1"/>
  <c r="E22" i="142"/>
  <c r="F22" i="142" s="1"/>
  <c r="L20" i="43"/>
  <c r="K20" i="43"/>
  <c r="H18" i="107"/>
  <c r="AC17" i="134"/>
  <c r="T11" i="56"/>
  <c r="S29" i="56"/>
  <c r="T29" i="56" s="1"/>
  <c r="L30" i="49"/>
  <c r="D12" i="50"/>
  <c r="E29" i="147"/>
  <c r="J29" i="147"/>
  <c r="G27" i="145"/>
  <c r="D26" i="50"/>
  <c r="W15" i="101"/>
  <c r="G27" i="147"/>
  <c r="AC18" i="146"/>
  <c r="D17" i="96"/>
  <c r="V17" i="105"/>
  <c r="W17" i="105" s="1"/>
  <c r="F13" i="96"/>
  <c r="V13" i="48"/>
  <c r="Y13" i="48" s="1"/>
  <c r="Z28" i="4"/>
  <c r="L23" i="96"/>
  <c r="L17" i="96"/>
  <c r="E29" i="134"/>
  <c r="F29" i="134" s="1"/>
  <c r="Q12" i="98"/>
  <c r="W15" i="79"/>
  <c r="G16" i="148"/>
  <c r="L23" i="108"/>
  <c r="V15" i="105"/>
  <c r="W15" i="105" s="1"/>
  <c r="Z26" i="101"/>
  <c r="AC25" i="145"/>
  <c r="N27" i="138"/>
  <c r="Y26" i="104"/>
  <c r="Z26" i="104" s="1"/>
  <c r="F21" i="95"/>
  <c r="V21" i="47"/>
  <c r="Y21" i="47" s="1"/>
  <c r="G25" i="147"/>
  <c r="J26" i="96"/>
  <c r="G14" i="137"/>
  <c r="D11" i="57"/>
  <c r="G29" i="57"/>
  <c r="S31" i="142"/>
  <c r="T13" i="55"/>
  <c r="S20" i="103"/>
  <c r="D21" i="134"/>
  <c r="E23" i="142"/>
  <c r="J23" i="142"/>
  <c r="J20" i="97"/>
  <c r="G21" i="148"/>
  <c r="G19" i="139"/>
  <c r="D13" i="134"/>
  <c r="S12" i="103"/>
  <c r="S21" i="105"/>
  <c r="D22" i="140"/>
  <c r="J11" i="96"/>
  <c r="E17" i="139"/>
  <c r="F17" i="139" s="1"/>
  <c r="C16" i="84"/>
  <c r="T26" i="57"/>
  <c r="G24" i="144"/>
  <c r="H25" i="107"/>
  <c r="L19" i="96"/>
  <c r="T11" i="57"/>
  <c r="S29" i="57"/>
  <c r="J29" i="142"/>
  <c r="E29" i="142"/>
  <c r="Z15" i="100"/>
  <c r="D15" i="95"/>
  <c r="D30" i="95" s="1"/>
  <c r="T18" i="55"/>
  <c r="S18" i="104"/>
  <c r="D19" i="138"/>
  <c r="E19" i="138" s="1"/>
  <c r="E15" i="142"/>
  <c r="J15" i="142"/>
  <c r="N27" i="136"/>
  <c r="J13" i="143"/>
  <c r="J31" i="143" s="1"/>
  <c r="E13" i="143"/>
  <c r="V27" i="105"/>
  <c r="W27" i="105" s="1"/>
  <c r="AC17" i="143"/>
  <c r="AC23" i="142"/>
  <c r="D28" i="137"/>
  <c r="H13" i="95"/>
  <c r="H30" i="95" s="1"/>
  <c r="D12" i="136"/>
  <c r="E12" i="136" s="1"/>
  <c r="G31" i="136"/>
  <c r="H25" i="95"/>
  <c r="D23" i="155"/>
  <c r="J23" i="155" s="1"/>
  <c r="D21" i="94"/>
  <c r="N17" i="138"/>
  <c r="Y16" i="104"/>
  <c r="Z16" i="104" s="1"/>
  <c r="G17" i="134"/>
  <c r="T20" i="50"/>
  <c r="H23" i="97"/>
  <c r="AC13" i="137"/>
  <c r="L22" i="96"/>
  <c r="C13" i="106"/>
  <c r="D29" i="10"/>
  <c r="D20" i="53"/>
  <c r="W22" i="4"/>
  <c r="T22" i="4"/>
  <c r="P22" i="4"/>
  <c r="Q22" i="4" s="1"/>
  <c r="E13" i="92"/>
  <c r="AC13" i="68"/>
  <c r="AA13" i="68" s="1"/>
  <c r="E13" i="152"/>
  <c r="G16" i="146"/>
  <c r="D26" i="57"/>
  <c r="D25" i="137"/>
  <c r="H22" i="95"/>
  <c r="V14" i="34"/>
  <c r="F14" i="94"/>
  <c r="D21" i="139"/>
  <c r="G25" i="137"/>
  <c r="H27" i="108"/>
  <c r="H27" i="141"/>
  <c r="G16" i="134"/>
  <c r="N15" i="79"/>
  <c r="K12" i="98"/>
  <c r="J13" i="97"/>
  <c r="D13" i="97"/>
  <c r="J24" i="94"/>
  <c r="D15" i="57"/>
  <c r="G15" i="148"/>
  <c r="J13" i="146"/>
  <c r="E13" i="146"/>
  <c r="I15" i="92"/>
  <c r="J25" i="141"/>
  <c r="J25" i="108"/>
  <c r="R25" i="10"/>
  <c r="T16" i="68"/>
  <c r="O12" i="92"/>
  <c r="O12" i="152"/>
  <c r="O16" i="152" s="1"/>
  <c r="AA12" i="152" s="1"/>
  <c r="D14" i="107"/>
  <c r="D29" i="3"/>
  <c r="E23" i="3" s="1"/>
  <c r="C10" i="3"/>
  <c r="G21" i="137"/>
  <c r="T22" i="52"/>
  <c r="F22" i="95"/>
  <c r="V22" i="47"/>
  <c r="Y22" i="47" s="1"/>
  <c r="H25" i="96"/>
  <c r="F13" i="95"/>
  <c r="V13" i="47"/>
  <c r="Y13" i="47" s="1"/>
  <c r="H18" i="94"/>
  <c r="N25" i="138"/>
  <c r="Y24" i="104"/>
  <c r="Z24" i="104" s="1"/>
  <c r="L27" i="96"/>
  <c r="Z24" i="101"/>
  <c r="Z13" i="101"/>
  <c r="D22" i="57"/>
  <c r="F25" i="94"/>
  <c r="V25" i="34"/>
  <c r="Y25" i="34" s="1"/>
  <c r="E28" i="45"/>
  <c r="D17" i="51"/>
  <c r="D29" i="51" s="1"/>
  <c r="M29" i="51" s="1"/>
  <c r="AC21" i="142"/>
  <c r="W18" i="100"/>
  <c r="U31" i="144"/>
  <c r="D11" i="54"/>
  <c r="G29" i="54"/>
  <c r="V13" i="34"/>
  <c r="F13" i="94"/>
  <c r="AC23" i="146"/>
  <c r="S12" i="152"/>
  <c r="Z16" i="68"/>
  <c r="S12" i="92"/>
  <c r="T14" i="52"/>
  <c r="Y16" i="105"/>
  <c r="Z16" i="105" s="1"/>
  <c r="N17" i="140"/>
  <c r="D15" i="107"/>
  <c r="F15" i="107" s="1"/>
  <c r="C11" i="3"/>
  <c r="D13" i="139"/>
  <c r="AC25" i="147"/>
  <c r="T18" i="51"/>
  <c r="T28" i="57"/>
  <c r="D26" i="136"/>
  <c r="E26" i="136" s="1"/>
  <c r="N29" i="52"/>
  <c r="E24" i="45"/>
  <c r="C26" i="45"/>
  <c r="T20" i="52"/>
  <c r="G15" i="147"/>
  <c r="M15" i="92"/>
  <c r="L14" i="96"/>
  <c r="T20" i="53"/>
  <c r="P24" i="4"/>
  <c r="Q24" i="4" s="1"/>
  <c r="T24" i="4"/>
  <c r="Q29" i="57"/>
  <c r="L25" i="96"/>
  <c r="E18" i="134"/>
  <c r="AC17" i="79"/>
  <c r="AA17" i="79" s="1"/>
  <c r="AD17" i="79" s="1"/>
  <c r="E17" i="98"/>
  <c r="T16" i="56"/>
  <c r="W16" i="101"/>
  <c r="G23" i="137"/>
  <c r="H23" i="137" s="1"/>
  <c r="N29" i="54"/>
  <c r="O29" i="54" s="1"/>
  <c r="F21" i="108"/>
  <c r="T21" i="10"/>
  <c r="U21" i="10" s="1"/>
  <c r="F21" i="141"/>
  <c r="G26" i="143"/>
  <c r="G21" i="143"/>
  <c r="AC20" i="148"/>
  <c r="W20" i="4"/>
  <c r="T27" i="54"/>
  <c r="D19" i="137"/>
  <c r="T24" i="52"/>
  <c r="P19" i="4"/>
  <c r="Q19" i="4" s="1"/>
  <c r="T19" i="4"/>
  <c r="W23" i="4"/>
  <c r="J20" i="95"/>
  <c r="T25" i="56"/>
  <c r="D24" i="51"/>
  <c r="Q29" i="50"/>
  <c r="Y20" i="103"/>
  <c r="Z20" i="103" s="1"/>
  <c r="W21" i="101"/>
  <c r="D13" i="54"/>
  <c r="C20" i="84"/>
  <c r="G20" i="143"/>
  <c r="G28" i="148"/>
  <c r="S19" i="103"/>
  <c r="D20" i="134"/>
  <c r="T26" i="52"/>
  <c r="D22" i="53"/>
  <c r="J31" i="43"/>
  <c r="K11" i="43"/>
  <c r="L11" i="43"/>
  <c r="D13" i="95"/>
  <c r="F22" i="96"/>
  <c r="V22" i="48"/>
  <c r="Y22" i="48" s="1"/>
  <c r="I13" i="98"/>
  <c r="T21" i="56"/>
  <c r="D11" i="94"/>
  <c r="D13" i="155"/>
  <c r="AC20" i="68"/>
  <c r="E20" i="92"/>
  <c r="L17" i="108"/>
  <c r="J23" i="36"/>
  <c r="K23" i="36"/>
  <c r="N15" i="138"/>
  <c r="Y14" i="104"/>
  <c r="Z14" i="104" s="1"/>
  <c r="E20" i="137"/>
  <c r="D19" i="136"/>
  <c r="E19" i="136" s="1"/>
  <c r="D18" i="55"/>
  <c r="D12" i="97"/>
  <c r="G26" i="142"/>
  <c r="S15" i="92"/>
  <c r="H11" i="96"/>
  <c r="T12" i="51"/>
  <c r="L22" i="95"/>
  <c r="W11" i="101"/>
  <c r="V30" i="101"/>
  <c r="W30" i="101" s="1"/>
  <c r="E19" i="143"/>
  <c r="J19" i="143"/>
  <c r="S26" i="103"/>
  <c r="P26" i="103" s="1"/>
  <c r="Q26" i="103" s="1"/>
  <c r="D27" i="134"/>
  <c r="D26" i="97"/>
  <c r="D23" i="53"/>
  <c r="H15" i="94"/>
  <c r="AC12" i="125"/>
  <c r="E15" i="125"/>
  <c r="L14" i="97"/>
  <c r="S23" i="105"/>
  <c r="D24" i="140"/>
  <c r="I16" i="98"/>
  <c r="K19" i="79"/>
  <c r="I18" i="98"/>
  <c r="AC22" i="139"/>
  <c r="O19" i="58"/>
  <c r="W19" i="101"/>
  <c r="D23" i="139"/>
  <c r="Z31" i="142"/>
  <c r="C27" i="45"/>
  <c r="J25" i="97"/>
  <c r="T18" i="57"/>
  <c r="K22" i="43"/>
  <c r="L22" i="43"/>
  <c r="L17" i="97"/>
  <c r="F23" i="108"/>
  <c r="T23" i="10"/>
  <c r="F23" i="141"/>
  <c r="P13" i="4"/>
  <c r="Q13" i="4" s="1"/>
  <c r="T13" i="4"/>
  <c r="T24" i="53"/>
  <c r="D23" i="95"/>
  <c r="Z22" i="4"/>
  <c r="T17" i="57"/>
  <c r="T28" i="54"/>
  <c r="D12" i="52"/>
  <c r="E18" i="3"/>
  <c r="D22" i="107"/>
  <c r="C18" i="3"/>
  <c r="D28" i="56"/>
  <c r="G20" i="145"/>
  <c r="D26" i="53"/>
  <c r="L11" i="102"/>
  <c r="K11" i="102"/>
  <c r="AC13" i="125"/>
  <c r="AA13" i="125" s="1"/>
  <c r="S26" i="104"/>
  <c r="D27" i="138"/>
  <c r="E27" i="138" s="1"/>
  <c r="E16" i="146"/>
  <c r="J16" i="146"/>
  <c r="F37" i="77"/>
  <c r="E25" i="142"/>
  <c r="J25" i="142"/>
  <c r="D16" i="56"/>
  <c r="D25" i="136"/>
  <c r="E25" i="136" s="1"/>
  <c r="H16" i="95"/>
  <c r="D22" i="96"/>
  <c r="AC17" i="139"/>
  <c r="D21" i="57"/>
  <c r="D19" i="139"/>
  <c r="D19" i="54"/>
  <c r="G13" i="145"/>
  <c r="D27" i="54"/>
  <c r="L19" i="43"/>
  <c r="K19" i="43"/>
  <c r="AC19" i="137"/>
  <c r="I29" i="50"/>
  <c r="J29" i="50" s="1"/>
  <c r="AC24" i="145"/>
  <c r="AC16" i="143"/>
  <c r="T24" i="57"/>
  <c r="J21" i="108"/>
  <c r="J21" i="141"/>
  <c r="D13" i="51"/>
  <c r="L18" i="102"/>
  <c r="K18" i="102"/>
  <c r="V19" i="34"/>
  <c r="Y19" i="34" s="1"/>
  <c r="F19" i="94"/>
  <c r="J19" i="146"/>
  <c r="E19" i="146"/>
  <c r="E19" i="137"/>
  <c r="F19" i="137" s="1"/>
  <c r="G28" i="146"/>
  <c r="I13" i="152"/>
  <c r="I13" i="92"/>
  <c r="I16" i="92" s="1"/>
  <c r="J26" i="97"/>
  <c r="N31" i="142"/>
  <c r="G12" i="142"/>
  <c r="F16" i="108"/>
  <c r="T16" i="10"/>
  <c r="F16" i="141"/>
  <c r="D14" i="52"/>
  <c r="H21" i="108"/>
  <c r="H21" i="141"/>
  <c r="J23" i="97"/>
  <c r="T16" i="53"/>
  <c r="L23" i="97"/>
  <c r="AC17" i="146"/>
  <c r="J14" i="141"/>
  <c r="J14" i="108"/>
  <c r="R14" i="10"/>
  <c r="P22" i="100"/>
  <c r="Q22" i="100" s="1"/>
  <c r="T22" i="100"/>
  <c r="D11" i="97"/>
  <c r="N31" i="134"/>
  <c r="G12" i="134"/>
  <c r="J18" i="108"/>
  <c r="J18" i="141"/>
  <c r="J19" i="96"/>
  <c r="T20" i="57"/>
  <c r="J27" i="146"/>
  <c r="E27" i="146"/>
  <c r="P30" i="49"/>
  <c r="H10" i="97"/>
  <c r="L21" i="102"/>
  <c r="K21" i="102"/>
  <c r="AC20" i="145"/>
  <c r="D22" i="139"/>
  <c r="J27" i="96"/>
  <c r="J19" i="141"/>
  <c r="J19" i="108"/>
  <c r="J11" i="94"/>
  <c r="I19" i="152"/>
  <c r="I19" i="92"/>
  <c r="V14" i="49"/>
  <c r="Y14" i="49" s="1"/>
  <c r="F14" i="97"/>
  <c r="J30" i="49"/>
  <c r="D22" i="155"/>
  <c r="D20" i="94"/>
  <c r="G16" i="144"/>
  <c r="S23" i="104"/>
  <c r="D24" i="138"/>
  <c r="E24" i="138" s="1"/>
  <c r="T26" i="50"/>
  <c r="AC16" i="147"/>
  <c r="D15" i="53"/>
  <c r="Z17" i="101"/>
  <c r="V21" i="34"/>
  <c r="Y21" i="34" s="1"/>
  <c r="F21" i="94"/>
  <c r="F30" i="94" s="1"/>
  <c r="AC13" i="145"/>
  <c r="Y12" i="105"/>
  <c r="Z12" i="105" s="1"/>
  <c r="N13" i="140"/>
  <c r="V15" i="48"/>
  <c r="Y15" i="48" s="1"/>
  <c r="F15" i="96"/>
  <c r="J13" i="148"/>
  <c r="E13" i="148"/>
  <c r="D25" i="53"/>
  <c r="AC18" i="147"/>
  <c r="L19" i="97"/>
  <c r="G24" i="143"/>
  <c r="AC15" i="148"/>
  <c r="H12" i="96"/>
  <c r="V26" i="104"/>
  <c r="W26" i="104" s="1"/>
  <c r="AC12" i="143"/>
  <c r="AB31" i="143"/>
  <c r="G31" i="143" s="1"/>
  <c r="V26" i="34"/>
  <c r="F26" i="94"/>
  <c r="D20" i="56"/>
  <c r="O19" i="152"/>
  <c r="O19" i="92"/>
  <c r="D18" i="95"/>
  <c r="L15" i="96"/>
  <c r="G15" i="146"/>
  <c r="J20" i="144"/>
  <c r="E20" i="144"/>
  <c r="I17" i="92"/>
  <c r="I17" i="152"/>
  <c r="K21" i="68"/>
  <c r="J12" i="148"/>
  <c r="L31" i="148"/>
  <c r="E12" i="148"/>
  <c r="T23" i="52"/>
  <c r="Z24" i="100"/>
  <c r="D18" i="97"/>
  <c r="Z25" i="101"/>
  <c r="T11" i="52"/>
  <c r="S29" i="52"/>
  <c r="K13" i="98"/>
  <c r="J10" i="94"/>
  <c r="R30" i="34"/>
  <c r="D21" i="52"/>
  <c r="G25" i="139"/>
  <c r="H25" i="139" s="1"/>
  <c r="X19" i="10"/>
  <c r="F19" i="108"/>
  <c r="T19" i="10"/>
  <c r="F19" i="141"/>
  <c r="V17" i="103"/>
  <c r="W17" i="103" s="1"/>
  <c r="O17" i="98"/>
  <c r="W17" i="101"/>
  <c r="J17" i="141"/>
  <c r="J17" i="108"/>
  <c r="T21" i="53"/>
  <c r="Z14" i="101"/>
  <c r="N19" i="79"/>
  <c r="K16" i="98"/>
  <c r="AC22" i="147"/>
  <c r="C19" i="84"/>
  <c r="I19" i="84" s="1"/>
  <c r="AB31" i="146"/>
  <c r="Q18" i="92"/>
  <c r="Q18" i="152"/>
  <c r="D10" i="97"/>
  <c r="D30" i="49"/>
  <c r="V24" i="104"/>
  <c r="W24" i="104" s="1"/>
  <c r="C22" i="84"/>
  <c r="T27" i="10"/>
  <c r="F27" i="141"/>
  <c r="N27" i="141" s="1"/>
  <c r="G27" i="141" s="1"/>
  <c r="F27" i="108"/>
  <c r="G16" i="98"/>
  <c r="H19" i="79"/>
  <c r="D16" i="50"/>
  <c r="D29" i="50" s="1"/>
  <c r="C28" i="84"/>
  <c r="D25" i="50"/>
  <c r="T14" i="53"/>
  <c r="G12" i="144"/>
  <c r="N31" i="144"/>
  <c r="S18" i="152"/>
  <c r="S18" i="92"/>
  <c r="S21" i="92" s="1"/>
  <c r="D15" i="134"/>
  <c r="S14" i="103"/>
  <c r="AC27" i="146"/>
  <c r="J25" i="95"/>
  <c r="D21" i="96"/>
  <c r="Q17" i="152"/>
  <c r="Q21" i="152" s="1"/>
  <c r="Q17" i="92"/>
  <c r="W21" i="68"/>
  <c r="D30" i="48"/>
  <c r="D10" i="96"/>
  <c r="S31" i="146"/>
  <c r="J17" i="146"/>
  <c r="E17" i="146"/>
  <c r="T21" i="51"/>
  <c r="Y15" i="103"/>
  <c r="Z15" i="103" s="1"/>
  <c r="D25" i="52"/>
  <c r="H24" i="95"/>
  <c r="K24" i="36"/>
  <c r="J24" i="36"/>
  <c r="Z31" i="134"/>
  <c r="AA31" i="134" s="1"/>
  <c r="G24" i="148"/>
  <c r="J16" i="97"/>
  <c r="L25" i="97"/>
  <c r="F23" i="95"/>
  <c r="V23" i="47"/>
  <c r="Y23" i="47" s="1"/>
  <c r="W20" i="101"/>
  <c r="Y14" i="105"/>
  <c r="Z14" i="105" s="1"/>
  <c r="N15" i="140"/>
  <c r="V19" i="47"/>
  <c r="Y19" i="47" s="1"/>
  <c r="F19" i="95"/>
  <c r="H20" i="96"/>
  <c r="T25" i="54"/>
  <c r="Z20" i="4"/>
  <c r="D21" i="136"/>
  <c r="E21" i="136" s="1"/>
  <c r="H25" i="94"/>
  <c r="T25" i="57"/>
  <c r="Z27" i="4"/>
  <c r="J17" i="97"/>
  <c r="V17" i="48"/>
  <c r="Y17" i="48" s="1"/>
  <c r="F17" i="96"/>
  <c r="S13" i="152"/>
  <c r="S13" i="92"/>
  <c r="AC29" i="134"/>
  <c r="H21" i="96"/>
  <c r="T18" i="56"/>
  <c r="V11" i="49"/>
  <c r="Y11" i="49" s="1"/>
  <c r="F11" i="97"/>
  <c r="V20" i="103"/>
  <c r="W20" i="103" s="1"/>
  <c r="L13" i="102"/>
  <c r="K13" i="102"/>
  <c r="F27" i="97"/>
  <c r="V27" i="49"/>
  <c r="Y27" i="49" s="1"/>
  <c r="L25" i="94"/>
  <c r="P27" i="101"/>
  <c r="Q27" i="101" s="1"/>
  <c r="T27" i="101"/>
  <c r="G21" i="134"/>
  <c r="H21" i="134" s="1"/>
  <c r="T12" i="55"/>
  <c r="T16" i="50"/>
  <c r="H31" i="107"/>
  <c r="T28" i="55"/>
  <c r="AB31" i="145"/>
  <c r="Z19" i="100"/>
  <c r="S16" i="104"/>
  <c r="D17" i="138"/>
  <c r="E17" i="138" s="1"/>
  <c r="D27" i="56"/>
  <c r="T21" i="57"/>
  <c r="D24" i="57"/>
  <c r="G28" i="139"/>
  <c r="G13" i="98"/>
  <c r="C30" i="84"/>
  <c r="I30" i="84" s="1"/>
  <c r="Y13" i="103"/>
  <c r="Z13" i="103" s="1"/>
  <c r="O30" i="45"/>
  <c r="D17" i="56"/>
  <c r="D26" i="95"/>
  <c r="D17" i="95"/>
  <c r="F13" i="97"/>
  <c r="V13" i="49"/>
  <c r="Y13" i="49" s="1"/>
  <c r="E21" i="139"/>
  <c r="F21" i="139" s="1"/>
  <c r="G22" i="143"/>
  <c r="T12" i="56"/>
  <c r="C29" i="45"/>
  <c r="D19" i="55"/>
  <c r="J22" i="147"/>
  <c r="E22" i="147"/>
  <c r="J25" i="144"/>
  <c r="E25" i="144"/>
  <c r="L21" i="108"/>
  <c r="U31" i="145"/>
  <c r="E26" i="143"/>
  <c r="J26" i="143"/>
  <c r="P21" i="101"/>
  <c r="Q21" i="101" s="1"/>
  <c r="T21" i="101"/>
  <c r="H19" i="108"/>
  <c r="H19" i="141"/>
  <c r="AC19" i="143"/>
  <c r="V14" i="105"/>
  <c r="W14" i="105" s="1"/>
  <c r="D19" i="57"/>
  <c r="G22" i="145"/>
  <c r="N17" i="136"/>
  <c r="F17" i="97"/>
  <c r="V17" i="49"/>
  <c r="Y17" i="49" s="1"/>
  <c r="L31" i="143"/>
  <c r="E31" i="143" s="1"/>
  <c r="J12" i="143"/>
  <c r="E12" i="143"/>
  <c r="V20" i="34"/>
  <c r="U20" i="34" s="1"/>
  <c r="F20" i="94"/>
  <c r="E16" i="134"/>
  <c r="D14" i="56"/>
  <c r="N29" i="56"/>
  <c r="S31" i="139"/>
  <c r="D29" i="102"/>
  <c r="J17" i="145"/>
  <c r="E17" i="145"/>
  <c r="H24" i="96"/>
  <c r="N24" i="96" s="1"/>
  <c r="H21" i="95"/>
  <c r="V25" i="49"/>
  <c r="Y25" i="49" s="1"/>
  <c r="F25" i="97"/>
  <c r="D18" i="139"/>
  <c r="J14" i="143"/>
  <c r="E14" i="143"/>
  <c r="D22" i="51"/>
  <c r="V21" i="103"/>
  <c r="W21" i="103" s="1"/>
  <c r="E29" i="45"/>
  <c r="J16" i="145"/>
  <c r="D16" i="145" s="1"/>
  <c r="E16" i="145"/>
  <c r="T16" i="52"/>
  <c r="J15" i="94"/>
  <c r="F23" i="96"/>
  <c r="V23" i="48"/>
  <c r="Y23" i="48" s="1"/>
  <c r="J14" i="96"/>
  <c r="D19" i="155"/>
  <c r="F19" i="155" s="1"/>
  <c r="G19" i="155" s="1"/>
  <c r="D17" i="94"/>
  <c r="L13" i="96"/>
  <c r="N13" i="96" s="1"/>
  <c r="S17" i="92"/>
  <c r="S17" i="152"/>
  <c r="Z21" i="68"/>
  <c r="N21" i="136"/>
  <c r="J16" i="96"/>
  <c r="L21" i="95"/>
  <c r="E15" i="139"/>
  <c r="T17" i="54"/>
  <c r="N29" i="53"/>
  <c r="AC26" i="137"/>
  <c r="E14" i="139"/>
  <c r="F14" i="139" s="1"/>
  <c r="Z18" i="4"/>
  <c r="D12" i="53"/>
  <c r="N12" i="136"/>
  <c r="M31" i="136"/>
  <c r="N31" i="136" s="1"/>
  <c r="G22" i="137"/>
  <c r="H22" i="137" s="1"/>
  <c r="H24" i="141"/>
  <c r="H24" i="108"/>
  <c r="D14" i="138"/>
  <c r="E14" i="138" s="1"/>
  <c r="S13" i="104"/>
  <c r="E27" i="3"/>
  <c r="C27" i="3"/>
  <c r="D31" i="107"/>
  <c r="I29" i="56"/>
  <c r="H11" i="94"/>
  <c r="P20" i="100"/>
  <c r="Q20" i="100" s="1"/>
  <c r="T20" i="100"/>
  <c r="N31" i="148"/>
  <c r="G31" i="148" s="1"/>
  <c r="G12" i="148"/>
  <c r="N20" i="136"/>
  <c r="D31" i="43"/>
  <c r="K31" i="43" s="1"/>
  <c r="T24" i="100"/>
  <c r="P24" i="100"/>
  <c r="Q24" i="100" s="1"/>
  <c r="D17" i="55"/>
  <c r="E19" i="139"/>
  <c r="F19" i="139" s="1"/>
  <c r="Z31" i="144"/>
  <c r="G27" i="139"/>
  <c r="H27" i="139" s="1"/>
  <c r="D25" i="97"/>
  <c r="L18" i="97"/>
  <c r="T17" i="100"/>
  <c r="P17" i="100"/>
  <c r="Q17" i="100" s="1"/>
  <c r="D13" i="96"/>
  <c r="G15" i="134"/>
  <c r="H15" i="134" s="1"/>
  <c r="C19" i="45"/>
  <c r="D16" i="137"/>
  <c r="D21" i="54"/>
  <c r="AC24" i="148"/>
  <c r="J30" i="47"/>
  <c r="S25" i="103"/>
  <c r="D26" i="134"/>
  <c r="E21" i="146"/>
  <c r="J21" i="146"/>
  <c r="T25" i="53"/>
  <c r="L31" i="146"/>
  <c r="E12" i="146"/>
  <c r="J12" i="146"/>
  <c r="D12" i="146" s="1"/>
  <c r="T15" i="52"/>
  <c r="F18" i="97"/>
  <c r="V18" i="49"/>
  <c r="Y18" i="49" s="1"/>
  <c r="N14" i="140"/>
  <c r="Y13" i="105"/>
  <c r="Z13" i="105" s="1"/>
  <c r="Q29" i="52"/>
  <c r="H25" i="97"/>
  <c r="G21" i="146"/>
  <c r="C19" i="3"/>
  <c r="D23" i="107"/>
  <c r="E19" i="3"/>
  <c r="E14" i="152"/>
  <c r="AC14" i="68"/>
  <c r="E14" i="92"/>
  <c r="AC28" i="146"/>
  <c r="W18" i="4"/>
  <c r="K25" i="102"/>
  <c r="L25" i="102"/>
  <c r="J26" i="145"/>
  <c r="E26" i="145"/>
  <c r="E27" i="139"/>
  <c r="F27" i="139" s="1"/>
  <c r="AC14" i="147"/>
  <c r="W11" i="4"/>
  <c r="V30" i="4"/>
  <c r="W30" i="4" s="1"/>
  <c r="E19" i="142"/>
  <c r="J19" i="142"/>
  <c r="J16" i="94"/>
  <c r="Y26" i="105"/>
  <c r="Z26" i="105" s="1"/>
  <c r="N27" i="140"/>
  <c r="V18" i="34"/>
  <c r="F18" i="94"/>
  <c r="O13" i="98"/>
  <c r="L16" i="94"/>
  <c r="N24" i="136"/>
  <c r="D26" i="52"/>
  <c r="J22" i="96"/>
  <c r="E24" i="145"/>
  <c r="J24" i="145"/>
  <c r="D24" i="145" s="1"/>
  <c r="J17" i="147"/>
  <c r="D17" i="147" s="1"/>
  <c r="E17" i="147"/>
  <c r="J17" i="95"/>
  <c r="X24" i="10"/>
  <c r="L24" i="108"/>
  <c r="AC22" i="145"/>
  <c r="H15" i="96"/>
  <c r="W21" i="100"/>
  <c r="T20" i="4"/>
  <c r="P20" i="4"/>
  <c r="Q20" i="4" s="1"/>
  <c r="T18" i="53"/>
  <c r="N30" i="48"/>
  <c r="W19" i="4"/>
  <c r="E24" i="144"/>
  <c r="J24" i="144"/>
  <c r="D19" i="97"/>
  <c r="G17" i="144"/>
  <c r="Z16" i="101"/>
  <c r="L26" i="43"/>
  <c r="K26" i="43"/>
  <c r="E18" i="98"/>
  <c r="AC18" i="79"/>
  <c r="AA18" i="79" s="1"/>
  <c r="W15" i="125"/>
  <c r="N19" i="125" s="1"/>
  <c r="C26" i="84"/>
  <c r="M14" i="92"/>
  <c r="M14" i="152"/>
  <c r="N30" i="34"/>
  <c r="J15" i="95"/>
  <c r="G22" i="134"/>
  <c r="T22" i="54"/>
  <c r="AB31" i="134"/>
  <c r="AC31" i="134" s="1"/>
  <c r="AC12" i="134"/>
  <c r="D27" i="50"/>
  <c r="D20" i="107"/>
  <c r="C16" i="3"/>
  <c r="E16" i="3"/>
  <c r="F16" i="94"/>
  <c r="V16" i="34"/>
  <c r="D21" i="137"/>
  <c r="E17" i="134"/>
  <c r="T18" i="10"/>
  <c r="U18" i="10" s="1"/>
  <c r="C21" i="106"/>
  <c r="I21" i="106" s="1"/>
  <c r="F18" i="141"/>
  <c r="N18" i="141" s="1"/>
  <c r="F18" i="108"/>
  <c r="N18" i="108" s="1"/>
  <c r="K18" i="108" s="1"/>
  <c r="C25" i="84"/>
  <c r="G20" i="147"/>
  <c r="G19" i="148"/>
  <c r="H26" i="95"/>
  <c r="AC16" i="145"/>
  <c r="D26" i="54"/>
  <c r="L22" i="108"/>
  <c r="G13" i="143"/>
  <c r="Y12" i="103"/>
  <c r="Z12" i="103" s="1"/>
  <c r="T12" i="53"/>
  <c r="AB31" i="144"/>
  <c r="AC14" i="143"/>
  <c r="E25" i="137"/>
  <c r="C18" i="106"/>
  <c r="C24" i="84"/>
  <c r="Z27" i="101"/>
  <c r="U23" i="34"/>
  <c r="L23" i="94"/>
  <c r="L23" i="102"/>
  <c r="K23" i="102"/>
  <c r="H19" i="96"/>
  <c r="AC27" i="143"/>
  <c r="G18" i="134"/>
  <c r="T23" i="100"/>
  <c r="P23" i="100"/>
  <c r="Q23" i="100" s="1"/>
  <c r="L12" i="108"/>
  <c r="X12" i="10"/>
  <c r="D17" i="54"/>
  <c r="V12" i="104"/>
  <c r="W12" i="104" s="1"/>
  <c r="G22" i="148"/>
  <c r="H23" i="94"/>
  <c r="C13" i="84"/>
  <c r="I13" i="84" s="1"/>
  <c r="D31" i="84"/>
  <c r="J22" i="97"/>
  <c r="S23" i="103"/>
  <c r="D24" i="134"/>
  <c r="D24" i="95"/>
  <c r="W18" i="101"/>
  <c r="F26" i="97"/>
  <c r="V26" i="49"/>
  <c r="Y26" i="49" s="1"/>
  <c r="D23" i="137"/>
  <c r="AC20" i="146"/>
  <c r="T15" i="54"/>
  <c r="V11" i="103"/>
  <c r="Q31" i="134"/>
  <c r="D28" i="57"/>
  <c r="J26" i="148"/>
  <c r="E26" i="148"/>
  <c r="V18" i="103"/>
  <c r="W18" i="103" s="1"/>
  <c r="D17" i="137"/>
  <c r="H15" i="125"/>
  <c r="F19" i="125" s="1"/>
  <c r="AC15" i="134"/>
  <c r="AC26" i="147"/>
  <c r="T27" i="50"/>
  <c r="G31" i="138"/>
  <c r="H31" i="138" s="1"/>
  <c r="D12" i="138"/>
  <c r="E12" i="138" s="1"/>
  <c r="S11" i="104"/>
  <c r="J12" i="94"/>
  <c r="G26" i="139"/>
  <c r="H26" i="139" s="1"/>
  <c r="G25" i="146"/>
  <c r="E21" i="144"/>
  <c r="J21" i="144"/>
  <c r="D25" i="96"/>
  <c r="V27" i="47"/>
  <c r="Y27" i="47" s="1"/>
  <c r="F27" i="95"/>
  <c r="T13" i="54"/>
  <c r="H16" i="97"/>
  <c r="AC16" i="144"/>
  <c r="J24" i="143"/>
  <c r="E24" i="143"/>
  <c r="L10" i="95"/>
  <c r="T30" i="47"/>
  <c r="N20" i="138"/>
  <c r="Y19" i="104"/>
  <c r="Z19" i="104" s="1"/>
  <c r="H30" i="48"/>
  <c r="G21" i="145"/>
  <c r="C29" i="84"/>
  <c r="L27" i="108"/>
  <c r="Q29" i="54"/>
  <c r="G16" i="145"/>
  <c r="C13" i="3"/>
  <c r="E13" i="3"/>
  <c r="D17" i="107"/>
  <c r="F17" i="107" s="1"/>
  <c r="L24" i="97"/>
  <c r="T20" i="56"/>
  <c r="N26" i="136"/>
  <c r="L24" i="43"/>
  <c r="K24" i="43"/>
  <c r="T23" i="54"/>
  <c r="L22" i="94"/>
  <c r="U22" i="34"/>
  <c r="U31" i="137"/>
  <c r="N22" i="138"/>
  <c r="Y21" i="104"/>
  <c r="Z21" i="104" s="1"/>
  <c r="D19" i="53"/>
  <c r="F27" i="94"/>
  <c r="V27" i="34"/>
  <c r="Y27" i="34" s="1"/>
  <c r="L13" i="97"/>
  <c r="AC14" i="142"/>
  <c r="D12" i="96"/>
  <c r="G14" i="147"/>
  <c r="J20" i="96"/>
  <c r="T15" i="57"/>
  <c r="T28" i="50"/>
  <c r="T27" i="55"/>
  <c r="G16" i="147"/>
  <c r="G12" i="98"/>
  <c r="G15" i="98" s="1"/>
  <c r="H15" i="79"/>
  <c r="H21" i="79" s="1"/>
  <c r="H17" i="95"/>
  <c r="T28" i="52"/>
  <c r="W24" i="4"/>
  <c r="J18" i="94"/>
  <c r="T21" i="52"/>
  <c r="G20" i="146"/>
  <c r="Y19" i="103"/>
  <c r="Z19" i="103" s="1"/>
  <c r="Z31" i="147"/>
  <c r="D15" i="54"/>
  <c r="F17" i="95"/>
  <c r="N17" i="95" s="1"/>
  <c r="V17" i="47"/>
  <c r="Y17" i="47" s="1"/>
  <c r="W13" i="4"/>
  <c r="D13" i="57"/>
  <c r="N23" i="136"/>
  <c r="E24" i="146"/>
  <c r="J24" i="146"/>
  <c r="T17" i="52"/>
  <c r="E13" i="142"/>
  <c r="J13" i="142"/>
  <c r="V12" i="105"/>
  <c r="W12" i="105" s="1"/>
  <c r="V15" i="47"/>
  <c r="Y15" i="47" s="1"/>
  <c r="F15" i="95"/>
  <c r="L23" i="95"/>
  <c r="Z23" i="101"/>
  <c r="H30" i="47"/>
  <c r="L15" i="95"/>
  <c r="D24" i="54"/>
  <c r="L17" i="94"/>
  <c r="U17" i="34"/>
  <c r="W17" i="34" s="1"/>
  <c r="C16" i="106"/>
  <c r="K20" i="102"/>
  <c r="L20" i="102"/>
  <c r="T28" i="53"/>
  <c r="J25" i="96"/>
  <c r="Z31" i="148"/>
  <c r="T23" i="101"/>
  <c r="P23" i="101"/>
  <c r="Q23" i="101" s="1"/>
  <c r="D17" i="134"/>
  <c r="S16" i="103"/>
  <c r="U12" i="34"/>
  <c r="L12" i="94"/>
  <c r="P19" i="58"/>
  <c r="E13" i="147"/>
  <c r="J13" i="147"/>
  <c r="E20" i="3"/>
  <c r="D24" i="107"/>
  <c r="C20" i="3"/>
  <c r="W28" i="4"/>
  <c r="W25" i="100"/>
  <c r="AC14" i="137"/>
  <c r="N22" i="136"/>
  <c r="H21" i="97"/>
  <c r="P19" i="101"/>
  <c r="Q19" i="101" s="1"/>
  <c r="T19" i="101"/>
  <c r="C14" i="3"/>
  <c r="D18" i="107"/>
  <c r="E14" i="3"/>
  <c r="S19" i="105"/>
  <c r="D20" i="140"/>
  <c r="AC26" i="145"/>
  <c r="I29" i="53"/>
  <c r="AC23" i="144"/>
  <c r="R30" i="48"/>
  <c r="J10" i="96"/>
  <c r="W16" i="100"/>
  <c r="J13" i="95"/>
  <c r="D24" i="97"/>
  <c r="J21" i="97"/>
  <c r="L15" i="97"/>
  <c r="T17" i="55"/>
  <c r="T17" i="56"/>
  <c r="E29" i="139"/>
  <c r="F29" i="139" s="1"/>
  <c r="G17" i="147"/>
  <c r="L18" i="94"/>
  <c r="L30" i="94" s="1"/>
  <c r="Z25" i="4"/>
  <c r="AC12" i="79"/>
  <c r="E12" i="98"/>
  <c r="E15" i="79"/>
  <c r="AC23" i="148"/>
  <c r="D22" i="55"/>
  <c r="Z20" i="101"/>
  <c r="T17" i="101"/>
  <c r="P17" i="101"/>
  <c r="Q17" i="101" s="1"/>
  <c r="H24" i="94"/>
  <c r="E17" i="137"/>
  <c r="F17" i="137" s="1"/>
  <c r="T14" i="56"/>
  <c r="T20" i="54"/>
  <c r="J18" i="147"/>
  <c r="E18" i="147"/>
  <c r="H15" i="97"/>
  <c r="T27" i="57"/>
  <c r="H10" i="94"/>
  <c r="P30" i="34"/>
  <c r="D14" i="155"/>
  <c r="D12" i="94"/>
  <c r="T25" i="55"/>
  <c r="D18" i="96"/>
  <c r="L21" i="97"/>
  <c r="D21" i="53"/>
  <c r="Z19" i="4"/>
  <c r="T12" i="50"/>
  <c r="AC26" i="148"/>
  <c r="H26" i="97"/>
  <c r="E29" i="148"/>
  <c r="J29" i="148"/>
  <c r="E29" i="137"/>
  <c r="F29" i="137" s="1"/>
  <c r="S29" i="53"/>
  <c r="T11" i="53"/>
  <c r="W19" i="79"/>
  <c r="W21" i="79" s="1"/>
  <c r="Q16" i="98"/>
  <c r="N15" i="136"/>
  <c r="F11" i="95"/>
  <c r="V11" i="47"/>
  <c r="Y11" i="47" s="1"/>
  <c r="Z21" i="101"/>
  <c r="E19" i="134"/>
  <c r="G23" i="139"/>
  <c r="T26" i="53"/>
  <c r="W21" i="4"/>
  <c r="Z19" i="101"/>
  <c r="AC23" i="134"/>
  <c r="D16" i="136"/>
  <c r="E16" i="136" s="1"/>
  <c r="E25" i="3"/>
  <c r="D29" i="107"/>
  <c r="C25" i="3"/>
  <c r="D14" i="51"/>
  <c r="V16" i="49"/>
  <c r="Y16" i="49" s="1"/>
  <c r="F16" i="97"/>
  <c r="G18" i="92"/>
  <c r="G21" i="92" s="1"/>
  <c r="G18" i="152"/>
  <c r="AC29" i="147"/>
  <c r="L31" i="144"/>
  <c r="E12" i="144"/>
  <c r="J12" i="144"/>
  <c r="F14" i="96"/>
  <c r="N14" i="96" s="1"/>
  <c r="V14" i="48"/>
  <c r="Y14" i="48" s="1"/>
  <c r="H30" i="34"/>
  <c r="K25" i="36"/>
  <c r="J25" i="36"/>
  <c r="G21" i="147"/>
  <c r="E25" i="139"/>
  <c r="F25" i="139" s="1"/>
  <c r="Q29" i="55"/>
  <c r="O18" i="98"/>
  <c r="S26" i="105"/>
  <c r="D27" i="140"/>
  <c r="D26" i="56"/>
  <c r="L20" i="97"/>
  <c r="Y27" i="103"/>
  <c r="Z27" i="103" s="1"/>
  <c r="H27" i="95"/>
  <c r="U13" i="34"/>
  <c r="L13" i="94"/>
  <c r="D12" i="139"/>
  <c r="H12" i="139" s="1"/>
  <c r="J31" i="139"/>
  <c r="D14" i="53"/>
  <c r="D18" i="50"/>
  <c r="D15" i="56"/>
  <c r="H16" i="96"/>
  <c r="K19" i="92"/>
  <c r="K19" i="152"/>
  <c r="F10" i="96"/>
  <c r="F30" i="48"/>
  <c r="V10" i="48"/>
  <c r="Y10" i="48" s="1"/>
  <c r="S11" i="103"/>
  <c r="J31" i="134"/>
  <c r="D12" i="134"/>
  <c r="T28" i="56"/>
  <c r="AC15" i="68"/>
  <c r="E15" i="92"/>
  <c r="E15" i="134"/>
  <c r="F15" i="134" s="1"/>
  <c r="T24" i="55"/>
  <c r="G19" i="134"/>
  <c r="D19" i="94"/>
  <c r="D21" i="155"/>
  <c r="T26" i="56"/>
  <c r="T16" i="55"/>
  <c r="D22" i="52"/>
  <c r="F22" i="141"/>
  <c r="T22" i="10"/>
  <c r="F22" i="108"/>
  <c r="D18" i="52"/>
  <c r="E22" i="45"/>
  <c r="L26" i="95"/>
  <c r="W12" i="101"/>
  <c r="G17" i="98"/>
  <c r="J27" i="94"/>
  <c r="AC29" i="143"/>
  <c r="L19" i="108"/>
  <c r="H13" i="97"/>
  <c r="T13" i="53"/>
  <c r="Z26" i="4"/>
  <c r="D24" i="56"/>
  <c r="Y17" i="103"/>
  <c r="Z17" i="103" s="1"/>
  <c r="E18" i="139"/>
  <c r="T23" i="51"/>
  <c r="P24" i="101"/>
  <c r="Q24" i="101" s="1"/>
  <c r="T24" i="101"/>
  <c r="D10" i="95"/>
  <c r="D30" i="47"/>
  <c r="K14" i="98"/>
  <c r="H14" i="95"/>
  <c r="N14" i="95" s="1"/>
  <c r="J15" i="96"/>
  <c r="D17" i="136"/>
  <c r="E17" i="136" s="1"/>
  <c r="M16" i="98"/>
  <c r="Q19" i="79"/>
  <c r="N16" i="68"/>
  <c r="K12" i="92"/>
  <c r="K16" i="92" s="1"/>
  <c r="Y12" i="92" s="1"/>
  <c r="K12" i="152"/>
  <c r="W14" i="4"/>
  <c r="J14" i="148"/>
  <c r="E14" i="148"/>
  <c r="S14" i="98"/>
  <c r="G16" i="139"/>
  <c r="H16" i="139" s="1"/>
  <c r="H19" i="95"/>
  <c r="AC27" i="139"/>
  <c r="G20" i="142"/>
  <c r="D13" i="56"/>
  <c r="L19" i="94"/>
  <c r="U19" i="34"/>
  <c r="AC23" i="143"/>
  <c r="T21" i="54"/>
  <c r="D11" i="56"/>
  <c r="G29" i="56"/>
  <c r="W22" i="101"/>
  <c r="D11" i="53"/>
  <c r="G29" i="53"/>
  <c r="J29" i="53" s="1"/>
  <c r="N29" i="136"/>
  <c r="C19" i="106"/>
  <c r="AC14" i="79"/>
  <c r="E14" i="98"/>
  <c r="L11" i="95"/>
  <c r="E15" i="45"/>
  <c r="T11" i="101"/>
  <c r="P11" i="101"/>
  <c r="S30" i="101"/>
  <c r="T30" i="101" s="1"/>
  <c r="D19" i="56"/>
  <c r="D24" i="52"/>
  <c r="J14" i="146"/>
  <c r="E14" i="146"/>
  <c r="D14" i="57"/>
  <c r="J27" i="142"/>
  <c r="E27" i="142"/>
  <c r="J21" i="95"/>
  <c r="J20" i="94"/>
  <c r="D13" i="53"/>
  <c r="H18" i="95"/>
  <c r="D28" i="54"/>
  <c r="W16" i="4"/>
  <c r="AC13" i="144"/>
  <c r="W26" i="4"/>
  <c r="C12" i="3"/>
  <c r="D16" i="107"/>
  <c r="E12" i="3"/>
  <c r="J17" i="96"/>
  <c r="N17" i="96" s="1"/>
  <c r="S30" i="4"/>
  <c r="T30" i="4" s="1"/>
  <c r="P11" i="4"/>
  <c r="Q11" i="4" s="1"/>
  <c r="T11" i="4"/>
  <c r="S20" i="105"/>
  <c r="D21" i="140"/>
  <c r="L29" i="55"/>
  <c r="E25" i="146"/>
  <c r="J25" i="146"/>
  <c r="Z21" i="4"/>
  <c r="C27" i="106"/>
  <c r="H11" i="97"/>
  <c r="V22" i="49"/>
  <c r="Y22" i="49" s="1"/>
  <c r="F22" i="97"/>
  <c r="T22" i="55"/>
  <c r="N16" i="136"/>
  <c r="H13" i="94"/>
  <c r="T15" i="4"/>
  <c r="P15" i="4"/>
  <c r="Q15" i="4" s="1"/>
  <c r="AC24" i="134"/>
  <c r="AC18" i="139"/>
  <c r="G12" i="145"/>
  <c r="N31" i="145"/>
  <c r="G31" i="145" s="1"/>
  <c r="D15" i="139"/>
  <c r="F10" i="94"/>
  <c r="V10" i="34"/>
  <c r="F30" i="34"/>
  <c r="H22" i="94"/>
  <c r="V21" i="105"/>
  <c r="W21" i="105" s="1"/>
  <c r="D18" i="144"/>
  <c r="Z15" i="4"/>
  <c r="Z12" i="101"/>
  <c r="D24" i="96"/>
  <c r="Y22" i="104"/>
  <c r="Z22" i="104" s="1"/>
  <c r="N23" i="138"/>
  <c r="D30" i="107"/>
  <c r="C26" i="3"/>
  <c r="E26" i="3"/>
  <c r="N29" i="51"/>
  <c r="O29" i="51" s="1"/>
  <c r="E12" i="134"/>
  <c r="L31" i="134"/>
  <c r="Z17" i="4"/>
  <c r="N29" i="55"/>
  <c r="O29" i="55" s="1"/>
  <c r="P26" i="4"/>
  <c r="Q26" i="4" s="1"/>
  <c r="T26" i="4"/>
  <c r="W14" i="101"/>
  <c r="H23" i="96"/>
  <c r="T20" i="101"/>
  <c r="P20" i="101"/>
  <c r="Q20" i="101" s="1"/>
  <c r="T15" i="55"/>
  <c r="E18" i="137"/>
  <c r="F18" i="137" s="1"/>
  <c r="G14" i="92"/>
  <c r="G14" i="152"/>
  <c r="C14" i="106"/>
  <c r="D14" i="136"/>
  <c r="E14" i="136" s="1"/>
  <c r="G13" i="137"/>
  <c r="H13" i="137" s="1"/>
  <c r="W27" i="4"/>
  <c r="M13" i="92"/>
  <c r="M13" i="152"/>
  <c r="G17" i="146"/>
  <c r="D14" i="97"/>
  <c r="J25" i="147"/>
  <c r="E25" i="147"/>
  <c r="D29" i="140"/>
  <c r="S28" i="105"/>
  <c r="D21" i="95"/>
  <c r="Z17" i="100"/>
  <c r="L30" i="48"/>
  <c r="D14" i="94"/>
  <c r="D16" i="155"/>
  <c r="F16" i="155" s="1"/>
  <c r="G16" i="155" s="1"/>
  <c r="E19" i="79"/>
  <c r="E19" i="98" s="1"/>
  <c r="V17" i="98" s="1"/>
  <c r="E16" i="98"/>
  <c r="V16" i="98" s="1"/>
  <c r="AC16" i="79"/>
  <c r="L24" i="95"/>
  <c r="Q31" i="139"/>
  <c r="T31" i="139" s="1"/>
  <c r="T19" i="54"/>
  <c r="AA19" i="68"/>
  <c r="S19" i="92"/>
  <c r="S19" i="152"/>
  <c r="D16" i="54"/>
  <c r="V28" i="105"/>
  <c r="W28" i="105" s="1"/>
  <c r="I29" i="57"/>
  <c r="J29" i="57" s="1"/>
  <c r="D11" i="52"/>
  <c r="G29" i="52"/>
  <c r="T21" i="68"/>
  <c r="O17" i="152"/>
  <c r="O17" i="92"/>
  <c r="D14" i="55"/>
  <c r="C23" i="84"/>
  <c r="T22" i="53"/>
  <c r="J20" i="146"/>
  <c r="E20" i="146"/>
  <c r="I29" i="52"/>
  <c r="J29" i="52" s="1"/>
  <c r="V15" i="49"/>
  <c r="Y15" i="49" s="1"/>
  <c r="F15" i="97"/>
  <c r="D11" i="55"/>
  <c r="G29" i="55"/>
  <c r="D20" i="136"/>
  <c r="E20" i="136" s="1"/>
  <c r="K18" i="98"/>
  <c r="K19" i="98" s="1"/>
  <c r="D12" i="55"/>
  <c r="T16" i="57"/>
  <c r="K15" i="102"/>
  <c r="L15" i="102"/>
  <c r="L25" i="43"/>
  <c r="K25" i="43"/>
  <c r="S31" i="147"/>
  <c r="J24" i="96"/>
  <c r="L26" i="94"/>
  <c r="U26" i="34"/>
  <c r="U21" i="34"/>
  <c r="L21" i="94"/>
  <c r="AC16" i="134"/>
  <c r="J28" i="146"/>
  <c r="E28" i="146"/>
  <c r="AC29" i="137"/>
  <c r="P12" i="4"/>
  <c r="Q12" i="4" s="1"/>
  <c r="T12" i="4"/>
  <c r="N30" i="49"/>
  <c r="E25" i="134"/>
  <c r="F25" i="134" s="1"/>
  <c r="AC18" i="68"/>
  <c r="AA18" i="68" s="1"/>
  <c r="E18" i="152"/>
  <c r="E21" i="152" s="1"/>
  <c r="E18" i="92"/>
  <c r="G24" i="147"/>
  <c r="V20" i="47"/>
  <c r="Y20" i="47" s="1"/>
  <c r="F20" i="95"/>
  <c r="L11" i="94"/>
  <c r="U11" i="34"/>
  <c r="C24" i="106"/>
  <c r="C29" i="106"/>
  <c r="D23" i="56"/>
  <c r="S13" i="98"/>
  <c r="H19" i="94"/>
  <c r="V22" i="105"/>
  <c r="W22" i="105" s="1"/>
  <c r="D13" i="50"/>
  <c r="H18" i="97"/>
  <c r="N18" i="97" s="1"/>
  <c r="M18" i="97" s="1"/>
  <c r="H14" i="94"/>
  <c r="N14" i="94" s="1"/>
  <c r="Q29" i="53"/>
  <c r="T29" i="53" s="1"/>
  <c r="K15" i="125"/>
  <c r="H19" i="125" s="1"/>
  <c r="E13" i="134"/>
  <c r="J25" i="148"/>
  <c r="E25" i="148"/>
  <c r="T18" i="4"/>
  <c r="P18" i="4"/>
  <c r="Q18" i="4" s="1"/>
  <c r="L20" i="94"/>
  <c r="T19" i="55"/>
  <c r="N29" i="10"/>
  <c r="H10" i="141"/>
  <c r="H10" i="108"/>
  <c r="AC18" i="134"/>
  <c r="S13" i="105"/>
  <c r="D14" i="140"/>
  <c r="E21" i="3"/>
  <c r="C21" i="3"/>
  <c r="D25" i="107"/>
  <c r="F25" i="107" s="1"/>
  <c r="J13" i="94"/>
  <c r="D20" i="57"/>
  <c r="H10" i="95"/>
  <c r="P30" i="47"/>
  <c r="E27" i="134"/>
  <c r="F27" i="134" s="1"/>
  <c r="E19" i="148"/>
  <c r="J19" i="148"/>
  <c r="J18" i="142"/>
  <c r="D18" i="142" s="1"/>
  <c r="E18" i="142"/>
  <c r="Z14" i="4"/>
  <c r="L22" i="102"/>
  <c r="K22" i="102"/>
  <c r="C17" i="84"/>
  <c r="I17" i="84" s="1"/>
  <c r="T14" i="101"/>
  <c r="P14" i="101"/>
  <c r="Q14" i="101" s="1"/>
  <c r="D20" i="96"/>
  <c r="W13" i="101"/>
  <c r="J19" i="94"/>
  <c r="AC21" i="147"/>
  <c r="D26" i="139"/>
  <c r="J12" i="147"/>
  <c r="L31" i="147"/>
  <c r="E31" i="147" s="1"/>
  <c r="E12" i="147"/>
  <c r="Y21" i="103"/>
  <c r="H26" i="94"/>
  <c r="K26" i="36"/>
  <c r="J26" i="36"/>
  <c r="AC27" i="144"/>
  <c r="T26" i="101"/>
  <c r="P26" i="101"/>
  <c r="Q26" i="101" s="1"/>
  <c r="D26" i="51"/>
  <c r="D17" i="97"/>
  <c r="V24" i="105"/>
  <c r="W24" i="105" s="1"/>
  <c r="C24" i="3"/>
  <c r="D28" i="107"/>
  <c r="E24" i="3"/>
  <c r="G13" i="147"/>
  <c r="C15" i="106"/>
  <c r="C20" i="106"/>
  <c r="J26" i="94"/>
  <c r="AC21" i="139"/>
  <c r="P28" i="4"/>
  <c r="Q28" i="4" s="1"/>
  <c r="T28" i="4"/>
  <c r="H29" i="107"/>
  <c r="G18" i="98"/>
  <c r="D24" i="136"/>
  <c r="E24" i="136" s="1"/>
  <c r="I17" i="98"/>
  <c r="H14" i="97"/>
  <c r="W23" i="101"/>
  <c r="J20" i="147"/>
  <c r="E20" i="147"/>
  <c r="V26" i="105"/>
  <c r="D19" i="95"/>
  <c r="L27" i="97"/>
  <c r="AC25" i="139"/>
  <c r="AC20" i="134"/>
  <c r="E13" i="98"/>
  <c r="AC13" i="79"/>
  <c r="S18" i="103"/>
  <c r="D19" i="134"/>
  <c r="L20" i="95"/>
  <c r="J25" i="94"/>
  <c r="J12" i="95"/>
  <c r="T12" i="57"/>
  <c r="Z31" i="146"/>
  <c r="G14" i="134"/>
  <c r="G20" i="137"/>
  <c r="Z11" i="4"/>
  <c r="Y30" i="4"/>
  <c r="Z30" i="4" s="1"/>
  <c r="E22" i="145"/>
  <c r="J22" i="145"/>
  <c r="T25" i="100"/>
  <c r="P25" i="100"/>
  <c r="Q25" i="100" s="1"/>
  <c r="P25" i="4"/>
  <c r="Q25" i="4" s="1"/>
  <c r="T25" i="4"/>
  <c r="L24" i="96"/>
  <c r="G14" i="148"/>
  <c r="G29" i="134"/>
  <c r="H29" i="134" s="1"/>
  <c r="D22" i="136"/>
  <c r="E22" i="136" s="1"/>
  <c r="D13" i="140"/>
  <c r="S12" i="105"/>
  <c r="Z18" i="101"/>
  <c r="AC18" i="142"/>
  <c r="L19" i="102"/>
  <c r="K19" i="102"/>
  <c r="D30" i="34"/>
  <c r="D12" i="155"/>
  <c r="J12" i="155" s="1"/>
  <c r="D10" i="94"/>
  <c r="D30" i="94" s="1"/>
  <c r="T15" i="50"/>
  <c r="E24" i="139"/>
  <c r="F24" i="139" s="1"/>
  <c r="Q17" i="98"/>
  <c r="L12" i="102"/>
  <c r="K12" i="102"/>
  <c r="C37" i="77"/>
  <c r="L11" i="97"/>
  <c r="N11" i="97" s="1"/>
  <c r="D14" i="95"/>
  <c r="D27" i="52"/>
  <c r="AC14" i="146"/>
  <c r="T20" i="55"/>
  <c r="L24" i="102"/>
  <c r="K24" i="102"/>
  <c r="N19" i="136"/>
  <c r="E28" i="139"/>
  <c r="F28" i="139" s="1"/>
  <c r="G18" i="142"/>
  <c r="D17" i="53"/>
  <c r="J22" i="146"/>
  <c r="E22" i="146"/>
  <c r="D11" i="95"/>
  <c r="H12" i="141"/>
  <c r="H12" i="108"/>
  <c r="C17" i="106"/>
  <c r="J12" i="97"/>
  <c r="D22" i="94"/>
  <c r="D24" i="155"/>
  <c r="J29" i="146"/>
  <c r="E29" i="146"/>
  <c r="T24" i="56"/>
  <c r="D15" i="96"/>
  <c r="D23" i="94"/>
  <c r="D25" i="155"/>
  <c r="M13" i="98"/>
  <c r="Q14" i="98"/>
  <c r="D23" i="54"/>
  <c r="L29" i="57"/>
  <c r="U31" i="146"/>
  <c r="W28" i="101"/>
  <c r="G19" i="143"/>
  <c r="AC13" i="147"/>
  <c r="L29" i="56"/>
  <c r="O29" i="56" s="1"/>
  <c r="D18" i="136"/>
  <c r="E18" i="136" s="1"/>
  <c r="L24" i="94"/>
  <c r="N24" i="94" s="1"/>
  <c r="U24" i="34"/>
  <c r="AC18" i="148"/>
  <c r="J16" i="155"/>
  <c r="D27" i="146"/>
  <c r="AC28" i="148"/>
  <c r="X31" i="148"/>
  <c r="AC31" i="148" s="1"/>
  <c r="AC25" i="143"/>
  <c r="AC25" i="142"/>
  <c r="X17" i="10"/>
  <c r="R17" i="10"/>
  <c r="E31" i="148"/>
  <c r="Y18" i="34"/>
  <c r="I20" i="84"/>
  <c r="H17" i="134"/>
  <c r="AC29" i="144"/>
  <c r="I26" i="84"/>
  <c r="F20" i="134"/>
  <c r="AC26" i="146"/>
  <c r="N22" i="141"/>
  <c r="G22" i="141" s="1"/>
  <c r="F12" i="134"/>
  <c r="AA20" i="68"/>
  <c r="I19" i="106"/>
  <c r="V30" i="49"/>
  <c r="I30" i="49" s="1"/>
  <c r="F17" i="134"/>
  <c r="D21" i="145"/>
  <c r="AC19" i="147"/>
  <c r="AC12" i="142"/>
  <c r="Y26" i="34"/>
  <c r="D13" i="142"/>
  <c r="D25" i="142"/>
  <c r="K25" i="142" s="1"/>
  <c r="D19" i="146"/>
  <c r="AC17" i="145"/>
  <c r="U17" i="10"/>
  <c r="D13" i="146"/>
  <c r="F22" i="134"/>
  <c r="N22" i="96"/>
  <c r="AC24" i="142"/>
  <c r="AC27" i="145"/>
  <c r="F18" i="139"/>
  <c r="P30" i="4"/>
  <c r="Q30" i="4" s="1"/>
  <c r="H22" i="134"/>
  <c r="H28" i="139"/>
  <c r="G31" i="142"/>
  <c r="H19" i="139"/>
  <c r="O16" i="92"/>
  <c r="H29" i="137"/>
  <c r="Q23" i="68"/>
  <c r="N26" i="141"/>
  <c r="N16" i="141"/>
  <c r="I21" i="84"/>
  <c r="X21" i="10"/>
  <c r="AC25" i="148"/>
  <c r="N23" i="68"/>
  <c r="L30" i="97"/>
  <c r="H23" i="139"/>
  <c r="H14" i="134"/>
  <c r="F16" i="134"/>
  <c r="Q21" i="92"/>
  <c r="G31" i="144"/>
  <c r="N23" i="108"/>
  <c r="R21" i="10"/>
  <c r="AC13" i="146"/>
  <c r="AC21" i="145"/>
  <c r="O21" i="92"/>
  <c r="AC14" i="145"/>
  <c r="N19" i="108"/>
  <c r="AA17" i="68"/>
  <c r="H29" i="139"/>
  <c r="D29" i="142"/>
  <c r="AC29" i="145"/>
  <c r="S16" i="152"/>
  <c r="F27" i="137"/>
  <c r="F16" i="107"/>
  <c r="D16" i="146"/>
  <c r="N20" i="94"/>
  <c r="K20" i="94" s="1"/>
  <c r="W12" i="98"/>
  <c r="W13" i="98"/>
  <c r="I29" i="106"/>
  <c r="T19" i="105"/>
  <c r="P19" i="105"/>
  <c r="Q19" i="105" s="1"/>
  <c r="W14" i="98"/>
  <c r="D27" i="142"/>
  <c r="E15" i="98"/>
  <c r="Z21" i="103"/>
  <c r="Y30" i="103"/>
  <c r="Z30" i="103" s="1"/>
  <c r="Q14" i="70"/>
  <c r="D25" i="148"/>
  <c r="AA14" i="79"/>
  <c r="W17" i="92"/>
  <c r="W19" i="92"/>
  <c r="D29" i="53"/>
  <c r="E27" i="140"/>
  <c r="G18" i="141"/>
  <c r="K18" i="141"/>
  <c r="AC28" i="147"/>
  <c r="AC18" i="144"/>
  <c r="E21" i="140"/>
  <c r="P11" i="104"/>
  <c r="T11" i="104"/>
  <c r="F23" i="155"/>
  <c r="G23" i="155" s="1"/>
  <c r="R27" i="10"/>
  <c r="E17" i="140"/>
  <c r="O29" i="57"/>
  <c r="P24" i="103"/>
  <c r="Q24" i="103" s="1"/>
  <c r="T24" i="103"/>
  <c r="D15" i="145"/>
  <c r="AC16" i="146"/>
  <c r="F15" i="155"/>
  <c r="G15" i="155" s="1"/>
  <c r="J15" i="155"/>
  <c r="D28" i="142"/>
  <c r="I29" i="84"/>
  <c r="N19" i="97"/>
  <c r="E15" i="140"/>
  <c r="J27" i="155"/>
  <c r="F27" i="155"/>
  <c r="G27" i="155" s="1"/>
  <c r="F26" i="134"/>
  <c r="AC21" i="143"/>
  <c r="AC26" i="144"/>
  <c r="N24" i="141"/>
  <c r="P11" i="111"/>
  <c r="D11" i="111"/>
  <c r="AC21" i="68"/>
  <c r="D15" i="146"/>
  <c r="J30" i="141"/>
  <c r="D14" i="147"/>
  <c r="D20" i="109"/>
  <c r="P26" i="110"/>
  <c r="D26" i="110"/>
  <c r="H23" i="68"/>
  <c r="E31" i="142"/>
  <c r="D17" i="110"/>
  <c r="D12" i="109"/>
  <c r="D23" i="111"/>
  <c r="T29" i="51"/>
  <c r="L30" i="96"/>
  <c r="P24" i="109"/>
  <c r="D24" i="109"/>
  <c r="D11" i="109"/>
  <c r="H24" i="137"/>
  <c r="N11" i="108"/>
  <c r="T22" i="103"/>
  <c r="P22" i="103"/>
  <c r="Q22" i="103" s="1"/>
  <c r="J21" i="155"/>
  <c r="F21" i="155"/>
  <c r="G21" i="155" s="1"/>
  <c r="Y10" i="34"/>
  <c r="E13" i="140"/>
  <c r="D21" i="146"/>
  <c r="K21" i="146" s="1"/>
  <c r="T20" i="105"/>
  <c r="P20" i="105"/>
  <c r="Q20" i="105" s="1"/>
  <c r="Y20" i="34"/>
  <c r="T19" i="103"/>
  <c r="P19" i="103"/>
  <c r="Q19" i="103" s="1"/>
  <c r="D23" i="146"/>
  <c r="H23" i="146" s="1"/>
  <c r="D19" i="145"/>
  <c r="T23" i="68"/>
  <c r="K29" i="102"/>
  <c r="L29" i="102"/>
  <c r="H25" i="137"/>
  <c r="I16" i="84"/>
  <c r="D18" i="148"/>
  <c r="J18" i="155"/>
  <c r="F18" i="155"/>
  <c r="G18" i="155" s="1"/>
  <c r="H18" i="137"/>
  <c r="T14" i="105"/>
  <c r="P14" i="105"/>
  <c r="Q14" i="105" s="1"/>
  <c r="L29" i="108"/>
  <c r="D9" i="110"/>
  <c r="C27" i="110"/>
  <c r="D16" i="110"/>
  <c r="P24" i="104"/>
  <c r="Q24" i="104" s="1"/>
  <c r="T24" i="104"/>
  <c r="N15" i="108"/>
  <c r="K15" i="108" s="1"/>
  <c r="D17" i="142"/>
  <c r="K17" i="142" s="1"/>
  <c r="P27" i="105"/>
  <c r="Q27" i="105" s="1"/>
  <c r="T27" i="105"/>
  <c r="T22" i="104"/>
  <c r="D14" i="110"/>
  <c r="D12" i="112"/>
  <c r="D17" i="111"/>
  <c r="T19" i="104"/>
  <c r="P19" i="104"/>
  <c r="Q19" i="104" s="1"/>
  <c r="D24" i="110"/>
  <c r="V31" i="134"/>
  <c r="H20" i="134"/>
  <c r="D27" i="144"/>
  <c r="AC14" i="148"/>
  <c r="AC22" i="142"/>
  <c r="AA12" i="79"/>
  <c r="P26" i="111"/>
  <c r="D26" i="111"/>
  <c r="N25" i="96"/>
  <c r="D17" i="109"/>
  <c r="F19" i="107"/>
  <c r="K19" i="107"/>
  <c r="F13" i="137"/>
  <c r="D22" i="109"/>
  <c r="N23" i="94"/>
  <c r="F14" i="107"/>
  <c r="K14" i="107"/>
  <c r="E32" i="107"/>
  <c r="N11" i="141"/>
  <c r="G11" i="141" s="1"/>
  <c r="D10" i="110"/>
  <c r="F30" i="107"/>
  <c r="K30" i="107"/>
  <c r="V30" i="48"/>
  <c r="N10" i="141"/>
  <c r="H30" i="141"/>
  <c r="D20" i="147"/>
  <c r="N11" i="95"/>
  <c r="X18" i="10"/>
  <c r="J29" i="56"/>
  <c r="T21" i="105"/>
  <c r="T26" i="103"/>
  <c r="N16" i="108"/>
  <c r="G16" i="108" s="1"/>
  <c r="I21" i="92"/>
  <c r="H31" i="136"/>
  <c r="D31" i="136"/>
  <c r="E31" i="136" s="1"/>
  <c r="X23" i="10"/>
  <c r="H28" i="137"/>
  <c r="F28" i="137"/>
  <c r="Y13" i="34"/>
  <c r="P27" i="103"/>
  <c r="Q27" i="103" s="1"/>
  <c r="T27" i="103"/>
  <c r="D18" i="143"/>
  <c r="D14" i="144"/>
  <c r="N23" i="97"/>
  <c r="H15" i="139"/>
  <c r="AC17" i="142"/>
  <c r="N19" i="96"/>
  <c r="G19" i="96" s="1"/>
  <c r="Q31" i="145"/>
  <c r="J26" i="155"/>
  <c r="F26" i="155"/>
  <c r="G26" i="155" s="1"/>
  <c r="D29" i="144"/>
  <c r="D27" i="147"/>
  <c r="D16" i="112"/>
  <c r="E25" i="140"/>
  <c r="E26" i="140"/>
  <c r="X16" i="10"/>
  <c r="D12" i="110"/>
  <c r="E21" i="92"/>
  <c r="V19" i="92" s="1"/>
  <c r="D22" i="112"/>
  <c r="G16" i="152"/>
  <c r="D23" i="145"/>
  <c r="Z21" i="79"/>
  <c r="D15" i="109"/>
  <c r="P17" i="112"/>
  <c r="D17" i="112"/>
  <c r="D23" i="110"/>
  <c r="M21" i="92"/>
  <c r="G31" i="146"/>
  <c r="D28" i="147"/>
  <c r="F21" i="107"/>
  <c r="K21" i="107"/>
  <c r="K29" i="107"/>
  <c r="T22" i="105"/>
  <c r="F27" i="107"/>
  <c r="K27" i="107"/>
  <c r="C25" i="106"/>
  <c r="D12" i="144"/>
  <c r="D29" i="55"/>
  <c r="E28" i="55" s="1"/>
  <c r="T23" i="104"/>
  <c r="P23" i="104"/>
  <c r="Q23" i="104" s="1"/>
  <c r="AC22" i="148"/>
  <c r="X31" i="142"/>
  <c r="D20" i="144"/>
  <c r="N21" i="141"/>
  <c r="Y14" i="34"/>
  <c r="F24" i="134"/>
  <c r="E18" i="140"/>
  <c r="D21" i="148"/>
  <c r="D20" i="142"/>
  <c r="D21" i="142"/>
  <c r="D16" i="142"/>
  <c r="D27" i="143"/>
  <c r="W11" i="104"/>
  <c r="T17" i="104"/>
  <c r="P17" i="104"/>
  <c r="Q17" i="104" s="1"/>
  <c r="W11" i="34"/>
  <c r="Y11" i="34"/>
  <c r="D24" i="148"/>
  <c r="D19" i="147"/>
  <c r="T31" i="134"/>
  <c r="D26" i="112"/>
  <c r="D18" i="112"/>
  <c r="AC15" i="142"/>
  <c r="E12" i="140"/>
  <c r="D26" i="144"/>
  <c r="E30" i="45"/>
  <c r="AC31" i="137"/>
  <c r="D15" i="110"/>
  <c r="F31" i="107"/>
  <c r="E19" i="140"/>
  <c r="M21" i="152"/>
  <c r="K26" i="107"/>
  <c r="F26" i="107"/>
  <c r="D28" i="143"/>
  <c r="T28" i="105"/>
  <c r="P28" i="105"/>
  <c r="Q28" i="105" s="1"/>
  <c r="T11" i="103"/>
  <c r="P11" i="103"/>
  <c r="E31" i="134"/>
  <c r="M31" i="134"/>
  <c r="N16" i="97"/>
  <c r="N27" i="97"/>
  <c r="C26" i="106"/>
  <c r="F25" i="142"/>
  <c r="AC12" i="146"/>
  <c r="P23" i="103"/>
  <c r="Q23" i="103" s="1"/>
  <c r="T23" i="103"/>
  <c r="R18" i="10"/>
  <c r="F15" i="139"/>
  <c r="E22" i="140"/>
  <c r="AC12" i="145"/>
  <c r="P12" i="103"/>
  <c r="Q12" i="103" s="1"/>
  <c r="T12" i="103"/>
  <c r="F25" i="137"/>
  <c r="E31" i="146"/>
  <c r="M15" i="98"/>
  <c r="D13" i="144"/>
  <c r="P20" i="103"/>
  <c r="Q20" i="103" s="1"/>
  <c r="T20" i="103"/>
  <c r="D15" i="142"/>
  <c r="J20" i="155"/>
  <c r="F20" i="155"/>
  <c r="G20" i="155" s="1"/>
  <c r="E31" i="139"/>
  <c r="M31" i="139"/>
  <c r="F21" i="134"/>
  <c r="N20" i="96"/>
  <c r="T21" i="79"/>
  <c r="P15" i="103"/>
  <c r="Q15" i="103" s="1"/>
  <c r="T15" i="103"/>
  <c r="Q11" i="100"/>
  <c r="P30" i="100"/>
  <c r="Q30" i="100" s="1"/>
  <c r="AC23" i="145"/>
  <c r="T21" i="103"/>
  <c r="P21" i="103"/>
  <c r="Q21" i="103" s="1"/>
  <c r="N17" i="141"/>
  <c r="E16" i="152"/>
  <c r="G21" i="152"/>
  <c r="D20" i="148"/>
  <c r="Y10" i="47"/>
  <c r="P25" i="111"/>
  <c r="D25" i="111"/>
  <c r="I25" i="84"/>
  <c r="H15" i="137"/>
  <c r="T14" i="104"/>
  <c r="P14" i="104"/>
  <c r="Q14" i="104" s="1"/>
  <c r="F26" i="139"/>
  <c r="N25" i="141"/>
  <c r="P22" i="110"/>
  <c r="D22" i="110"/>
  <c r="H24" i="139"/>
  <c r="D16" i="144"/>
  <c r="H21" i="139"/>
  <c r="G31" i="139"/>
  <c r="O31" i="139"/>
  <c r="D10" i="112"/>
  <c r="P16" i="111"/>
  <c r="D16" i="111"/>
  <c r="H16" i="137"/>
  <c r="D12" i="111"/>
  <c r="AC19" i="145"/>
  <c r="N12" i="141"/>
  <c r="F28" i="155"/>
  <c r="G28" i="155" s="1"/>
  <c r="J28" i="155"/>
  <c r="D25" i="110"/>
  <c r="D20" i="110"/>
  <c r="I14" i="106"/>
  <c r="P9" i="112"/>
  <c r="D9" i="112"/>
  <c r="D24" i="112"/>
  <c r="D28" i="144"/>
  <c r="D13" i="111"/>
  <c r="T11" i="105"/>
  <c r="P11" i="105"/>
  <c r="AC21" i="146"/>
  <c r="X20" i="10"/>
  <c r="R10" i="10"/>
  <c r="H29" i="10"/>
  <c r="N12" i="96"/>
  <c r="D21" i="147"/>
  <c r="T13" i="103"/>
  <c r="P13" i="103"/>
  <c r="Q13" i="103" s="1"/>
  <c r="K16" i="107"/>
  <c r="X13" i="10"/>
  <c r="P22" i="111"/>
  <c r="D22" i="111"/>
  <c r="H25" i="134"/>
  <c r="E23" i="140"/>
  <c r="P15" i="112"/>
  <c r="D15" i="112"/>
  <c r="AC12" i="148"/>
  <c r="E16" i="92"/>
  <c r="V15" i="92" s="1"/>
  <c r="N18" i="94"/>
  <c r="AC27" i="147"/>
  <c r="N11" i="94"/>
  <c r="D25" i="144"/>
  <c r="U27" i="10"/>
  <c r="D26" i="148"/>
  <c r="W11" i="103"/>
  <c r="S21" i="152"/>
  <c r="U16" i="10"/>
  <c r="D27" i="148"/>
  <c r="N14" i="108"/>
  <c r="E10" i="3"/>
  <c r="E29" i="3"/>
  <c r="T29" i="57"/>
  <c r="N21" i="108"/>
  <c r="D24" i="147"/>
  <c r="P17" i="105"/>
  <c r="Q17" i="105" s="1"/>
  <c r="T17" i="105"/>
  <c r="AD12" i="79"/>
  <c r="R23" i="10"/>
  <c r="AA12" i="68"/>
  <c r="AC28" i="142"/>
  <c r="O15" i="98"/>
  <c r="D24" i="142"/>
  <c r="P10" i="109"/>
  <c r="D10" i="109"/>
  <c r="N17" i="108"/>
  <c r="P9" i="111"/>
  <c r="AA14" i="68"/>
  <c r="D11" i="112"/>
  <c r="F23" i="137"/>
  <c r="C28" i="106"/>
  <c r="J29" i="55"/>
  <c r="C27" i="109"/>
  <c r="P27" i="109" s="1"/>
  <c r="P25" i="109"/>
  <c r="D25" i="109"/>
  <c r="AD18" i="68"/>
  <c r="D14" i="142"/>
  <c r="P14" i="112"/>
  <c r="D14" i="112"/>
  <c r="H27" i="137"/>
  <c r="K23" i="68"/>
  <c r="H12" i="137"/>
  <c r="D23" i="148"/>
  <c r="N26" i="108"/>
  <c r="D23" i="147"/>
  <c r="D21" i="111"/>
  <c r="D26" i="142"/>
  <c r="R22" i="10"/>
  <c r="D24" i="111"/>
  <c r="H31" i="140"/>
  <c r="D31" i="140"/>
  <c r="E31" i="140" s="1"/>
  <c r="P19" i="111"/>
  <c r="D19" i="111"/>
  <c r="P20" i="111"/>
  <c r="D20" i="111"/>
  <c r="F30" i="141"/>
  <c r="D29" i="145"/>
  <c r="T29" i="50"/>
  <c r="R24" i="10"/>
  <c r="E13" i="55"/>
  <c r="T18" i="105"/>
  <c r="P18" i="105"/>
  <c r="Q18" i="105" s="1"/>
  <c r="T20" i="104"/>
  <c r="P20" i="104"/>
  <c r="Q20" i="104" s="1"/>
  <c r="N13" i="108"/>
  <c r="H13" i="134"/>
  <c r="K16" i="108"/>
  <c r="E31" i="145"/>
  <c r="D13" i="112"/>
  <c r="P21" i="112"/>
  <c r="F22" i="107"/>
  <c r="K22" i="107"/>
  <c r="F18" i="107"/>
  <c r="N25" i="97"/>
  <c r="I25" i="97" s="1"/>
  <c r="D19" i="148"/>
  <c r="Y16" i="34"/>
  <c r="L31" i="43"/>
  <c r="P13" i="104"/>
  <c r="Q13" i="104" s="1"/>
  <c r="T13" i="104"/>
  <c r="C30" i="106"/>
  <c r="T23" i="105"/>
  <c r="P23" i="105"/>
  <c r="Q23" i="105" s="1"/>
  <c r="C22" i="106"/>
  <c r="H21" i="146"/>
  <c r="R16" i="10"/>
  <c r="AC12" i="144"/>
  <c r="X22" i="10"/>
  <c r="T16" i="105"/>
  <c r="N25" i="95"/>
  <c r="M25" i="95" s="1"/>
  <c r="G25" i="95"/>
  <c r="X31" i="145"/>
  <c r="N11" i="96"/>
  <c r="I16" i="108"/>
  <c r="I15" i="98"/>
  <c r="N10" i="97"/>
  <c r="F17" i="155"/>
  <c r="G17" i="155" s="1"/>
  <c r="J17" i="155"/>
  <c r="P26" i="109"/>
  <c r="D26" i="109"/>
  <c r="N12" i="97"/>
  <c r="P28" i="104"/>
  <c r="Q28" i="104" s="1"/>
  <c r="D15" i="147"/>
  <c r="N10" i="95"/>
  <c r="D15" i="148"/>
  <c r="T21" i="104"/>
  <c r="P21" i="104"/>
  <c r="Q21" i="104" s="1"/>
  <c r="P18" i="110"/>
  <c r="D18" i="110"/>
  <c r="T29" i="54"/>
  <c r="M16" i="152"/>
  <c r="T27" i="104"/>
  <c r="P27" i="104"/>
  <c r="Q27" i="104" s="1"/>
  <c r="I11" i="95"/>
  <c r="D16" i="109"/>
  <c r="H26" i="134"/>
  <c r="I16" i="152"/>
  <c r="E31" i="137"/>
  <c r="D22" i="144"/>
  <c r="G31" i="137"/>
  <c r="J29" i="108"/>
  <c r="J30" i="108"/>
  <c r="H27" i="134"/>
  <c r="I16" i="106"/>
  <c r="T28" i="103"/>
  <c r="P28" i="103"/>
  <c r="Q28" i="103" s="1"/>
  <c r="D21" i="110"/>
  <c r="D17" i="148"/>
  <c r="N24" i="95"/>
  <c r="K11" i="95"/>
  <c r="D23" i="112"/>
  <c r="N13" i="141"/>
  <c r="D12" i="145"/>
  <c r="D10" i="111"/>
  <c r="D13" i="110"/>
  <c r="I23" i="106"/>
  <c r="H12" i="134"/>
  <c r="D14" i="146"/>
  <c r="J14" i="155"/>
  <c r="F14" i="155"/>
  <c r="G14" i="155" s="1"/>
  <c r="E20" i="140"/>
  <c r="T26" i="105"/>
  <c r="P26" i="105"/>
  <c r="Q26" i="105" s="1"/>
  <c r="N13" i="97"/>
  <c r="K13" i="97" s="1"/>
  <c r="D24" i="146"/>
  <c r="N16" i="94"/>
  <c r="I16" i="94" s="1"/>
  <c r="AC15" i="146"/>
  <c r="D12" i="143"/>
  <c r="D13" i="148"/>
  <c r="H13" i="148" s="1"/>
  <c r="D21" i="144"/>
  <c r="Q31" i="146"/>
  <c r="P14" i="103"/>
  <c r="Q14" i="103" s="1"/>
  <c r="T14" i="103"/>
  <c r="U23" i="10"/>
  <c r="F25" i="145"/>
  <c r="O31" i="134"/>
  <c r="G31" i="134"/>
  <c r="D26" i="145"/>
  <c r="E24" i="140"/>
  <c r="J30" i="97"/>
  <c r="T16" i="104"/>
  <c r="P16" i="104"/>
  <c r="Q16" i="104" s="1"/>
  <c r="AA15" i="68"/>
  <c r="D12" i="148"/>
  <c r="F13" i="155"/>
  <c r="G13" i="155" s="1"/>
  <c r="J13" i="155"/>
  <c r="P18" i="104"/>
  <c r="Q18" i="104" s="1"/>
  <c r="T18" i="104"/>
  <c r="I24" i="84"/>
  <c r="Y17" i="34"/>
  <c r="D22" i="148"/>
  <c r="AC19" i="144"/>
  <c r="Q15" i="98"/>
  <c r="D22" i="143"/>
  <c r="H19" i="137"/>
  <c r="K21" i="79"/>
  <c r="H25" i="142"/>
  <c r="D29" i="147"/>
  <c r="D13" i="109"/>
  <c r="F13" i="139"/>
  <c r="D15" i="111"/>
  <c r="K21" i="152"/>
  <c r="D19" i="144"/>
  <c r="AC24" i="144"/>
  <c r="N27" i="96"/>
  <c r="D28" i="145"/>
  <c r="P9" i="110"/>
  <c r="D29" i="143"/>
  <c r="D14" i="145"/>
  <c r="M16" i="92"/>
  <c r="N15" i="141"/>
  <c r="K15" i="141" s="1"/>
  <c r="N24" i="108"/>
  <c r="N20" i="141"/>
  <c r="I20" i="141" s="1"/>
  <c r="H26" i="137"/>
  <c r="E28" i="140"/>
  <c r="F26" i="137"/>
  <c r="W12" i="34"/>
  <c r="D14" i="111"/>
  <c r="F12" i="137"/>
  <c r="P21" i="109"/>
  <c r="D21" i="109"/>
  <c r="D14" i="109"/>
  <c r="K17" i="107"/>
  <c r="P20" i="109"/>
  <c r="D20" i="112"/>
  <c r="T25" i="104"/>
  <c r="P25" i="104"/>
  <c r="Q25" i="104" s="1"/>
  <c r="N26" i="95"/>
  <c r="J29" i="54"/>
  <c r="E23" i="55"/>
  <c r="D12" i="142"/>
  <c r="P19" i="110"/>
  <c r="D19" i="110"/>
  <c r="P17" i="110"/>
  <c r="D11" i="110"/>
  <c r="P12" i="104"/>
  <c r="Q12" i="104" s="1"/>
  <c r="T12" i="104"/>
  <c r="P12" i="109"/>
  <c r="P23" i="111"/>
  <c r="K24" i="141"/>
  <c r="J31" i="36"/>
  <c r="K31" i="36"/>
  <c r="D15" i="144"/>
  <c r="AC15" i="145"/>
  <c r="P11" i="109"/>
  <c r="I27" i="106"/>
  <c r="I13" i="106"/>
  <c r="F23" i="139"/>
  <c r="F24" i="107"/>
  <c r="K24" i="107"/>
  <c r="W26" i="34"/>
  <c r="K17" i="147"/>
  <c r="O30" i="48"/>
  <c r="K30" i="48"/>
  <c r="H17" i="147"/>
  <c r="I24" i="106"/>
  <c r="M18" i="108"/>
  <c r="F17" i="147"/>
  <c r="AA14" i="152"/>
  <c r="AA13" i="152"/>
  <c r="AA31" i="148"/>
  <c r="I14" i="95"/>
  <c r="Q14" i="95"/>
  <c r="M14" i="95"/>
  <c r="G14" i="95"/>
  <c r="G18" i="108"/>
  <c r="I22" i="141"/>
  <c r="K22" i="141"/>
  <c r="I18" i="108"/>
  <c r="I18" i="106"/>
  <c r="AD19" i="68"/>
  <c r="W18" i="92"/>
  <c r="O19" i="90"/>
  <c r="O29" i="90"/>
  <c r="O32" i="90"/>
  <c r="O20" i="90"/>
  <c r="O18" i="90"/>
  <c r="O23" i="90"/>
  <c r="O14" i="90"/>
  <c r="O13" i="90"/>
  <c r="O21" i="90"/>
  <c r="O16" i="90"/>
  <c r="O26" i="90"/>
  <c r="O24" i="90"/>
  <c r="O15" i="90"/>
  <c r="O17" i="90"/>
  <c r="O30" i="90"/>
  <c r="O31" i="90"/>
  <c r="O28" i="90"/>
  <c r="O25" i="90"/>
  <c r="O27" i="90"/>
  <c r="O22" i="90"/>
  <c r="E25" i="57" l="1"/>
  <c r="H29" i="57"/>
  <c r="E23" i="56"/>
  <c r="E21" i="56"/>
  <c r="E22" i="56"/>
  <c r="R29" i="56"/>
  <c r="E19" i="56"/>
  <c r="E25" i="56"/>
  <c r="E20" i="54"/>
  <c r="O29" i="53"/>
  <c r="E25" i="50"/>
  <c r="E17" i="50"/>
  <c r="E14" i="50"/>
  <c r="F20" i="107"/>
  <c r="K28" i="107"/>
  <c r="K23" i="107"/>
  <c r="H32" i="107"/>
  <c r="P16" i="105"/>
  <c r="Q16" i="105" s="1"/>
  <c r="P22" i="105"/>
  <c r="Q22" i="105" s="1"/>
  <c r="P21" i="105"/>
  <c r="Q21" i="105" s="1"/>
  <c r="P15" i="105"/>
  <c r="Q15" i="105" s="1"/>
  <c r="P25" i="105"/>
  <c r="Q25" i="105" s="1"/>
  <c r="P12" i="105"/>
  <c r="Q12" i="105" s="1"/>
  <c r="J31" i="148"/>
  <c r="D26" i="147"/>
  <c r="H14" i="147"/>
  <c r="V31" i="139"/>
  <c r="H20" i="139"/>
  <c r="F20" i="139"/>
  <c r="X16" i="98"/>
  <c r="AC16" i="98"/>
  <c r="E21" i="79"/>
  <c r="E21" i="98" s="1"/>
  <c r="I19" i="98"/>
  <c r="Q19" i="98"/>
  <c r="P25" i="112"/>
  <c r="D19" i="112"/>
  <c r="C27" i="112"/>
  <c r="C27" i="111"/>
  <c r="P18" i="111"/>
  <c r="D23" i="109"/>
  <c r="P9" i="109"/>
  <c r="D18" i="109"/>
  <c r="D19" i="109"/>
  <c r="N22" i="97"/>
  <c r="D30" i="97"/>
  <c r="Q30" i="97" s="1"/>
  <c r="N24" i="97"/>
  <c r="S30" i="49"/>
  <c r="N20" i="97"/>
  <c r="N21" i="97"/>
  <c r="K23" i="96"/>
  <c r="M23" i="96"/>
  <c r="J30" i="96"/>
  <c r="I22" i="96"/>
  <c r="D30" i="96"/>
  <c r="N16" i="96"/>
  <c r="N15" i="96"/>
  <c r="M22" i="95"/>
  <c r="N27" i="95"/>
  <c r="N22" i="95"/>
  <c r="N15" i="95"/>
  <c r="N20" i="95"/>
  <c r="J30" i="95"/>
  <c r="F12" i="155"/>
  <c r="G12" i="155" s="1"/>
  <c r="N21" i="94"/>
  <c r="M21" i="94" s="1"/>
  <c r="J19" i="155"/>
  <c r="U27" i="34"/>
  <c r="W27" i="34" s="1"/>
  <c r="N12" i="94"/>
  <c r="G12" i="94" s="1"/>
  <c r="N26" i="94"/>
  <c r="J30" i="94"/>
  <c r="U25" i="34"/>
  <c r="W25" i="34" s="1"/>
  <c r="I21" i="152"/>
  <c r="Z23" i="68"/>
  <c r="W23" i="68"/>
  <c r="O21" i="152"/>
  <c r="K16" i="152"/>
  <c r="Y15" i="92"/>
  <c r="P15" i="104"/>
  <c r="Q15" i="104" s="1"/>
  <c r="T15" i="104"/>
  <c r="D31" i="138"/>
  <c r="E31" i="138" s="1"/>
  <c r="P22" i="104"/>
  <c r="Q22" i="104" s="1"/>
  <c r="V30" i="104"/>
  <c r="W30" i="104" s="1"/>
  <c r="AN15" i="104" s="1"/>
  <c r="H25" i="145"/>
  <c r="D13" i="143"/>
  <c r="H12" i="143"/>
  <c r="J31" i="142"/>
  <c r="F20" i="137"/>
  <c r="M31" i="137"/>
  <c r="H14" i="137"/>
  <c r="D31" i="137"/>
  <c r="H31" i="137" s="1"/>
  <c r="H20" i="137"/>
  <c r="V31" i="137"/>
  <c r="H17" i="137"/>
  <c r="L30" i="108"/>
  <c r="X29" i="10"/>
  <c r="J29" i="141"/>
  <c r="H30" i="108"/>
  <c r="H19" i="134"/>
  <c r="V30" i="103"/>
  <c r="W30" i="103" s="1"/>
  <c r="F18" i="134"/>
  <c r="H18" i="134"/>
  <c r="F28" i="134"/>
  <c r="D32" i="107"/>
  <c r="J25" i="155"/>
  <c r="F25" i="155"/>
  <c r="G25" i="155" s="1"/>
  <c r="D29" i="146"/>
  <c r="F29" i="146" s="1"/>
  <c r="N12" i="108"/>
  <c r="K12" i="108" s="1"/>
  <c r="E14" i="140"/>
  <c r="I23" i="84"/>
  <c r="Q18" i="70"/>
  <c r="Q26" i="70"/>
  <c r="Q21" i="70"/>
  <c r="Q24" i="70"/>
  <c r="Q20" i="70"/>
  <c r="Q22" i="70"/>
  <c r="Q30" i="70"/>
  <c r="Q17" i="70"/>
  <c r="Q25" i="70"/>
  <c r="Q19" i="70"/>
  <c r="Q23" i="70"/>
  <c r="Q32" i="70"/>
  <c r="Q16" i="70"/>
  <c r="Q15" i="70"/>
  <c r="Q13" i="70"/>
  <c r="Q29" i="70"/>
  <c r="Q28" i="70"/>
  <c r="Q27" i="70"/>
  <c r="I20" i="106"/>
  <c r="Q31" i="70"/>
  <c r="H30" i="97"/>
  <c r="D16" i="147"/>
  <c r="G15" i="95"/>
  <c r="K15" i="95"/>
  <c r="W26" i="105"/>
  <c r="AN18" i="105" s="1"/>
  <c r="V30" i="105"/>
  <c r="W30" i="105" s="1"/>
  <c r="D22" i="145"/>
  <c r="K22" i="145" s="1"/>
  <c r="J31" i="145"/>
  <c r="M31" i="145" s="1"/>
  <c r="I17" i="106"/>
  <c r="N30" i="108"/>
  <c r="N30" i="141"/>
  <c r="D16" i="148"/>
  <c r="Q31" i="148"/>
  <c r="D31" i="148" s="1"/>
  <c r="F29" i="107"/>
  <c r="V30" i="34"/>
  <c r="U30" i="34" s="1"/>
  <c r="D14" i="143"/>
  <c r="K14" i="143" s="1"/>
  <c r="D25" i="147"/>
  <c r="W18" i="34"/>
  <c r="J31" i="146"/>
  <c r="D22" i="146"/>
  <c r="H29" i="141"/>
  <c r="D20" i="146"/>
  <c r="D31" i="134"/>
  <c r="F19" i="134"/>
  <c r="U18" i="34"/>
  <c r="P25" i="103"/>
  <c r="Q25" i="103" s="1"/>
  <c r="T25" i="103"/>
  <c r="D31" i="36"/>
  <c r="D17" i="145"/>
  <c r="F17" i="145" s="1"/>
  <c r="N17" i="97"/>
  <c r="N27" i="108"/>
  <c r="N14" i="141"/>
  <c r="K14" i="141"/>
  <c r="T26" i="104"/>
  <c r="P26" i="104"/>
  <c r="Q26" i="104" s="1"/>
  <c r="E19" i="125"/>
  <c r="AC15" i="125"/>
  <c r="M14" i="96"/>
  <c r="O29" i="52"/>
  <c r="I27" i="141"/>
  <c r="N17" i="94"/>
  <c r="N19" i="95"/>
  <c r="AA16" i="79"/>
  <c r="E17" i="3"/>
  <c r="Q31" i="144"/>
  <c r="T31" i="144" s="1"/>
  <c r="Q16" i="152"/>
  <c r="AB12" i="152" s="1"/>
  <c r="C30" i="45"/>
  <c r="D19" i="45" s="1"/>
  <c r="N25" i="108"/>
  <c r="U24" i="10"/>
  <c r="D28" i="45"/>
  <c r="F30" i="108"/>
  <c r="F29" i="108"/>
  <c r="U15" i="10"/>
  <c r="N20" i="108"/>
  <c r="U15" i="34"/>
  <c r="W15" i="34" s="1"/>
  <c r="Q31" i="143"/>
  <c r="V31" i="143" s="1"/>
  <c r="U26" i="10"/>
  <c r="AA31" i="139"/>
  <c r="W24" i="34"/>
  <c r="AC19" i="79"/>
  <c r="I28" i="84"/>
  <c r="D25" i="146"/>
  <c r="S30" i="103"/>
  <c r="T30" i="103" s="1"/>
  <c r="E31" i="144"/>
  <c r="D24" i="143"/>
  <c r="F24" i="143" s="1"/>
  <c r="K24" i="143"/>
  <c r="D17" i="146"/>
  <c r="H24" i="143"/>
  <c r="AD12" i="68"/>
  <c r="AC16" i="68"/>
  <c r="AC23" i="68" s="1"/>
  <c r="U23" i="68" s="1"/>
  <c r="H13" i="139"/>
  <c r="E22" i="3"/>
  <c r="AC16" i="142"/>
  <c r="R20" i="10"/>
  <c r="R26" i="10"/>
  <c r="G12" i="108"/>
  <c r="I14" i="141"/>
  <c r="H28" i="134"/>
  <c r="D14" i="148"/>
  <c r="K14" i="148" s="1"/>
  <c r="G14" i="96"/>
  <c r="O14" i="96" s="1"/>
  <c r="Q14" i="96"/>
  <c r="N26" i="97"/>
  <c r="I26" i="97" s="1"/>
  <c r="X31" i="147"/>
  <c r="D24" i="144"/>
  <c r="D19" i="142"/>
  <c r="K19" i="142" s="1"/>
  <c r="D22" i="147"/>
  <c r="N23" i="95"/>
  <c r="D19" i="143"/>
  <c r="K19" i="143" s="1"/>
  <c r="AC17" i="144"/>
  <c r="Q31" i="142"/>
  <c r="AC12" i="147"/>
  <c r="D15" i="45"/>
  <c r="W23" i="34"/>
  <c r="K16" i="95"/>
  <c r="P13" i="105"/>
  <c r="Q13" i="105" s="1"/>
  <c r="T13" i="105"/>
  <c r="H30" i="94"/>
  <c r="I19" i="94"/>
  <c r="G19" i="98"/>
  <c r="W17" i="98" s="1"/>
  <c r="D28" i="146"/>
  <c r="O19" i="98"/>
  <c r="AA16" i="98" s="1"/>
  <c r="M12" i="108"/>
  <c r="F19" i="142"/>
  <c r="K14" i="96"/>
  <c r="F22" i="155"/>
  <c r="G22" i="155" s="1"/>
  <c r="J22" i="155"/>
  <c r="I14" i="96"/>
  <c r="F22" i="137"/>
  <c r="AC27" i="148"/>
  <c r="Y13" i="152"/>
  <c r="H30" i="45"/>
  <c r="W22" i="34"/>
  <c r="X31" i="144"/>
  <c r="AC31" i="144" s="1"/>
  <c r="D12" i="147"/>
  <c r="W13" i="34"/>
  <c r="D18" i="145"/>
  <c r="F30" i="96"/>
  <c r="N30" i="96" s="1"/>
  <c r="C31" i="84"/>
  <c r="J24" i="155"/>
  <c r="F24" i="155"/>
  <c r="G24" i="155" s="1"/>
  <c r="N25" i="94"/>
  <c r="K25" i="94" s="1"/>
  <c r="N10" i="94"/>
  <c r="G10" i="94" s="1"/>
  <c r="P30" i="101"/>
  <c r="Q30" i="101" s="1"/>
  <c r="Q11" i="101"/>
  <c r="N22" i="108"/>
  <c r="T16" i="103"/>
  <c r="P16" i="103"/>
  <c r="Q16" i="103" s="1"/>
  <c r="V18" i="98"/>
  <c r="M25" i="94"/>
  <c r="R19" i="10"/>
  <c r="N19" i="94"/>
  <c r="K19" i="94" s="1"/>
  <c r="AC20" i="143"/>
  <c r="E11" i="3"/>
  <c r="V31" i="144"/>
  <c r="K15" i="98"/>
  <c r="K21" i="98" s="1"/>
  <c r="AC29" i="148"/>
  <c r="O29" i="50"/>
  <c r="K27" i="141"/>
  <c r="D28" i="148"/>
  <c r="D16" i="45"/>
  <c r="F15" i="137"/>
  <c r="U10" i="10"/>
  <c r="T29" i="10"/>
  <c r="I18" i="141"/>
  <c r="O18" i="141" s="1"/>
  <c r="D13" i="45"/>
  <c r="E15" i="3"/>
  <c r="AD20" i="68"/>
  <c r="F31" i="137"/>
  <c r="F30" i="95"/>
  <c r="U10" i="34"/>
  <c r="W10" i="34" s="1"/>
  <c r="F12" i="139"/>
  <c r="D26" i="143"/>
  <c r="T12" i="105"/>
  <c r="AH11" i="105" s="1"/>
  <c r="D29" i="52"/>
  <c r="L30" i="95"/>
  <c r="AC29" i="146"/>
  <c r="AD14" i="68"/>
  <c r="W20" i="34"/>
  <c r="M19" i="98"/>
  <c r="Z16" i="98" s="1"/>
  <c r="U22" i="10"/>
  <c r="N27" i="94"/>
  <c r="X27" i="10"/>
  <c r="AC25" i="146"/>
  <c r="N23" i="141"/>
  <c r="D27" i="45"/>
  <c r="N21" i="79"/>
  <c r="Q21" i="79"/>
  <c r="X14" i="10"/>
  <c r="U14" i="10"/>
  <c r="N21" i="96"/>
  <c r="I18" i="84"/>
  <c r="N16" i="95"/>
  <c r="Q16" i="95" s="1"/>
  <c r="G16" i="95"/>
  <c r="N12" i="95"/>
  <c r="K14" i="95"/>
  <c r="T24" i="105"/>
  <c r="P24" i="105"/>
  <c r="Q24" i="105" s="1"/>
  <c r="M16" i="95"/>
  <c r="T17" i="103"/>
  <c r="P17" i="103"/>
  <c r="Q17" i="103" s="1"/>
  <c r="D23" i="143"/>
  <c r="F23" i="143" s="1"/>
  <c r="Y14" i="92"/>
  <c r="AC27" i="142"/>
  <c r="U13" i="10"/>
  <c r="AC24" i="147"/>
  <c r="S30" i="105"/>
  <c r="T30" i="105" s="1"/>
  <c r="W19" i="34"/>
  <c r="AD16" i="79"/>
  <c r="D18" i="147"/>
  <c r="Q31" i="147"/>
  <c r="X31" i="143"/>
  <c r="AC31" i="143" s="1"/>
  <c r="X31" i="146"/>
  <c r="AC31" i="146" s="1"/>
  <c r="F13" i="134"/>
  <c r="AA13" i="79"/>
  <c r="AD13" i="79" s="1"/>
  <c r="D17" i="144"/>
  <c r="K17" i="144" s="1"/>
  <c r="D31" i="139"/>
  <c r="N21" i="95"/>
  <c r="Q21" i="95" s="1"/>
  <c r="F29" i="141"/>
  <c r="D31" i="155"/>
  <c r="J31" i="155" s="1"/>
  <c r="N15" i="97"/>
  <c r="N13" i="95"/>
  <c r="Q13" i="95" s="1"/>
  <c r="P30" i="45"/>
  <c r="N19" i="141"/>
  <c r="T29" i="52"/>
  <c r="AC15" i="144"/>
  <c r="N14" i="97"/>
  <c r="K26" i="97"/>
  <c r="H21" i="137"/>
  <c r="H16" i="134"/>
  <c r="G14" i="141"/>
  <c r="O14" i="141" s="1"/>
  <c r="AC31" i="139"/>
  <c r="G31" i="147"/>
  <c r="AB14" i="152"/>
  <c r="H22" i="139"/>
  <c r="H22" i="142"/>
  <c r="U25" i="10"/>
  <c r="Z11" i="104"/>
  <c r="Y30" i="104"/>
  <c r="Z30" i="104" s="1"/>
  <c r="D25" i="45"/>
  <c r="AA12" i="125"/>
  <c r="K31" i="107"/>
  <c r="K32" i="107" s="1"/>
  <c r="L32" i="107" s="1"/>
  <c r="I15" i="106"/>
  <c r="J29" i="51"/>
  <c r="I22" i="84"/>
  <c r="AC15" i="79"/>
  <c r="AC21" i="79" s="1"/>
  <c r="T18" i="103"/>
  <c r="AH24" i="103" s="1"/>
  <c r="P18" i="103"/>
  <c r="Q18" i="103" s="1"/>
  <c r="H29" i="108"/>
  <c r="E29" i="140"/>
  <c r="N10" i="96"/>
  <c r="I10" i="96" s="1"/>
  <c r="D29" i="148"/>
  <c r="D13" i="147"/>
  <c r="U16" i="34"/>
  <c r="W16" i="34" s="1"/>
  <c r="N15" i="94"/>
  <c r="Q15" i="94" s="1"/>
  <c r="D29" i="45"/>
  <c r="U19" i="10"/>
  <c r="E29" i="102"/>
  <c r="N13" i="94"/>
  <c r="I13" i="94" s="1"/>
  <c r="AC26" i="143"/>
  <c r="D23" i="142"/>
  <c r="H23" i="142" s="1"/>
  <c r="H18" i="139"/>
  <c r="U14" i="34"/>
  <c r="W14" i="34" s="1"/>
  <c r="D27" i="145"/>
  <c r="F21" i="137"/>
  <c r="Z11" i="105"/>
  <c r="AT19" i="105" s="1"/>
  <c r="Y30" i="105"/>
  <c r="Z30" i="105" s="1"/>
  <c r="AT25" i="105" s="1"/>
  <c r="L30" i="45"/>
  <c r="AC16" i="148"/>
  <c r="W20" i="92"/>
  <c r="K15" i="107"/>
  <c r="AC14" i="144"/>
  <c r="U20" i="10"/>
  <c r="T31" i="143"/>
  <c r="D22" i="45"/>
  <c r="H22" i="147"/>
  <c r="AD17" i="68"/>
  <c r="AD18" i="79"/>
  <c r="E11" i="50"/>
  <c r="G16" i="141"/>
  <c r="K16" i="141"/>
  <c r="I16" i="141"/>
  <c r="I26" i="141"/>
  <c r="G26" i="141"/>
  <c r="K26" i="141"/>
  <c r="Y17" i="98"/>
  <c r="Y18" i="98"/>
  <c r="Y16" i="98"/>
  <c r="E24" i="50"/>
  <c r="R29" i="50"/>
  <c r="E12" i="50"/>
  <c r="M29" i="50"/>
  <c r="E15" i="50"/>
  <c r="E13" i="50"/>
  <c r="E18" i="50"/>
  <c r="E16" i="50"/>
  <c r="F27" i="146"/>
  <c r="H27" i="146"/>
  <c r="K27" i="146"/>
  <c r="K16" i="94"/>
  <c r="E26" i="55"/>
  <c r="F32" i="107"/>
  <c r="N30" i="97"/>
  <c r="G30" i="97" s="1"/>
  <c r="E26" i="50"/>
  <c r="E29" i="50"/>
  <c r="H29" i="142"/>
  <c r="F29" i="142"/>
  <c r="K29" i="142"/>
  <c r="AA17" i="92"/>
  <c r="AA18" i="92"/>
  <c r="AA20" i="92"/>
  <c r="AA19" i="92"/>
  <c r="Q15" i="96"/>
  <c r="M15" i="96"/>
  <c r="I15" i="96"/>
  <c r="K15" i="96"/>
  <c r="G15" i="96"/>
  <c r="M31" i="148"/>
  <c r="O31" i="148"/>
  <c r="G22" i="96"/>
  <c r="K22" i="96"/>
  <c r="Q22" i="96"/>
  <c r="M22" i="96"/>
  <c r="K21" i="145"/>
  <c r="H21" i="145"/>
  <c r="F21" i="145"/>
  <c r="G26" i="94"/>
  <c r="Q26" i="94"/>
  <c r="K26" i="94"/>
  <c r="I26" i="94"/>
  <c r="M26" i="94"/>
  <c r="E28" i="50"/>
  <c r="Q17" i="96"/>
  <c r="M17" i="96"/>
  <c r="I17" i="96"/>
  <c r="G17" i="96"/>
  <c r="K17" i="96"/>
  <c r="AH18" i="104"/>
  <c r="G15" i="108"/>
  <c r="AD13" i="68"/>
  <c r="N30" i="94"/>
  <c r="H29" i="50"/>
  <c r="F19" i="146"/>
  <c r="K19" i="146"/>
  <c r="H19" i="146"/>
  <c r="U30" i="49"/>
  <c r="K30" i="49"/>
  <c r="G30" i="49"/>
  <c r="Q30" i="49"/>
  <c r="M30" i="49"/>
  <c r="Y30" i="49"/>
  <c r="O30" i="49"/>
  <c r="E22" i="50"/>
  <c r="E21" i="50"/>
  <c r="AB18" i="152"/>
  <c r="AB19" i="152"/>
  <c r="AB17" i="152"/>
  <c r="G23" i="108"/>
  <c r="M23" i="108"/>
  <c r="I23" i="108"/>
  <c r="K23" i="108"/>
  <c r="H16" i="147"/>
  <c r="F16" i="147"/>
  <c r="AD13" i="125"/>
  <c r="E19" i="50"/>
  <c r="E20" i="50"/>
  <c r="I27" i="95"/>
  <c r="G27" i="95"/>
  <c r="M27" i="95"/>
  <c r="Q27" i="95"/>
  <c r="K27" i="95"/>
  <c r="K13" i="146"/>
  <c r="H13" i="146"/>
  <c r="F13" i="146"/>
  <c r="I11" i="141"/>
  <c r="E27" i="50"/>
  <c r="E23" i="50"/>
  <c r="AC12" i="152"/>
  <c r="AC13" i="152"/>
  <c r="AC14" i="152"/>
  <c r="I19" i="108"/>
  <c r="M19" i="108"/>
  <c r="K19" i="108"/>
  <c r="G19" i="108"/>
  <c r="AB20" i="92"/>
  <c r="AB19" i="92"/>
  <c r="AB17" i="92"/>
  <c r="AB18" i="92"/>
  <c r="AA12" i="92"/>
  <c r="O23" i="92"/>
  <c r="AA15" i="92"/>
  <c r="AA13" i="92"/>
  <c r="AA14" i="92"/>
  <c r="AA31" i="143"/>
  <c r="H13" i="142"/>
  <c r="K13" i="142"/>
  <c r="F13" i="142"/>
  <c r="H18" i="142"/>
  <c r="K18" i="142"/>
  <c r="F18" i="142"/>
  <c r="F31" i="155"/>
  <c r="AH12" i="104"/>
  <c r="Z12" i="92"/>
  <c r="M23" i="92"/>
  <c r="Z13" i="92"/>
  <c r="Z14" i="92"/>
  <c r="Z15" i="92"/>
  <c r="Y17" i="152"/>
  <c r="Y19" i="152"/>
  <c r="Y18" i="152"/>
  <c r="K23" i="152"/>
  <c r="AC19" i="92"/>
  <c r="AC18" i="92"/>
  <c r="AC20" i="92"/>
  <c r="AC17" i="92"/>
  <c r="T31" i="146"/>
  <c r="V31" i="146"/>
  <c r="H24" i="146"/>
  <c r="K24" i="146"/>
  <c r="AH21" i="104"/>
  <c r="I10" i="97"/>
  <c r="Q10" i="97"/>
  <c r="M10" i="97"/>
  <c r="K10" i="97"/>
  <c r="G10" i="97"/>
  <c r="N31" i="43"/>
  <c r="N18" i="43"/>
  <c r="N17" i="43"/>
  <c r="N12" i="43"/>
  <c r="N13" i="43"/>
  <c r="N25" i="43"/>
  <c r="N11" i="43"/>
  <c r="N19" i="43"/>
  <c r="N23" i="43"/>
  <c r="N27" i="43"/>
  <c r="N15" i="43"/>
  <c r="N22" i="43"/>
  <c r="N28" i="43"/>
  <c r="N20" i="43"/>
  <c r="N26" i="43"/>
  <c r="N21" i="43"/>
  <c r="N24" i="43"/>
  <c r="AH20" i="104"/>
  <c r="F23" i="147"/>
  <c r="H23" i="147"/>
  <c r="K23" i="147"/>
  <c r="AH15" i="104"/>
  <c r="M18" i="94"/>
  <c r="I18" i="94"/>
  <c r="K18" i="94"/>
  <c r="Q18" i="94"/>
  <c r="G18" i="94"/>
  <c r="G16" i="97"/>
  <c r="M16" i="97"/>
  <c r="K16" i="97"/>
  <c r="I16" i="97"/>
  <c r="Q16" i="97"/>
  <c r="K28" i="143"/>
  <c r="H28" i="143"/>
  <c r="F28" i="143"/>
  <c r="H21" i="142"/>
  <c r="F21" i="142"/>
  <c r="K21" i="142"/>
  <c r="AA31" i="144"/>
  <c r="H12" i="147"/>
  <c r="K12" i="147"/>
  <c r="F12" i="147"/>
  <c r="F23" i="145"/>
  <c r="K23" i="145"/>
  <c r="H23" i="145"/>
  <c r="H29" i="144"/>
  <c r="F29" i="144"/>
  <c r="K29" i="144"/>
  <c r="I25" i="96"/>
  <c r="Q25" i="96"/>
  <c r="K25" i="96"/>
  <c r="G25" i="96"/>
  <c r="M25" i="96"/>
  <c r="Y17" i="92"/>
  <c r="Y20" i="92"/>
  <c r="Y19" i="92"/>
  <c r="Y18" i="92"/>
  <c r="K23" i="92"/>
  <c r="N23" i="102"/>
  <c r="N26" i="102"/>
  <c r="N22" i="102"/>
  <c r="N13" i="102"/>
  <c r="N16" i="102"/>
  <c r="N24" i="102"/>
  <c r="N29" i="102"/>
  <c r="N21" i="102"/>
  <c r="N18" i="102"/>
  <c r="N11" i="102"/>
  <c r="N25" i="102"/>
  <c r="N12" i="102"/>
  <c r="N14" i="102"/>
  <c r="N19" i="102"/>
  <c r="N27" i="102"/>
  <c r="N10" i="102"/>
  <c r="N20" i="102"/>
  <c r="N15" i="102"/>
  <c r="H26" i="143"/>
  <c r="K26" i="143"/>
  <c r="F26" i="143"/>
  <c r="AH20" i="105"/>
  <c r="K13" i="145"/>
  <c r="F13" i="145"/>
  <c r="H13" i="145"/>
  <c r="P30" i="104"/>
  <c r="Q30" i="104" s="1"/>
  <c r="Q11" i="104"/>
  <c r="F21" i="146"/>
  <c r="K25" i="148"/>
  <c r="F25" i="148"/>
  <c r="H25" i="148"/>
  <c r="V31" i="147"/>
  <c r="T31" i="147"/>
  <c r="F15" i="144"/>
  <c r="H15" i="144"/>
  <c r="K15" i="144"/>
  <c r="M26" i="95"/>
  <c r="G26" i="95"/>
  <c r="I26" i="95"/>
  <c r="Q26" i="95"/>
  <c r="K26" i="95"/>
  <c r="F17" i="143"/>
  <c r="K17" i="143"/>
  <c r="Q13" i="96"/>
  <c r="G13" i="96"/>
  <c r="M13" i="96"/>
  <c r="K13" i="96"/>
  <c r="H26" i="145"/>
  <c r="K26" i="145"/>
  <c r="F26" i="145"/>
  <c r="O31" i="143"/>
  <c r="D31" i="143"/>
  <c r="M31" i="143"/>
  <c r="G13" i="141"/>
  <c r="I13" i="141"/>
  <c r="K13" i="141"/>
  <c r="AH28" i="104"/>
  <c r="M11" i="96"/>
  <c r="I11" i="96"/>
  <c r="Q11" i="96"/>
  <c r="G11" i="96"/>
  <c r="K11" i="96"/>
  <c r="L18" i="107"/>
  <c r="I18" i="107"/>
  <c r="F29" i="145"/>
  <c r="H29" i="145"/>
  <c r="K29" i="145"/>
  <c r="I17" i="108"/>
  <c r="M17" i="108"/>
  <c r="G17" i="108"/>
  <c r="K17" i="108"/>
  <c r="H16" i="145"/>
  <c r="F16" i="145"/>
  <c r="K16" i="145"/>
  <c r="G12" i="141"/>
  <c r="K12" i="141"/>
  <c r="K16" i="144"/>
  <c r="H16" i="144"/>
  <c r="F16" i="144"/>
  <c r="G25" i="141"/>
  <c r="K25" i="141"/>
  <c r="I25" i="141"/>
  <c r="M20" i="96"/>
  <c r="Q20" i="96"/>
  <c r="G20" i="96"/>
  <c r="K20" i="96"/>
  <c r="I20" i="96"/>
  <c r="F25" i="143"/>
  <c r="K25" i="143"/>
  <c r="H25" i="143"/>
  <c r="G21" i="141"/>
  <c r="I21" i="141"/>
  <c r="K21" i="141"/>
  <c r="AA31" i="142"/>
  <c r="AC31" i="142"/>
  <c r="G14" i="94"/>
  <c r="I14" i="94"/>
  <c r="Q14" i="94"/>
  <c r="K14" i="94"/>
  <c r="M14" i="94"/>
  <c r="K23" i="94"/>
  <c r="I23" i="94"/>
  <c r="Q23" i="94"/>
  <c r="G23" i="94"/>
  <c r="M23" i="94"/>
  <c r="H18" i="148"/>
  <c r="F18" i="148"/>
  <c r="K18" i="148"/>
  <c r="M19" i="97"/>
  <c r="I19" i="97"/>
  <c r="Q19" i="97"/>
  <c r="G19" i="97"/>
  <c r="K19" i="97"/>
  <c r="AH30" i="104"/>
  <c r="O15" i="79"/>
  <c r="I15" i="79"/>
  <c r="X15" i="79"/>
  <c r="L15" i="79"/>
  <c r="M27" i="36"/>
  <c r="M23" i="36"/>
  <c r="M26" i="36"/>
  <c r="M14" i="36"/>
  <c r="M16" i="36"/>
  <c r="M11" i="36"/>
  <c r="M24" i="36"/>
  <c r="M20" i="36"/>
  <c r="M25" i="36"/>
  <c r="M31" i="36"/>
  <c r="M12" i="36"/>
  <c r="M13" i="36"/>
  <c r="M28" i="36"/>
  <c r="M15" i="36"/>
  <c r="M22" i="36"/>
  <c r="H12" i="142"/>
  <c r="F12" i="142"/>
  <c r="K12" i="142"/>
  <c r="K20" i="141"/>
  <c r="G20" i="141"/>
  <c r="F28" i="145"/>
  <c r="H28" i="145"/>
  <c r="K28" i="145"/>
  <c r="K22" i="148"/>
  <c r="F22" i="148"/>
  <c r="H22" i="148"/>
  <c r="F12" i="143"/>
  <c r="K12" i="143"/>
  <c r="F15" i="148"/>
  <c r="K15" i="148"/>
  <c r="H15" i="148"/>
  <c r="AC31" i="145"/>
  <c r="AA31" i="145"/>
  <c r="G26" i="108"/>
  <c r="I26" i="108"/>
  <c r="K26" i="108"/>
  <c r="M26" i="108"/>
  <c r="F26" i="146"/>
  <c r="K26" i="146"/>
  <c r="H26" i="146"/>
  <c r="F24" i="147"/>
  <c r="H24" i="147"/>
  <c r="K24" i="147"/>
  <c r="G14" i="108"/>
  <c r="M14" i="108"/>
  <c r="K14" i="108"/>
  <c r="I14" i="108"/>
  <c r="H20" i="148"/>
  <c r="F20" i="148"/>
  <c r="K20" i="148"/>
  <c r="I26" i="106"/>
  <c r="L26" i="107"/>
  <c r="I26" i="107"/>
  <c r="V31" i="148"/>
  <c r="T31" i="148"/>
  <c r="G24" i="94"/>
  <c r="K24" i="94"/>
  <c r="Q24" i="94"/>
  <c r="M24" i="94"/>
  <c r="I24" i="94"/>
  <c r="F28" i="147"/>
  <c r="H28" i="147"/>
  <c r="K28" i="147"/>
  <c r="W12" i="152"/>
  <c r="G23" i="152"/>
  <c r="W14" i="152"/>
  <c r="W13" i="152"/>
  <c r="V20" i="92"/>
  <c r="V18" i="92"/>
  <c r="K31" i="137"/>
  <c r="R31" i="137"/>
  <c r="Y31" i="137"/>
  <c r="E27" i="57"/>
  <c r="M29" i="57"/>
  <c r="E23" i="57"/>
  <c r="E12" i="57"/>
  <c r="E16" i="57"/>
  <c r="E28" i="57"/>
  <c r="E22" i="57"/>
  <c r="R29" i="57"/>
  <c r="E13" i="57"/>
  <c r="E24" i="57"/>
  <c r="E26" i="57"/>
  <c r="E14" i="57"/>
  <c r="E21" i="57"/>
  <c r="E20" i="57"/>
  <c r="E17" i="57"/>
  <c r="E19" i="57"/>
  <c r="E18" i="57"/>
  <c r="E29" i="57"/>
  <c r="E11" i="57"/>
  <c r="E15" i="57"/>
  <c r="L19" i="107"/>
  <c r="I19" i="107"/>
  <c r="H18" i="145"/>
  <c r="K18" i="145"/>
  <c r="F18" i="145"/>
  <c r="H17" i="142"/>
  <c r="F17" i="142"/>
  <c r="I15" i="108"/>
  <c r="M15" i="108"/>
  <c r="L27" i="110"/>
  <c r="P27" i="110"/>
  <c r="N27" i="110"/>
  <c r="H27" i="110"/>
  <c r="D27" i="110"/>
  <c r="J27" i="110"/>
  <c r="F27" i="110"/>
  <c r="K11" i="108"/>
  <c r="I11" i="108"/>
  <c r="G11" i="108"/>
  <c r="M11" i="108"/>
  <c r="K11" i="141"/>
  <c r="F18" i="144"/>
  <c r="K18" i="144"/>
  <c r="H18" i="144"/>
  <c r="Q17" i="95"/>
  <c r="G17" i="95"/>
  <c r="M17" i="95"/>
  <c r="I17" i="95"/>
  <c r="K17" i="95"/>
  <c r="L25" i="107"/>
  <c r="I25" i="107"/>
  <c r="L20" i="107"/>
  <c r="I20" i="107"/>
  <c r="G26" i="96"/>
  <c r="Q26" i="96"/>
  <c r="I26" i="96"/>
  <c r="K26" i="96"/>
  <c r="M26" i="96"/>
  <c r="H14" i="145"/>
  <c r="K14" i="145"/>
  <c r="F14" i="145"/>
  <c r="K29" i="147"/>
  <c r="H29" i="147"/>
  <c r="F29" i="147"/>
  <c r="F12" i="148"/>
  <c r="H12" i="148"/>
  <c r="K12" i="148"/>
  <c r="L23" i="107"/>
  <c r="I23" i="107"/>
  <c r="K22" i="144"/>
  <c r="F22" i="144"/>
  <c r="H22" i="144"/>
  <c r="AH27" i="104"/>
  <c r="I30" i="106"/>
  <c r="H19" i="148"/>
  <c r="K19" i="148"/>
  <c r="F19" i="148"/>
  <c r="L22" i="107"/>
  <c r="I22" i="107"/>
  <c r="H23" i="148"/>
  <c r="K23" i="148"/>
  <c r="F23" i="148"/>
  <c r="I28" i="106"/>
  <c r="F24" i="142"/>
  <c r="H24" i="142"/>
  <c r="K24" i="142"/>
  <c r="AH15" i="105"/>
  <c r="H27" i="148"/>
  <c r="K27" i="148"/>
  <c r="F27" i="148"/>
  <c r="F24" i="145"/>
  <c r="H24" i="145"/>
  <c r="K24" i="145"/>
  <c r="K18" i="95"/>
  <c r="M18" i="95"/>
  <c r="I18" i="95"/>
  <c r="Q18" i="95"/>
  <c r="G18" i="95"/>
  <c r="K21" i="147"/>
  <c r="H21" i="147"/>
  <c r="F21" i="147"/>
  <c r="F27" i="112"/>
  <c r="L27" i="112"/>
  <c r="P27" i="112"/>
  <c r="H27" i="112"/>
  <c r="J27" i="112"/>
  <c r="D27" i="112"/>
  <c r="N27" i="112"/>
  <c r="F13" i="144"/>
  <c r="H13" i="144"/>
  <c r="K13" i="144"/>
  <c r="K18" i="97"/>
  <c r="Q18" i="97"/>
  <c r="G18" i="97"/>
  <c r="I18" i="97"/>
  <c r="I11" i="97"/>
  <c r="Q11" i="97"/>
  <c r="M11" i="97"/>
  <c r="K11" i="97"/>
  <c r="G11" i="97"/>
  <c r="Q11" i="103"/>
  <c r="N14" i="43"/>
  <c r="AC13" i="98"/>
  <c r="S21" i="98"/>
  <c r="AC12" i="98"/>
  <c r="AC14" i="98"/>
  <c r="F19" i="147"/>
  <c r="H19" i="147"/>
  <c r="K19" i="147"/>
  <c r="F20" i="142"/>
  <c r="K20" i="142"/>
  <c r="H20" i="142"/>
  <c r="E12" i="55"/>
  <c r="E15" i="55"/>
  <c r="E21" i="55"/>
  <c r="E22" i="55"/>
  <c r="E24" i="55"/>
  <c r="E11" i="55"/>
  <c r="E25" i="55"/>
  <c r="E27" i="55"/>
  <c r="E19" i="55"/>
  <c r="R29" i="55"/>
  <c r="E17" i="55"/>
  <c r="H29" i="55"/>
  <c r="E29" i="55"/>
  <c r="E16" i="55"/>
  <c r="E20" i="55"/>
  <c r="E14" i="55"/>
  <c r="M29" i="55"/>
  <c r="E18" i="55"/>
  <c r="I25" i="106"/>
  <c r="V17" i="92"/>
  <c r="V31" i="145"/>
  <c r="T31" i="145"/>
  <c r="M21" i="97"/>
  <c r="G21" i="97"/>
  <c r="I21" i="97"/>
  <c r="K21" i="97"/>
  <c r="Q21" i="97"/>
  <c r="I30" i="48"/>
  <c r="S30" i="48"/>
  <c r="Y30" i="48"/>
  <c r="U30" i="48"/>
  <c r="G30" i="48"/>
  <c r="M30" i="48"/>
  <c r="Q30" i="48"/>
  <c r="H27" i="144"/>
  <c r="K27" i="144"/>
  <c r="F27" i="144"/>
  <c r="Q30" i="34"/>
  <c r="S30" i="34"/>
  <c r="M21" i="36"/>
  <c r="R19" i="79"/>
  <c r="AA19" i="79"/>
  <c r="L19" i="79"/>
  <c r="F19" i="79"/>
  <c r="X19" i="79"/>
  <c r="E27" i="53"/>
  <c r="E22" i="53"/>
  <c r="E28" i="53"/>
  <c r="E18" i="53"/>
  <c r="E16" i="53"/>
  <c r="E24" i="53"/>
  <c r="E21" i="53"/>
  <c r="H29" i="53"/>
  <c r="R29" i="53"/>
  <c r="E12" i="53"/>
  <c r="E14" i="53"/>
  <c r="E13" i="53"/>
  <c r="E25" i="53"/>
  <c r="E11" i="53"/>
  <c r="M29" i="53"/>
  <c r="E23" i="53"/>
  <c r="E29" i="53"/>
  <c r="E20" i="53"/>
  <c r="E26" i="53"/>
  <c r="E15" i="53"/>
  <c r="E19" i="53"/>
  <c r="AT25" i="103"/>
  <c r="AT30" i="103"/>
  <c r="H25" i="147"/>
  <c r="K10" i="108"/>
  <c r="G10" i="108"/>
  <c r="I10" i="108"/>
  <c r="AH25" i="104"/>
  <c r="K29" i="143"/>
  <c r="F29" i="143"/>
  <c r="H29" i="143"/>
  <c r="H17" i="143"/>
  <c r="H13" i="143"/>
  <c r="F13" i="143"/>
  <c r="K13" i="143"/>
  <c r="AH16" i="104"/>
  <c r="H21" i="144"/>
  <c r="F21" i="144"/>
  <c r="K21" i="144"/>
  <c r="Q13" i="97"/>
  <c r="G13" i="97"/>
  <c r="I13" i="97"/>
  <c r="M13" i="97"/>
  <c r="M23" i="152"/>
  <c r="Z13" i="152"/>
  <c r="Z12" i="152"/>
  <c r="Z14" i="152"/>
  <c r="K12" i="97"/>
  <c r="M12" i="97"/>
  <c r="Q12" i="97"/>
  <c r="I12" i="97"/>
  <c r="G12" i="97"/>
  <c r="M25" i="97"/>
  <c r="Q25" i="97"/>
  <c r="K25" i="97"/>
  <c r="K25" i="144"/>
  <c r="F25" i="144"/>
  <c r="H25" i="144"/>
  <c r="G24" i="96"/>
  <c r="Q24" i="96"/>
  <c r="M24" i="96"/>
  <c r="K24" i="96"/>
  <c r="I24" i="96"/>
  <c r="W18" i="152"/>
  <c r="W17" i="152"/>
  <c r="W19" i="152"/>
  <c r="G17" i="141"/>
  <c r="K17" i="141"/>
  <c r="I17" i="141"/>
  <c r="E15" i="51"/>
  <c r="E12" i="51"/>
  <c r="E29" i="51"/>
  <c r="E13" i="51"/>
  <c r="E23" i="51"/>
  <c r="E21" i="51"/>
  <c r="E19" i="51"/>
  <c r="E28" i="51"/>
  <c r="E18" i="51"/>
  <c r="E27" i="51"/>
  <c r="H29" i="51"/>
  <c r="E11" i="51"/>
  <c r="E22" i="51"/>
  <c r="E14" i="51"/>
  <c r="R29" i="51"/>
  <c r="E24" i="51"/>
  <c r="E20" i="51"/>
  <c r="E16" i="51"/>
  <c r="E25" i="51"/>
  <c r="E17" i="51"/>
  <c r="E26" i="51"/>
  <c r="I27" i="97"/>
  <c r="K27" i="97"/>
  <c r="G27" i="97"/>
  <c r="M27" i="97"/>
  <c r="Q27" i="97"/>
  <c r="Z17" i="152"/>
  <c r="Z19" i="152"/>
  <c r="Z18" i="152"/>
  <c r="K20" i="145"/>
  <c r="F20" i="145"/>
  <c r="H20" i="145"/>
  <c r="AH17" i="104"/>
  <c r="D31" i="144"/>
  <c r="M31" i="144"/>
  <c r="O31" i="144"/>
  <c r="M23" i="97"/>
  <c r="K23" i="97"/>
  <c r="Q23" i="97"/>
  <c r="I23" i="97"/>
  <c r="G23" i="97"/>
  <c r="W14" i="92"/>
  <c r="W13" i="92"/>
  <c r="W12" i="92"/>
  <c r="G23" i="92"/>
  <c r="W15" i="92"/>
  <c r="AH24" i="104"/>
  <c r="AB13" i="92"/>
  <c r="AB15" i="92"/>
  <c r="AB12" i="92"/>
  <c r="AB14" i="92"/>
  <c r="Q23" i="92"/>
  <c r="E31" i="43"/>
  <c r="G20" i="95"/>
  <c r="I20" i="95"/>
  <c r="Q20" i="95"/>
  <c r="M20" i="95"/>
  <c r="K20" i="95"/>
  <c r="I28" i="107"/>
  <c r="L28" i="107"/>
  <c r="K15" i="146"/>
  <c r="H15" i="146"/>
  <c r="F15" i="146"/>
  <c r="F15" i="145"/>
  <c r="K15" i="145"/>
  <c r="H15" i="145"/>
  <c r="M19" i="36"/>
  <c r="N17" i="102"/>
  <c r="AT14" i="103"/>
  <c r="AT13" i="103"/>
  <c r="AT28" i="103"/>
  <c r="AT19" i="103"/>
  <c r="AT16" i="103"/>
  <c r="AT15" i="103"/>
  <c r="AT12" i="103"/>
  <c r="AT11" i="103"/>
  <c r="AT26" i="103"/>
  <c r="AT27" i="103"/>
  <c r="AT20" i="103"/>
  <c r="AT21" i="103"/>
  <c r="AT24" i="103"/>
  <c r="AT18" i="103"/>
  <c r="AT23" i="103"/>
  <c r="AT17" i="103"/>
  <c r="AT22" i="103"/>
  <c r="M31" i="142"/>
  <c r="D31" i="142"/>
  <c r="O31" i="142"/>
  <c r="H15" i="143"/>
  <c r="F15" i="143"/>
  <c r="K15" i="143"/>
  <c r="M24" i="108"/>
  <c r="G24" i="108"/>
  <c r="I24" i="108"/>
  <c r="K24" i="108"/>
  <c r="F22" i="143"/>
  <c r="H22" i="143"/>
  <c r="K22" i="143"/>
  <c r="Q24" i="95"/>
  <c r="G24" i="95"/>
  <c r="K24" i="95"/>
  <c r="I24" i="95"/>
  <c r="Q10" i="95"/>
  <c r="I10" i="95"/>
  <c r="M10" i="95"/>
  <c r="G10" i="95"/>
  <c r="O10" i="95" s="1"/>
  <c r="K10" i="95"/>
  <c r="X14" i="98"/>
  <c r="X12" i="98"/>
  <c r="X13" i="98"/>
  <c r="Q25" i="95"/>
  <c r="K25" i="95"/>
  <c r="I25" i="95"/>
  <c r="O25" i="95" s="1"/>
  <c r="G25" i="97"/>
  <c r="AA12" i="98"/>
  <c r="O21" i="98"/>
  <c r="AA13" i="98"/>
  <c r="AA14" i="98"/>
  <c r="Q23" i="96"/>
  <c r="G23" i="96"/>
  <c r="I23" i="96"/>
  <c r="I21" i="108"/>
  <c r="M21" i="108"/>
  <c r="G21" i="108"/>
  <c r="K21" i="108"/>
  <c r="AN24" i="103"/>
  <c r="AN30" i="103"/>
  <c r="V14" i="92"/>
  <c r="V13" i="92"/>
  <c r="E23" i="92"/>
  <c r="V12" i="92"/>
  <c r="G12" i="96"/>
  <c r="K12" i="96"/>
  <c r="Q12" i="96"/>
  <c r="I12" i="96"/>
  <c r="M12" i="96"/>
  <c r="AH14" i="104"/>
  <c r="V12" i="152"/>
  <c r="E23" i="152"/>
  <c r="V13" i="152"/>
  <c r="V14" i="152"/>
  <c r="Z14" i="98"/>
  <c r="M21" i="98"/>
  <c r="Z12" i="98"/>
  <c r="Z13" i="98"/>
  <c r="F26" i="144"/>
  <c r="H26" i="144"/>
  <c r="K26" i="144"/>
  <c r="M16" i="108"/>
  <c r="O16" i="108" s="1"/>
  <c r="F27" i="143"/>
  <c r="H27" i="143"/>
  <c r="K27" i="143"/>
  <c r="K12" i="144"/>
  <c r="F12" i="144"/>
  <c r="H12" i="144"/>
  <c r="F27" i="147"/>
  <c r="K27" i="147"/>
  <c r="H27" i="147"/>
  <c r="H20" i="147"/>
  <c r="K20" i="147"/>
  <c r="F20" i="147"/>
  <c r="I30" i="107"/>
  <c r="L30" i="107"/>
  <c r="O11" i="141"/>
  <c r="K20" i="143"/>
  <c r="H20" i="143"/>
  <c r="F20" i="143"/>
  <c r="AH19" i="104"/>
  <c r="K16" i="96"/>
  <c r="G16" i="96"/>
  <c r="Q16" i="96"/>
  <c r="I16" i="96"/>
  <c r="M16" i="96"/>
  <c r="AA21" i="68"/>
  <c r="L21" i="68"/>
  <c r="O21" i="68"/>
  <c r="I21" i="68"/>
  <c r="R21" i="68"/>
  <c r="X21" i="68"/>
  <c r="F21" i="68"/>
  <c r="U21" i="68"/>
  <c r="I24" i="141"/>
  <c r="G24" i="141"/>
  <c r="F28" i="142"/>
  <c r="H28" i="142"/>
  <c r="K28" i="142"/>
  <c r="M17" i="36"/>
  <c r="F24" i="146"/>
  <c r="V12" i="98"/>
  <c r="V13" i="98"/>
  <c r="V14" i="98"/>
  <c r="H27" i="142"/>
  <c r="F27" i="142"/>
  <c r="K27" i="142"/>
  <c r="Q20" i="94"/>
  <c r="G20" i="94"/>
  <c r="I20" i="94"/>
  <c r="M20" i="94"/>
  <c r="L24" i="107"/>
  <c r="I24" i="107"/>
  <c r="H26" i="147"/>
  <c r="K26" i="147"/>
  <c r="F26" i="147"/>
  <c r="L17" i="107"/>
  <c r="I17" i="107"/>
  <c r="G27" i="96"/>
  <c r="K27" i="96"/>
  <c r="M27" i="96"/>
  <c r="I27" i="96"/>
  <c r="Q27" i="96"/>
  <c r="H19" i="144"/>
  <c r="K19" i="144"/>
  <c r="F19" i="144"/>
  <c r="O31" i="145"/>
  <c r="K17" i="148"/>
  <c r="H17" i="148"/>
  <c r="F17" i="148"/>
  <c r="I23" i="152"/>
  <c r="X14" i="152"/>
  <c r="X13" i="152"/>
  <c r="X12" i="152"/>
  <c r="K15" i="147"/>
  <c r="H15" i="147"/>
  <c r="F15" i="147"/>
  <c r="AD15" i="68"/>
  <c r="F23" i="144"/>
  <c r="H23" i="144"/>
  <c r="K23" i="144"/>
  <c r="I22" i="106"/>
  <c r="C31" i="106"/>
  <c r="AH13" i="104"/>
  <c r="K13" i="108"/>
  <c r="M13" i="108"/>
  <c r="G13" i="108"/>
  <c r="I13" i="108"/>
  <c r="H26" i="142"/>
  <c r="K26" i="142"/>
  <c r="F26" i="142"/>
  <c r="H14" i="142"/>
  <c r="F14" i="142"/>
  <c r="K14" i="142"/>
  <c r="AC19" i="152"/>
  <c r="S23" i="152"/>
  <c r="AC18" i="152"/>
  <c r="AC17" i="152"/>
  <c r="AN28" i="103"/>
  <c r="AN16" i="103"/>
  <c r="AN11" i="103"/>
  <c r="AN21" i="103"/>
  <c r="AN27" i="103"/>
  <c r="AN13" i="103"/>
  <c r="AN20" i="103"/>
  <c r="AN12" i="103"/>
  <c r="AN14" i="103"/>
  <c r="AN22" i="103"/>
  <c r="AN17" i="103"/>
  <c r="AN23" i="103"/>
  <c r="AN18" i="103"/>
  <c r="AN15" i="103"/>
  <c r="AN26" i="103"/>
  <c r="AN25" i="103"/>
  <c r="AN19" i="103"/>
  <c r="I23" i="92"/>
  <c r="X14" i="92"/>
  <c r="X13" i="92"/>
  <c r="X12" i="92"/>
  <c r="X15" i="92"/>
  <c r="AH28" i="105"/>
  <c r="N16" i="43"/>
  <c r="I13" i="96"/>
  <c r="V19" i="152"/>
  <c r="V18" i="152"/>
  <c r="V17" i="152"/>
  <c r="K24" i="148"/>
  <c r="H24" i="148"/>
  <c r="F24" i="148"/>
  <c r="AN28" i="104"/>
  <c r="AN17" i="104"/>
  <c r="AN22" i="104"/>
  <c r="AN27" i="104"/>
  <c r="AN18" i="104"/>
  <c r="AN24" i="104"/>
  <c r="K16" i="142"/>
  <c r="H16" i="142"/>
  <c r="F16" i="142"/>
  <c r="H21" i="148"/>
  <c r="F21" i="148"/>
  <c r="K21" i="148"/>
  <c r="H20" i="144"/>
  <c r="K20" i="144"/>
  <c r="F20" i="144"/>
  <c r="I27" i="107"/>
  <c r="L27" i="107"/>
  <c r="I29" i="107"/>
  <c r="L29" i="107"/>
  <c r="I19" i="96"/>
  <c r="Q19" i="96"/>
  <c r="M19" i="96"/>
  <c r="K19" i="96"/>
  <c r="H14" i="144"/>
  <c r="F14" i="144"/>
  <c r="K14" i="144"/>
  <c r="W21" i="34"/>
  <c r="I30" i="141"/>
  <c r="AH22" i="104"/>
  <c r="M10" i="108"/>
  <c r="K19" i="145"/>
  <c r="H19" i="145"/>
  <c r="F19" i="145"/>
  <c r="F14" i="147"/>
  <c r="K14" i="147"/>
  <c r="I12" i="141"/>
  <c r="M24" i="95"/>
  <c r="M29" i="54"/>
  <c r="E21" i="54"/>
  <c r="E11" i="54"/>
  <c r="E18" i="54"/>
  <c r="E17" i="54"/>
  <c r="R29" i="54"/>
  <c r="E28" i="54"/>
  <c r="E19" i="54"/>
  <c r="E23" i="54"/>
  <c r="E29" i="54"/>
  <c r="E13" i="54"/>
  <c r="E14" i="54"/>
  <c r="E15" i="54"/>
  <c r="E27" i="54"/>
  <c r="E25" i="54"/>
  <c r="E26" i="54"/>
  <c r="E22" i="54"/>
  <c r="E12" i="54"/>
  <c r="E16" i="54"/>
  <c r="H29" i="54"/>
  <c r="F16" i="146"/>
  <c r="K16" i="146"/>
  <c r="H16" i="146"/>
  <c r="G15" i="141"/>
  <c r="I15" i="141"/>
  <c r="F16" i="143"/>
  <c r="K16" i="143"/>
  <c r="H16" i="143"/>
  <c r="Q21" i="98"/>
  <c r="AB12" i="98"/>
  <c r="AB13" i="98"/>
  <c r="AB14" i="98"/>
  <c r="F13" i="148"/>
  <c r="K13" i="148"/>
  <c r="Q16" i="94"/>
  <c r="G16" i="94"/>
  <c r="M16" i="94"/>
  <c r="K21" i="94"/>
  <c r="Q21" i="94"/>
  <c r="G21" i="94"/>
  <c r="I21" i="94"/>
  <c r="K14" i="146"/>
  <c r="H14" i="146"/>
  <c r="F14" i="146"/>
  <c r="K12" i="145"/>
  <c r="F12" i="145"/>
  <c r="H12" i="145"/>
  <c r="S23" i="92"/>
  <c r="AC15" i="92"/>
  <c r="AC13" i="92"/>
  <c r="AC12" i="92"/>
  <c r="AC14" i="92"/>
  <c r="Q22" i="94"/>
  <c r="I22" i="94"/>
  <c r="K22" i="94"/>
  <c r="M22" i="94"/>
  <c r="G22" i="94"/>
  <c r="J27" i="109"/>
  <c r="D27" i="109"/>
  <c r="F27" i="109"/>
  <c r="L27" i="109"/>
  <c r="H27" i="109"/>
  <c r="N27" i="109"/>
  <c r="F27" i="111"/>
  <c r="P27" i="111"/>
  <c r="D27" i="111"/>
  <c r="L27" i="111"/>
  <c r="H27" i="111"/>
  <c r="J27" i="111"/>
  <c r="N27" i="111"/>
  <c r="I18" i="96"/>
  <c r="M18" i="96"/>
  <c r="Q18" i="96"/>
  <c r="K18" i="96"/>
  <c r="G18" i="96"/>
  <c r="H12" i="146"/>
  <c r="F12" i="146"/>
  <c r="K12" i="146"/>
  <c r="F26" i="148"/>
  <c r="H26" i="148"/>
  <c r="K26" i="148"/>
  <c r="Q11" i="94"/>
  <c r="M11" i="94"/>
  <c r="I11" i="94"/>
  <c r="G11" i="94"/>
  <c r="K11" i="94"/>
  <c r="F16" i="148"/>
  <c r="H16" i="148"/>
  <c r="K16" i="148"/>
  <c r="I16" i="107"/>
  <c r="L16" i="107"/>
  <c r="R29" i="10"/>
  <c r="O29" i="10"/>
  <c r="L29" i="10"/>
  <c r="I29" i="10"/>
  <c r="Q11" i="105"/>
  <c r="H28" i="144"/>
  <c r="F28" i="144"/>
  <c r="K28" i="144"/>
  <c r="S30" i="47"/>
  <c r="M30" i="47"/>
  <c r="G30" i="47"/>
  <c r="Q30" i="47"/>
  <c r="K30" i="47"/>
  <c r="I30" i="47"/>
  <c r="O30" i="47"/>
  <c r="Y30" i="47"/>
  <c r="U30" i="47"/>
  <c r="K15" i="142"/>
  <c r="F15" i="142"/>
  <c r="H18" i="146"/>
  <c r="F18" i="146"/>
  <c r="K18" i="146"/>
  <c r="AH23" i="104"/>
  <c r="M31" i="147"/>
  <c r="O31" i="147"/>
  <c r="D31" i="147"/>
  <c r="I21" i="107"/>
  <c r="L21" i="107"/>
  <c r="Z20" i="92"/>
  <c r="Z19" i="92"/>
  <c r="Z17" i="92"/>
  <c r="Z18" i="92"/>
  <c r="M18" i="36"/>
  <c r="F18" i="143"/>
  <c r="K18" i="143"/>
  <c r="H18" i="143"/>
  <c r="X17" i="92"/>
  <c r="X19" i="92"/>
  <c r="X18" i="92"/>
  <c r="X20" i="92"/>
  <c r="M11" i="95"/>
  <c r="Q11" i="95"/>
  <c r="G11" i="95"/>
  <c r="N29" i="141"/>
  <c r="K10" i="141"/>
  <c r="I10" i="141"/>
  <c r="G10" i="141"/>
  <c r="L14" i="107"/>
  <c r="I14" i="107"/>
  <c r="K21" i="143"/>
  <c r="F21" i="143"/>
  <c r="H21" i="143"/>
  <c r="K12" i="94"/>
  <c r="F23" i="146"/>
  <c r="K23" i="146"/>
  <c r="H15" i="142"/>
  <c r="G20" i="97"/>
  <c r="I20" i="97"/>
  <c r="Q20" i="97"/>
  <c r="K20" i="97"/>
  <c r="M20" i="97"/>
  <c r="AH11" i="104"/>
  <c r="AH26" i="104"/>
  <c r="E13" i="56"/>
  <c r="E28" i="56"/>
  <c r="E17" i="56"/>
  <c r="E14" i="56"/>
  <c r="H29" i="56"/>
  <c r="E27" i="56"/>
  <c r="E24" i="56"/>
  <c r="E11" i="56"/>
  <c r="E12" i="56"/>
  <c r="E15" i="56"/>
  <c r="E29" i="56"/>
  <c r="M29" i="56"/>
  <c r="E26" i="56"/>
  <c r="E18" i="56"/>
  <c r="E20" i="56"/>
  <c r="E16" i="56"/>
  <c r="U29" i="10"/>
  <c r="E17" i="53"/>
  <c r="H18" i="147"/>
  <c r="K18" i="147"/>
  <c r="F18" i="147"/>
  <c r="I30" i="97"/>
  <c r="AH19" i="105"/>
  <c r="O22" i="141"/>
  <c r="O14" i="95"/>
  <c r="O18" i="108"/>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AN26" i="105" l="1"/>
  <c r="AH23" i="105"/>
  <c r="AH26" i="105"/>
  <c r="P30" i="105"/>
  <c r="Q30" i="105" s="1"/>
  <c r="AH13" i="105"/>
  <c r="AN17" i="105"/>
  <c r="G21" i="98"/>
  <c r="Z18" i="98"/>
  <c r="AB17" i="98"/>
  <c r="AB18" i="98"/>
  <c r="AB16" i="98"/>
  <c r="W18" i="98"/>
  <c r="W16" i="98"/>
  <c r="X17" i="98"/>
  <c r="X18" i="98"/>
  <c r="I21" i="98"/>
  <c r="K30" i="97"/>
  <c r="W30" i="49"/>
  <c r="G26" i="97"/>
  <c r="Q24" i="97"/>
  <c r="K24" i="97"/>
  <c r="I24" i="97"/>
  <c r="M24" i="97"/>
  <c r="G24" i="97"/>
  <c r="G22" i="97"/>
  <c r="I22" i="97"/>
  <c r="Q22" i="97"/>
  <c r="M22" i="97"/>
  <c r="K22" i="97"/>
  <c r="K10" i="96"/>
  <c r="G10" i="96"/>
  <c r="M15" i="95"/>
  <c r="Q15" i="95"/>
  <c r="K22" i="95"/>
  <c r="I22" i="95"/>
  <c r="Q22" i="95"/>
  <c r="G22" i="95"/>
  <c r="O22" i="95" s="1"/>
  <c r="O11" i="95"/>
  <c r="I15" i="95"/>
  <c r="O15" i="95" s="1"/>
  <c r="K30" i="34"/>
  <c r="M12" i="94"/>
  <c r="Y30" i="34"/>
  <c r="Q12" i="94"/>
  <c r="I12" i="94"/>
  <c r="G30" i="34"/>
  <c r="W30" i="34" s="1"/>
  <c r="I30" i="34"/>
  <c r="M30" i="34"/>
  <c r="O30" i="34"/>
  <c r="O26" i="94"/>
  <c r="AA17" i="152"/>
  <c r="AA19" i="152"/>
  <c r="O23" i="152"/>
  <c r="X19" i="152"/>
  <c r="X17" i="152"/>
  <c r="X18" i="152"/>
  <c r="AA18" i="152"/>
  <c r="Q23" i="152"/>
  <c r="Y12" i="152"/>
  <c r="Y14" i="152"/>
  <c r="AN21" i="104"/>
  <c r="AN23" i="104"/>
  <c r="AN26" i="104"/>
  <c r="AN30" i="104"/>
  <c r="AN20" i="104"/>
  <c r="AN13" i="104"/>
  <c r="AN14" i="104"/>
  <c r="AP23" i="104" s="1"/>
  <c r="AN12" i="104"/>
  <c r="AN25" i="104"/>
  <c r="AN16" i="104"/>
  <c r="AN11" i="104"/>
  <c r="AN19" i="104"/>
  <c r="F22" i="145"/>
  <c r="D31" i="145"/>
  <c r="H22" i="145"/>
  <c r="H17" i="144"/>
  <c r="F17" i="144"/>
  <c r="F19" i="143"/>
  <c r="F14" i="143"/>
  <c r="H19" i="142"/>
  <c r="K23" i="142"/>
  <c r="AH27" i="103"/>
  <c r="AN16" i="105"/>
  <c r="AH24" i="105"/>
  <c r="AH22" i="103"/>
  <c r="AH17" i="105"/>
  <c r="AN13" i="105"/>
  <c r="AH25" i="105"/>
  <c r="AN15" i="105"/>
  <c r="AN28" i="105"/>
  <c r="AH14" i="105"/>
  <c r="AN25" i="105"/>
  <c r="AN21" i="105"/>
  <c r="AH27" i="105"/>
  <c r="AH16" i="105"/>
  <c r="AH12" i="105"/>
  <c r="AJ25" i="105" s="1"/>
  <c r="AH26" i="103"/>
  <c r="AN30" i="105"/>
  <c r="AH21" i="105"/>
  <c r="AH30" i="105"/>
  <c r="AH22" i="105"/>
  <c r="AH18" i="105"/>
  <c r="AT30" i="104"/>
  <c r="O24" i="70"/>
  <c r="P24" i="70"/>
  <c r="G27" i="94"/>
  <c r="I27" i="94"/>
  <c r="M27" i="94"/>
  <c r="K27" i="94"/>
  <c r="Q27" i="94"/>
  <c r="R29" i="52"/>
  <c r="H29" i="52"/>
  <c r="E16" i="52"/>
  <c r="E11" i="52"/>
  <c r="E15" i="52"/>
  <c r="E14" i="52"/>
  <c r="E26" i="52"/>
  <c r="E27" i="52"/>
  <c r="E12" i="52"/>
  <c r="E29" i="52"/>
  <c r="E13" i="52"/>
  <c r="E18" i="52"/>
  <c r="E19" i="52"/>
  <c r="E23" i="52"/>
  <c r="E22" i="52"/>
  <c r="E20" i="52"/>
  <c r="E17" i="52"/>
  <c r="E25" i="52"/>
  <c r="E28" i="52"/>
  <c r="E21" i="52"/>
  <c r="M29" i="52"/>
  <c r="E24" i="52"/>
  <c r="Q23" i="95"/>
  <c r="K23" i="95"/>
  <c r="I23" i="95"/>
  <c r="H24" i="144"/>
  <c r="F24" i="144"/>
  <c r="M23" i="95"/>
  <c r="M25" i="108"/>
  <c r="I25" i="108"/>
  <c r="G25" i="108"/>
  <c r="K25" i="108"/>
  <c r="G17" i="94"/>
  <c r="M17" i="94"/>
  <c r="I17" i="94"/>
  <c r="Q17" i="94"/>
  <c r="K17" i="94"/>
  <c r="R31" i="134"/>
  <c r="Y31" i="134"/>
  <c r="I30" i="108"/>
  <c r="M30" i="108"/>
  <c r="Q30" i="108"/>
  <c r="O22" i="96"/>
  <c r="K30" i="108"/>
  <c r="L15" i="107"/>
  <c r="I15" i="107"/>
  <c r="H27" i="145"/>
  <c r="F27" i="145"/>
  <c r="K27" i="145"/>
  <c r="K13" i="147"/>
  <c r="H13" i="147"/>
  <c r="I19" i="141"/>
  <c r="G19" i="141"/>
  <c r="K19" i="141"/>
  <c r="M15" i="97"/>
  <c r="K15" i="97"/>
  <c r="I15" i="97"/>
  <c r="G15" i="97"/>
  <c r="Q15" i="97"/>
  <c r="K31" i="139"/>
  <c r="R31" i="139"/>
  <c r="Y31" i="139"/>
  <c r="M12" i="95"/>
  <c r="K12" i="95"/>
  <c r="I12" i="95"/>
  <c r="G12" i="95"/>
  <c r="Q12" i="95"/>
  <c r="M21" i="95"/>
  <c r="Y14" i="98"/>
  <c r="Y12" i="98"/>
  <c r="Y13" i="98"/>
  <c r="AA18" i="98"/>
  <c r="I13" i="95"/>
  <c r="K22" i="147"/>
  <c r="R16" i="68"/>
  <c r="O16" i="68"/>
  <c r="X16" i="68"/>
  <c r="L16" i="68"/>
  <c r="U16" i="68"/>
  <c r="I16" i="68"/>
  <c r="F16" i="68"/>
  <c r="AA16" i="68"/>
  <c r="D26" i="45"/>
  <c r="F22" i="147"/>
  <c r="I19" i="79"/>
  <c r="AD19" i="79" s="1"/>
  <c r="U19" i="79"/>
  <c r="O19" i="79"/>
  <c r="G30" i="108"/>
  <c r="D12" i="45"/>
  <c r="AA17" i="98"/>
  <c r="K31" i="134"/>
  <c r="K16" i="147"/>
  <c r="I12" i="108"/>
  <c r="O12" i="108" s="1"/>
  <c r="O10" i="108"/>
  <c r="P30" i="103"/>
  <c r="Q30" i="103" s="1"/>
  <c r="AT26" i="104"/>
  <c r="AT20" i="104"/>
  <c r="AT16" i="104"/>
  <c r="AT25" i="104"/>
  <c r="AT24" i="104"/>
  <c r="AT21" i="104"/>
  <c r="AT18" i="104"/>
  <c r="AT17" i="104"/>
  <c r="AT13" i="104"/>
  <c r="AT23" i="104"/>
  <c r="AT12" i="104"/>
  <c r="AT27" i="104"/>
  <c r="AT15" i="104"/>
  <c r="AT19" i="104"/>
  <c r="AT14" i="104"/>
  <c r="AT11" i="104"/>
  <c r="AT22" i="104"/>
  <c r="AT28" i="104"/>
  <c r="I10" i="94"/>
  <c r="Q10" i="94"/>
  <c r="K10" i="94"/>
  <c r="M10" i="94"/>
  <c r="D14" i="45"/>
  <c r="D30" i="45"/>
  <c r="L15" i="125"/>
  <c r="AA15" i="125"/>
  <c r="I15" i="125"/>
  <c r="U15" i="125"/>
  <c r="X15" i="125"/>
  <c r="R15" i="125"/>
  <c r="O15" i="125"/>
  <c r="F15" i="125"/>
  <c r="M27" i="108"/>
  <c r="K27" i="108"/>
  <c r="I27" i="108"/>
  <c r="G27" i="108"/>
  <c r="R31" i="148"/>
  <c r="F31" i="148"/>
  <c r="Y31" i="148"/>
  <c r="H31" i="148"/>
  <c r="K31" i="148"/>
  <c r="AH15" i="103"/>
  <c r="AH19" i="103"/>
  <c r="AH25" i="103"/>
  <c r="O17" i="141"/>
  <c r="O24" i="96"/>
  <c r="AH21" i="103"/>
  <c r="O12" i="96"/>
  <c r="O21" i="108"/>
  <c r="O24" i="95"/>
  <c r="O20" i="95"/>
  <c r="AH18" i="103"/>
  <c r="P32" i="70"/>
  <c r="AT28" i="105"/>
  <c r="AT30" i="105"/>
  <c r="G13" i="95"/>
  <c r="Z17" i="98"/>
  <c r="H14" i="148"/>
  <c r="G31" i="84"/>
  <c r="E31" i="84"/>
  <c r="I31" i="84"/>
  <c r="D21" i="45"/>
  <c r="F28" i="146"/>
  <c r="K28" i="146"/>
  <c r="I21" i="95"/>
  <c r="AA31" i="147"/>
  <c r="AC31" i="147"/>
  <c r="D23" i="45"/>
  <c r="F23" i="142"/>
  <c r="K22" i="146"/>
  <c r="H22" i="146"/>
  <c r="F22" i="146"/>
  <c r="F31" i="134"/>
  <c r="F31" i="106"/>
  <c r="G31" i="106" s="1"/>
  <c r="AH30" i="103"/>
  <c r="AH17" i="103"/>
  <c r="N29" i="108"/>
  <c r="AH14" i="103"/>
  <c r="AH28" i="103"/>
  <c r="O15" i="96"/>
  <c r="AT13" i="105"/>
  <c r="AT11" i="105"/>
  <c r="AT12" i="105"/>
  <c r="AT15" i="105"/>
  <c r="AT16" i="105"/>
  <c r="AT22" i="105"/>
  <c r="AT14" i="105"/>
  <c r="AT21" i="105"/>
  <c r="AT18" i="105"/>
  <c r="AT27" i="105"/>
  <c r="AT26" i="105"/>
  <c r="AT23" i="105"/>
  <c r="K13" i="94"/>
  <c r="Q13" i="94"/>
  <c r="M13" i="94"/>
  <c r="G13" i="94"/>
  <c r="K15" i="94"/>
  <c r="K29" i="148"/>
  <c r="AT17" i="105"/>
  <c r="H31" i="139"/>
  <c r="N30" i="95"/>
  <c r="G30" i="95" s="1"/>
  <c r="I15" i="94"/>
  <c r="AT20" i="105"/>
  <c r="H29" i="148"/>
  <c r="K17" i="146"/>
  <c r="F17" i="146"/>
  <c r="H17" i="146"/>
  <c r="G20" i="108"/>
  <c r="K20" i="108"/>
  <c r="M20" i="108"/>
  <c r="I20" i="108"/>
  <c r="I17" i="97"/>
  <c r="Q17" i="97"/>
  <c r="M17" i="97"/>
  <c r="K17" i="97"/>
  <c r="G17" i="97"/>
  <c r="F13" i="147"/>
  <c r="F20" i="146"/>
  <c r="H20" i="146"/>
  <c r="K20" i="146"/>
  <c r="O31" i="146"/>
  <c r="M31" i="146"/>
  <c r="F31" i="139"/>
  <c r="K29" i="146"/>
  <c r="H29" i="146"/>
  <c r="O15" i="141"/>
  <c r="AH12" i="103"/>
  <c r="AH16" i="103"/>
  <c r="K25" i="147"/>
  <c r="AH23" i="103"/>
  <c r="O32" i="70"/>
  <c r="O19" i="108"/>
  <c r="U15" i="79"/>
  <c r="AA15" i="79"/>
  <c r="R15" i="79"/>
  <c r="Q14" i="97"/>
  <c r="G14" i="97"/>
  <c r="K14" i="97"/>
  <c r="M14" i="97"/>
  <c r="I14" i="97"/>
  <c r="E29" i="10"/>
  <c r="H23" i="143"/>
  <c r="I21" i="96"/>
  <c r="M21" i="96"/>
  <c r="Q21" i="96"/>
  <c r="K21" i="96"/>
  <c r="G21" i="96"/>
  <c r="AD14" i="79"/>
  <c r="M13" i="95"/>
  <c r="M15" i="94"/>
  <c r="H28" i="146"/>
  <c r="F14" i="148"/>
  <c r="AB13" i="152"/>
  <c r="O27" i="141"/>
  <c r="K17" i="145"/>
  <c r="H17" i="145"/>
  <c r="AN27" i="105"/>
  <c r="AN20" i="105"/>
  <c r="AN24" i="105"/>
  <c r="AN14" i="105"/>
  <c r="AN19" i="105"/>
  <c r="AN22" i="105"/>
  <c r="AN11" i="105"/>
  <c r="AN23" i="105"/>
  <c r="AN12" i="105"/>
  <c r="AP20" i="105" s="1"/>
  <c r="F25" i="147"/>
  <c r="AH20" i="103"/>
  <c r="AH13" i="103"/>
  <c r="M30" i="97"/>
  <c r="O10" i="96"/>
  <c r="L31" i="107"/>
  <c r="I31" i="107"/>
  <c r="K23" i="143"/>
  <c r="H31" i="134"/>
  <c r="K28" i="148"/>
  <c r="F28" i="148"/>
  <c r="H28" i="148"/>
  <c r="G21" i="95"/>
  <c r="G19" i="94"/>
  <c r="Q19" i="94"/>
  <c r="M19" i="94"/>
  <c r="I22" i="108"/>
  <c r="M22" i="108"/>
  <c r="G22" i="108"/>
  <c r="K22" i="108"/>
  <c r="AT24" i="105"/>
  <c r="I16" i="95"/>
  <c r="O16" i="95" s="1"/>
  <c r="Q26" i="97"/>
  <c r="M26" i="97"/>
  <c r="O26" i="97" s="1"/>
  <c r="AD12" i="125"/>
  <c r="D17" i="45"/>
  <c r="F25" i="146"/>
  <c r="K25" i="146"/>
  <c r="H25" i="146"/>
  <c r="M19" i="95"/>
  <c r="G19" i="95"/>
  <c r="O19" i="95" s="1"/>
  <c r="Q19" i="95"/>
  <c r="K19" i="95"/>
  <c r="I19" i="95"/>
  <c r="F29" i="148"/>
  <c r="H14" i="143"/>
  <c r="AA31" i="146"/>
  <c r="AH11" i="103"/>
  <c r="D31" i="146"/>
  <c r="F31" i="146" s="1"/>
  <c r="F15" i="79"/>
  <c r="G31" i="155"/>
  <c r="G15" i="94"/>
  <c r="M10" i="96"/>
  <c r="Q10" i="96"/>
  <c r="D18" i="45"/>
  <c r="D20" i="45"/>
  <c r="K13" i="95"/>
  <c r="K21" i="95"/>
  <c r="G23" i="141"/>
  <c r="I23" i="141"/>
  <c r="K23" i="141"/>
  <c r="D24" i="45"/>
  <c r="I25" i="94"/>
  <c r="Q25" i="94"/>
  <c r="G25" i="94"/>
  <c r="T31" i="142"/>
  <c r="V31" i="142"/>
  <c r="G23" i="95"/>
  <c r="K24" i="144"/>
  <c r="G30" i="141"/>
  <c r="K30" i="141"/>
  <c r="O30" i="141" s="1"/>
  <c r="M30" i="141"/>
  <c r="Q30" i="141"/>
  <c r="H19" i="143"/>
  <c r="O10" i="97"/>
  <c r="O16" i="70"/>
  <c r="P16" i="70"/>
  <c r="G30" i="94"/>
  <c r="I30" i="94"/>
  <c r="K30" i="94"/>
  <c r="M30" i="94"/>
  <c r="Q30" i="94"/>
  <c r="O21" i="94"/>
  <c r="O18" i="95"/>
  <c r="O11" i="108"/>
  <c r="O15" i="108"/>
  <c r="AD15" i="79"/>
  <c r="O21" i="141"/>
  <c r="O17" i="108"/>
  <c r="O26" i="141"/>
  <c r="O27" i="95"/>
  <c r="P26" i="70"/>
  <c r="O23" i="108"/>
  <c r="O26" i="70"/>
  <c r="O17" i="96"/>
  <c r="O16" i="141"/>
  <c r="AB30" i="103"/>
  <c r="O19" i="97"/>
  <c r="O18" i="96"/>
  <c r="AP21" i="103"/>
  <c r="AP25" i="103"/>
  <c r="AP26" i="103"/>
  <c r="AP22" i="103"/>
  <c r="AP17" i="103"/>
  <c r="AP19" i="103"/>
  <c r="AP23" i="103"/>
  <c r="AP24" i="103"/>
  <c r="AP18" i="103"/>
  <c r="AP27" i="103"/>
  <c r="AP28" i="103"/>
  <c r="AP14" i="103"/>
  <c r="AP16" i="103"/>
  <c r="AP11" i="103"/>
  <c r="AP12" i="103"/>
  <c r="AP15" i="103"/>
  <c r="AP29" i="103"/>
  <c r="AP13" i="103"/>
  <c r="AP20" i="103"/>
  <c r="R31" i="145"/>
  <c r="K31" i="145"/>
  <c r="F31" i="145"/>
  <c r="Y31" i="145"/>
  <c r="H31" i="145"/>
  <c r="O23" i="96"/>
  <c r="O13" i="97"/>
  <c r="O18" i="70"/>
  <c r="P18" i="70"/>
  <c r="O26" i="96"/>
  <c r="O23" i="94"/>
  <c r="O14" i="94"/>
  <c r="O25" i="141"/>
  <c r="AB30" i="104"/>
  <c r="I32" i="107"/>
  <c r="O12" i="94"/>
  <c r="R31" i="147"/>
  <c r="K31" i="147"/>
  <c r="F31" i="147"/>
  <c r="Y31" i="147"/>
  <c r="H31" i="147"/>
  <c r="O27" i="96"/>
  <c r="O20" i="94"/>
  <c r="X23" i="68"/>
  <c r="R23" i="68"/>
  <c r="F23" i="68"/>
  <c r="AA23" i="68"/>
  <c r="O23" i="68"/>
  <c r="I23" i="68"/>
  <c r="L23" i="68"/>
  <c r="O16" i="96"/>
  <c r="AV27" i="103"/>
  <c r="AV20" i="103"/>
  <c r="AV24" i="103"/>
  <c r="AV28" i="103"/>
  <c r="AV23" i="103"/>
  <c r="AV11" i="103"/>
  <c r="AV19" i="103"/>
  <c r="AV13" i="103"/>
  <c r="AV15" i="103"/>
  <c r="AV17" i="103"/>
  <c r="AV16" i="103"/>
  <c r="AV14" i="103"/>
  <c r="AV18" i="103"/>
  <c r="AV26" i="103"/>
  <c r="AV22" i="103"/>
  <c r="AV25" i="103"/>
  <c r="AV21" i="103"/>
  <c r="AV12" i="103"/>
  <c r="AV29" i="103"/>
  <c r="O26" i="108"/>
  <c r="O13" i="141"/>
  <c r="O16" i="97"/>
  <c r="O18" i="94"/>
  <c r="W30" i="47"/>
  <c r="AB17" i="105"/>
  <c r="AB23" i="105"/>
  <c r="AB20" i="105"/>
  <c r="AB21" i="105"/>
  <c r="AB18" i="105"/>
  <c r="AB28" i="105"/>
  <c r="AB26" i="105"/>
  <c r="AB13" i="105"/>
  <c r="AB11" i="105"/>
  <c r="AB25" i="105"/>
  <c r="AB22" i="105"/>
  <c r="AB19" i="105"/>
  <c r="AB15" i="105"/>
  <c r="AB16" i="105"/>
  <c r="AB27" i="105"/>
  <c r="AB14" i="105"/>
  <c r="AB24" i="105"/>
  <c r="O11" i="94"/>
  <c r="O13" i="108"/>
  <c r="H31" i="144"/>
  <c r="F31" i="144"/>
  <c r="Y31" i="144"/>
  <c r="K31" i="144"/>
  <c r="R31" i="144"/>
  <c r="O27" i="97"/>
  <c r="O25" i="97"/>
  <c r="O18" i="97"/>
  <c r="O11" i="96"/>
  <c r="O25" i="96"/>
  <c r="O10" i="141"/>
  <c r="AB12" i="105"/>
  <c r="AB30" i="105"/>
  <c r="O22" i="94"/>
  <c r="O24" i="141"/>
  <c r="O23" i="97"/>
  <c r="AJ23" i="103"/>
  <c r="AJ16" i="103"/>
  <c r="AJ19" i="103"/>
  <c r="AJ28" i="103"/>
  <c r="AB12" i="103"/>
  <c r="AB15" i="103"/>
  <c r="AB26" i="103"/>
  <c r="AB24" i="103"/>
  <c r="AB27" i="103"/>
  <c r="AB21" i="103"/>
  <c r="AB11" i="103"/>
  <c r="AB16" i="103"/>
  <c r="AB22" i="103"/>
  <c r="AB28" i="103"/>
  <c r="AB18" i="103"/>
  <c r="AB17" i="103"/>
  <c r="AB14" i="103"/>
  <c r="AB20" i="103"/>
  <c r="AB25" i="103"/>
  <c r="AB19" i="103"/>
  <c r="AB13" i="103"/>
  <c r="AB23" i="103"/>
  <c r="O24" i="94"/>
  <c r="O14" i="108"/>
  <c r="O20" i="96"/>
  <c r="F31" i="143"/>
  <c r="Y31" i="143"/>
  <c r="K31" i="143"/>
  <c r="R31" i="143"/>
  <c r="H31" i="143"/>
  <c r="P12" i="102"/>
  <c r="P21" i="102"/>
  <c r="P19" i="102"/>
  <c r="P17" i="102"/>
  <c r="P23" i="102"/>
  <c r="P13" i="102"/>
  <c r="P24" i="102"/>
  <c r="P22" i="102"/>
  <c r="P15" i="102"/>
  <c r="P25" i="102"/>
  <c r="P26" i="102"/>
  <c r="P11" i="102"/>
  <c r="P28" i="102"/>
  <c r="P20" i="102"/>
  <c r="P27" i="102"/>
  <c r="P14" i="102"/>
  <c r="P10" i="102"/>
  <c r="P18" i="102"/>
  <c r="P16" i="102"/>
  <c r="O13" i="96"/>
  <c r="O30" i="97"/>
  <c r="AP11" i="104"/>
  <c r="AP21" i="104"/>
  <c r="AP13" i="104"/>
  <c r="AP26" i="104"/>
  <c r="AP25" i="104"/>
  <c r="O16" i="94"/>
  <c r="K31" i="146"/>
  <c r="R31" i="146"/>
  <c r="O19" i="96"/>
  <c r="O24" i="108"/>
  <c r="O12" i="97"/>
  <c r="W30" i="48"/>
  <c r="O11" i="97"/>
  <c r="I21" i="79"/>
  <c r="U21" i="79"/>
  <c r="R21" i="79"/>
  <c r="X21" i="79"/>
  <c r="L21" i="79"/>
  <c r="F21" i="79"/>
  <c r="AA21" i="79"/>
  <c r="O21" i="79"/>
  <c r="O26" i="95"/>
  <c r="O27" i="70"/>
  <c r="P27" i="70"/>
  <c r="AJ29" i="104"/>
  <c r="AJ22" i="104"/>
  <c r="AJ26" i="104"/>
  <c r="AJ17" i="104"/>
  <c r="AJ23" i="104"/>
  <c r="AJ19" i="104"/>
  <c r="AJ25" i="104"/>
  <c r="AJ11" i="104"/>
  <c r="AJ12" i="104"/>
  <c r="AJ24" i="104"/>
  <c r="AJ13" i="104"/>
  <c r="AJ16" i="104"/>
  <c r="AJ18" i="104"/>
  <c r="AJ15" i="104"/>
  <c r="AJ21" i="104"/>
  <c r="AJ14" i="104"/>
  <c r="AJ28" i="104"/>
  <c r="AJ27" i="104"/>
  <c r="AJ20" i="104"/>
  <c r="O20" i="97"/>
  <c r="O29" i="141"/>
  <c r="G29" i="141"/>
  <c r="K29" i="141"/>
  <c r="I29" i="141"/>
  <c r="E31" i="106"/>
  <c r="I31" i="106"/>
  <c r="AD21" i="68"/>
  <c r="Y31" i="142"/>
  <c r="F31" i="142"/>
  <c r="H31" i="142"/>
  <c r="K31" i="142"/>
  <c r="R31" i="142"/>
  <c r="O29" i="108"/>
  <c r="G29" i="108"/>
  <c r="M29" i="108"/>
  <c r="I29" i="108"/>
  <c r="K29" i="108"/>
  <c r="O21" i="97"/>
  <c r="O17" i="95"/>
  <c r="O20" i="141"/>
  <c r="O19" i="36"/>
  <c r="O27" i="36"/>
  <c r="O23" i="36"/>
  <c r="O20" i="36"/>
  <c r="O14" i="36"/>
  <c r="O11" i="36"/>
  <c r="O21" i="36"/>
  <c r="O15" i="36"/>
  <c r="O16" i="36"/>
  <c r="O29" i="36"/>
  <c r="O24" i="36"/>
  <c r="O25" i="36"/>
  <c r="O28" i="36"/>
  <c r="O13" i="36"/>
  <c r="O12" i="36"/>
  <c r="O26" i="36"/>
  <c r="O22" i="36"/>
  <c r="O17" i="36"/>
  <c r="O18" i="36"/>
  <c r="G30" i="96"/>
  <c r="Q30" i="96"/>
  <c r="K30" i="96"/>
  <c r="I30" i="96"/>
  <c r="M30" i="96"/>
  <c r="O12" i="141"/>
  <c r="AB17" i="104"/>
  <c r="AB21" i="104"/>
  <c r="AB14" i="104"/>
  <c r="AB16" i="104"/>
  <c r="AB25" i="104"/>
  <c r="AB13" i="104"/>
  <c r="AB15" i="104"/>
  <c r="AB28" i="104"/>
  <c r="AB12" i="104"/>
  <c r="AB22" i="104"/>
  <c r="AB11" i="104"/>
  <c r="AB20" i="104"/>
  <c r="AB23" i="104"/>
  <c r="AB24" i="104"/>
  <c r="AB19" i="104"/>
  <c r="AB18" i="104"/>
  <c r="AB27" i="104"/>
  <c r="AB26" i="104"/>
  <c r="AJ14" i="105"/>
  <c r="AJ13" i="105"/>
  <c r="AJ18" i="105"/>
  <c r="AJ15" i="105"/>
  <c r="P29" i="43"/>
  <c r="P14" i="43"/>
  <c r="P21" i="43"/>
  <c r="P19" i="43"/>
  <c r="P11" i="43"/>
  <c r="P27" i="43"/>
  <c r="P26" i="43"/>
  <c r="P23" i="43"/>
  <c r="P20" i="43"/>
  <c r="P17" i="43"/>
  <c r="P16" i="43"/>
  <c r="P25" i="43"/>
  <c r="P28" i="43"/>
  <c r="P24" i="43"/>
  <c r="P12" i="43"/>
  <c r="P15" i="43"/>
  <c r="P13" i="43"/>
  <c r="P18" i="43"/>
  <c r="P22" i="43"/>
  <c r="AJ24" i="105" l="1"/>
  <c r="AJ17" i="105"/>
  <c r="AJ26" i="105"/>
  <c r="AJ11" i="105"/>
  <c r="AJ20" i="105"/>
  <c r="AK20" i="105" s="1"/>
  <c r="AJ27" i="105"/>
  <c r="AJ23" i="105"/>
  <c r="AK23" i="105" s="1"/>
  <c r="AJ22" i="105"/>
  <c r="AL22" i="105" s="1"/>
  <c r="AJ21" i="105"/>
  <c r="AJ16" i="105"/>
  <c r="AJ28" i="105"/>
  <c r="AJ19" i="105"/>
  <c r="AJ29" i="105"/>
  <c r="AK29" i="105" s="1"/>
  <c r="AJ12" i="105"/>
  <c r="H31" i="146"/>
  <c r="Y31" i="146"/>
  <c r="O17" i="97"/>
  <c r="O24" i="97"/>
  <c r="O22" i="97"/>
  <c r="O13" i="95"/>
  <c r="M30" i="95"/>
  <c r="O23" i="95"/>
  <c r="O19" i="94"/>
  <c r="O10" i="94"/>
  <c r="AP28" i="104"/>
  <c r="AP12" i="104"/>
  <c r="AP18" i="104"/>
  <c r="AP14" i="104"/>
  <c r="AP16" i="104"/>
  <c r="AQ16" i="104" s="1"/>
  <c r="AP15" i="104"/>
  <c r="AP22" i="104"/>
  <c r="AP17" i="104"/>
  <c r="AQ17" i="104" s="1"/>
  <c r="AP24" i="104"/>
  <c r="AP20" i="104"/>
  <c r="AP27" i="104"/>
  <c r="AP29" i="104"/>
  <c r="AQ29" i="104" s="1"/>
  <c r="AP19" i="104"/>
  <c r="AR19" i="104" s="1"/>
  <c r="O20" i="108"/>
  <c r="O23" i="141"/>
  <c r="O30" i="108"/>
  <c r="AJ26" i="103"/>
  <c r="AJ15" i="103"/>
  <c r="AJ29" i="103"/>
  <c r="AJ13" i="103"/>
  <c r="AJ20" i="103"/>
  <c r="AJ27" i="103"/>
  <c r="AJ21" i="103"/>
  <c r="AL21" i="103" s="1"/>
  <c r="AJ18" i="103"/>
  <c r="AJ22" i="103"/>
  <c r="AJ11" i="103"/>
  <c r="AP23" i="105"/>
  <c r="AQ23" i="105" s="1"/>
  <c r="AJ17" i="103"/>
  <c r="AJ24" i="103"/>
  <c r="AJ12" i="103"/>
  <c r="AP24" i="105"/>
  <c r="AR24" i="105" s="1"/>
  <c r="AP14" i="105"/>
  <c r="AQ14" i="105" s="1"/>
  <c r="AJ25" i="103"/>
  <c r="AJ14" i="103"/>
  <c r="P29" i="70"/>
  <c r="O29" i="70"/>
  <c r="Q30" i="95"/>
  <c r="I30" i="95"/>
  <c r="O30" i="95" s="1"/>
  <c r="K30" i="95"/>
  <c r="P20" i="70"/>
  <c r="O20" i="70"/>
  <c r="O19" i="141"/>
  <c r="AP13" i="105"/>
  <c r="AQ13" i="105" s="1"/>
  <c r="AP28" i="105"/>
  <c r="O15" i="70"/>
  <c r="P15" i="70"/>
  <c r="O22" i="108"/>
  <c r="AV12" i="104"/>
  <c r="AV25" i="104"/>
  <c r="AV23" i="104"/>
  <c r="AV26" i="104"/>
  <c r="AV24" i="104"/>
  <c r="AV21" i="104"/>
  <c r="AV13" i="104"/>
  <c r="AV11" i="104"/>
  <c r="AV27" i="104"/>
  <c r="AV28" i="104"/>
  <c r="AV17" i="104"/>
  <c r="AV22" i="104"/>
  <c r="AV15" i="104"/>
  <c r="AV20" i="104"/>
  <c r="AV18" i="104"/>
  <c r="AV14" i="104"/>
  <c r="AV16" i="104"/>
  <c r="AV29" i="104"/>
  <c r="AV19" i="104"/>
  <c r="O17" i="94"/>
  <c r="AP27" i="105"/>
  <c r="AQ27" i="105" s="1"/>
  <c r="AP21" i="105"/>
  <c r="AQ21" i="105" s="1"/>
  <c r="O15" i="94"/>
  <c r="AP22" i="105"/>
  <c r="O31" i="70"/>
  <c r="P31" i="70"/>
  <c r="O21" i="96"/>
  <c r="O27" i="108"/>
  <c r="AP26" i="105"/>
  <c r="AP16" i="105"/>
  <c r="O25" i="70"/>
  <c r="P25" i="70"/>
  <c r="P13" i="70"/>
  <c r="O13" i="70"/>
  <c r="AP17" i="105"/>
  <c r="AV13" i="105"/>
  <c r="AV27" i="105"/>
  <c r="AV20" i="105"/>
  <c r="AV24" i="105"/>
  <c r="AV18" i="105"/>
  <c r="AV23" i="105"/>
  <c r="AV28" i="105"/>
  <c r="AV25" i="105"/>
  <c r="AV16" i="105"/>
  <c r="AV17" i="105"/>
  <c r="AV22" i="105"/>
  <c r="AV19" i="105"/>
  <c r="AV11" i="105"/>
  <c r="AV15" i="105"/>
  <c r="AV14" i="105"/>
  <c r="AV12" i="105"/>
  <c r="AV26" i="105"/>
  <c r="AV29" i="105"/>
  <c r="AV21" i="105"/>
  <c r="AD16" i="68"/>
  <c r="O12" i="95"/>
  <c r="O15" i="97"/>
  <c r="O25" i="108"/>
  <c r="O23" i="70"/>
  <c r="P23" i="70"/>
  <c r="O19" i="70"/>
  <c r="P19" i="70"/>
  <c r="O25" i="94"/>
  <c r="P14" i="70"/>
  <c r="O14" i="70"/>
  <c r="O28" i="70"/>
  <c r="P28" i="70"/>
  <c r="O14" i="97"/>
  <c r="O13" i="94"/>
  <c r="P21" i="70"/>
  <c r="O21" i="70"/>
  <c r="O30" i="70"/>
  <c r="P30" i="70"/>
  <c r="AP19" i="105"/>
  <c r="AP11" i="105"/>
  <c r="AP25" i="105"/>
  <c r="AP29" i="105"/>
  <c r="AP15" i="105"/>
  <c r="AP12" i="105"/>
  <c r="AD15" i="125"/>
  <c r="O27" i="94"/>
  <c r="AP18" i="105"/>
  <c r="P22" i="70"/>
  <c r="O22" i="70"/>
  <c r="P17" i="70"/>
  <c r="O17" i="70"/>
  <c r="O21" i="95"/>
  <c r="O30" i="94"/>
  <c r="AR27" i="105"/>
  <c r="AK17" i="104"/>
  <c r="AL17" i="104"/>
  <c r="Q12" i="43"/>
  <c r="R12" i="43"/>
  <c r="Q26" i="43"/>
  <c r="R26" i="43"/>
  <c r="AL15" i="105"/>
  <c r="AK15" i="105"/>
  <c r="AL18" i="105"/>
  <c r="AK18" i="105"/>
  <c r="AL14" i="105"/>
  <c r="AK14" i="105"/>
  <c r="P13" i="36"/>
  <c r="Q13" i="36"/>
  <c r="Q11" i="36"/>
  <c r="P11" i="36"/>
  <c r="AK20" i="104"/>
  <c r="AL20" i="104"/>
  <c r="AK13" i="104"/>
  <c r="AL13" i="104"/>
  <c r="AL26" i="104"/>
  <c r="AK26" i="104"/>
  <c r="AR22" i="104"/>
  <c r="AQ22" i="104"/>
  <c r="AR17" i="104"/>
  <c r="AR24" i="104"/>
  <c r="AQ24" i="104"/>
  <c r="Q27" i="102"/>
  <c r="R27" i="102"/>
  <c r="Q24" i="102"/>
  <c r="R24" i="102"/>
  <c r="AL20" i="103"/>
  <c r="AK20" i="103"/>
  <c r="AL23" i="103"/>
  <c r="AK23" i="103"/>
  <c r="AW18" i="103"/>
  <c r="AX18" i="103"/>
  <c r="AW23" i="103"/>
  <c r="AX23" i="103"/>
  <c r="AR15" i="103"/>
  <c r="AQ15" i="103"/>
  <c r="AQ24" i="103"/>
  <c r="AR24" i="103"/>
  <c r="AR23" i="105"/>
  <c r="Q15" i="43"/>
  <c r="R15" i="43"/>
  <c r="AL26" i="105"/>
  <c r="AK26" i="105"/>
  <c r="O30" i="96"/>
  <c r="Q12" i="36"/>
  <c r="P12" i="36"/>
  <c r="Q21" i="36"/>
  <c r="P21" i="36"/>
  <c r="AK16" i="104"/>
  <c r="AL16" i="104"/>
  <c r="R24" i="43"/>
  <c r="Q24" i="43"/>
  <c r="R27" i="43"/>
  <c r="Q27" i="43"/>
  <c r="AK22" i="105"/>
  <c r="AK13" i="105"/>
  <c r="AL13" i="105"/>
  <c r="AK24" i="105"/>
  <c r="AL24" i="105"/>
  <c r="AD12" i="104"/>
  <c r="AD22" i="104"/>
  <c r="AD26" i="104"/>
  <c r="AD28" i="104"/>
  <c r="AD29" i="104"/>
  <c r="AD16" i="104"/>
  <c r="AD21" i="104"/>
  <c r="AD24" i="104"/>
  <c r="AD27" i="104"/>
  <c r="AD18" i="104"/>
  <c r="AD17" i="104"/>
  <c r="AD13" i="104"/>
  <c r="AD11" i="104"/>
  <c r="AD15" i="104"/>
  <c r="AD25" i="104"/>
  <c r="AD20" i="104"/>
  <c r="AD23" i="104"/>
  <c r="AD14" i="104"/>
  <c r="AD19" i="104"/>
  <c r="P28" i="36"/>
  <c r="Q28" i="36"/>
  <c r="Q14" i="36"/>
  <c r="P14" i="36"/>
  <c r="AK27" i="104"/>
  <c r="AL27" i="104"/>
  <c r="AK24" i="104"/>
  <c r="AL24" i="104"/>
  <c r="AK22" i="104"/>
  <c r="AL22" i="104"/>
  <c r="AR20" i="104"/>
  <c r="AQ20" i="104"/>
  <c r="AR27" i="104"/>
  <c r="AQ27" i="104"/>
  <c r="R20" i="102"/>
  <c r="Q20" i="102"/>
  <c r="Q13" i="102"/>
  <c r="R13" i="102"/>
  <c r="AL15" i="103"/>
  <c r="AK15" i="103"/>
  <c r="AK29" i="103"/>
  <c r="AL29" i="103"/>
  <c r="AX14" i="103"/>
  <c r="AW14" i="103"/>
  <c r="AX28" i="103"/>
  <c r="AW28" i="103"/>
  <c r="AR12" i="103"/>
  <c r="AQ12" i="103"/>
  <c r="AQ23" i="103"/>
  <c r="AR23" i="103"/>
  <c r="R14" i="43"/>
  <c r="Q14" i="43"/>
  <c r="R28" i="43"/>
  <c r="Q28" i="43"/>
  <c r="R11" i="43"/>
  <c r="Q11" i="43"/>
  <c r="AL20" i="105"/>
  <c r="AL19" i="105"/>
  <c r="AK19" i="105"/>
  <c r="P25" i="36"/>
  <c r="Q25" i="36"/>
  <c r="P20" i="36"/>
  <c r="Q20" i="36"/>
  <c r="AK28" i="104"/>
  <c r="AL28" i="104"/>
  <c r="AK12" i="104"/>
  <c r="AL12" i="104"/>
  <c r="AK29" i="104"/>
  <c r="AL29" i="104"/>
  <c r="AQ25" i="104"/>
  <c r="AR25" i="104"/>
  <c r="Q28" i="102"/>
  <c r="R28" i="102"/>
  <c r="Q23" i="102"/>
  <c r="R23" i="102"/>
  <c r="AD24" i="103"/>
  <c r="AD27" i="103"/>
  <c r="AD26" i="103"/>
  <c r="AD25" i="103"/>
  <c r="AD12" i="103"/>
  <c r="AD23" i="103"/>
  <c r="AD19" i="103"/>
  <c r="AD17" i="103"/>
  <c r="AD22" i="103"/>
  <c r="AD13" i="103"/>
  <c r="AD15" i="103"/>
  <c r="AD18" i="103"/>
  <c r="AD11" i="103"/>
  <c r="AD29" i="103"/>
  <c r="AD28" i="103"/>
  <c r="AD14" i="103"/>
  <c r="AD20" i="103"/>
  <c r="AD16" i="103"/>
  <c r="AD21" i="103"/>
  <c r="AK27" i="103"/>
  <c r="AL27" i="103"/>
  <c r="AL19" i="103"/>
  <c r="AK19" i="103"/>
  <c r="AD29" i="105"/>
  <c r="AD22" i="105"/>
  <c r="AD18" i="105"/>
  <c r="AD15" i="105"/>
  <c r="AD23" i="105"/>
  <c r="AD14" i="105"/>
  <c r="AD19" i="105"/>
  <c r="AD25" i="105"/>
  <c r="AD12" i="105"/>
  <c r="AD24" i="105"/>
  <c r="AD27" i="105"/>
  <c r="AD13" i="105"/>
  <c r="AD17" i="105"/>
  <c r="AD21" i="105"/>
  <c r="AD16" i="105"/>
  <c r="AD26" i="105"/>
  <c r="AD20" i="105"/>
  <c r="AD11" i="105"/>
  <c r="AD28" i="105"/>
  <c r="AX29" i="103"/>
  <c r="AW29" i="103"/>
  <c r="AX16" i="103"/>
  <c r="AW16" i="103"/>
  <c r="AX24" i="103"/>
  <c r="AW24" i="103"/>
  <c r="AD23" i="68"/>
  <c r="AQ11" i="103"/>
  <c r="AR11" i="103"/>
  <c r="AR19" i="103"/>
  <c r="AQ19" i="103"/>
  <c r="AQ18" i="105"/>
  <c r="AR18" i="105"/>
  <c r="AL28" i="105"/>
  <c r="AK28" i="105"/>
  <c r="R23" i="43"/>
  <c r="Q23" i="43"/>
  <c r="AL17" i="105"/>
  <c r="AK17" i="105"/>
  <c r="AL11" i="105"/>
  <c r="AK11" i="105"/>
  <c r="R25" i="43"/>
  <c r="Q25" i="43"/>
  <c r="R19" i="43"/>
  <c r="Q19" i="43"/>
  <c r="AL27" i="105"/>
  <c r="AK27" i="105"/>
  <c r="AL23" i="105"/>
  <c r="P18" i="36"/>
  <c r="Q18" i="36"/>
  <c r="Q24" i="36"/>
  <c r="P24" i="36"/>
  <c r="P23" i="36"/>
  <c r="Q23" i="36"/>
  <c r="AK14" i="104"/>
  <c r="AL14" i="104"/>
  <c r="AL11" i="104"/>
  <c r="AK11" i="104"/>
  <c r="AD21" i="79"/>
  <c r="AQ19" i="104"/>
  <c r="AR23" i="104"/>
  <c r="AQ23" i="104"/>
  <c r="R11" i="102"/>
  <c r="Q11" i="102"/>
  <c r="Q17" i="102"/>
  <c r="R17" i="102"/>
  <c r="AL18" i="103"/>
  <c r="AK18" i="103"/>
  <c r="AK22" i="103"/>
  <c r="AL22" i="103"/>
  <c r="AK11" i="103"/>
  <c r="AL11" i="103"/>
  <c r="AW12" i="103"/>
  <c r="AX12" i="103"/>
  <c r="AW17" i="103"/>
  <c r="AX17" i="103"/>
  <c r="AW20" i="103"/>
  <c r="AX20" i="103"/>
  <c r="AQ16" i="103"/>
  <c r="AR16" i="103"/>
  <c r="AR17" i="103"/>
  <c r="AQ17" i="103"/>
  <c r="R18" i="43"/>
  <c r="Q18" i="43"/>
  <c r="Q22" i="43"/>
  <c r="R22" i="43"/>
  <c r="R16" i="43"/>
  <c r="Q16" i="43"/>
  <c r="Q21" i="43"/>
  <c r="R21" i="43"/>
  <c r="AK21" i="105"/>
  <c r="AL21" i="105"/>
  <c r="AK16" i="105"/>
  <c r="AL16" i="105"/>
  <c r="P17" i="36"/>
  <c r="Q17" i="36"/>
  <c r="Q29" i="36"/>
  <c r="P29" i="36"/>
  <c r="P27" i="36"/>
  <c r="Q27" i="36"/>
  <c r="AL21" i="104"/>
  <c r="AK21" i="104"/>
  <c r="AL25" i="104"/>
  <c r="AK25" i="104"/>
  <c r="AQ26" i="104"/>
  <c r="AR26" i="104"/>
  <c r="AR28" i="104"/>
  <c r="AQ28" i="104"/>
  <c r="R16" i="102"/>
  <c r="Q16" i="102"/>
  <c r="R26" i="102"/>
  <c r="Q26" i="102"/>
  <c r="R19" i="102"/>
  <c r="Q19" i="102"/>
  <c r="AL17" i="103"/>
  <c r="AK17" i="103"/>
  <c r="AL24" i="103"/>
  <c r="AK24" i="103"/>
  <c r="AK12" i="103"/>
  <c r="AL12" i="103"/>
  <c r="AW21" i="103"/>
  <c r="AX21" i="103"/>
  <c r="AX15" i="103"/>
  <c r="AW15" i="103"/>
  <c r="AX27" i="103"/>
  <c r="AW27" i="103"/>
  <c r="AQ14" i="103"/>
  <c r="AR14" i="103"/>
  <c r="AR22" i="103"/>
  <c r="AQ22" i="103"/>
  <c r="AR28" i="105"/>
  <c r="AQ28" i="105"/>
  <c r="P22" i="36"/>
  <c r="Q22" i="36"/>
  <c r="P16" i="36"/>
  <c r="Q16" i="36"/>
  <c r="AL19" i="104"/>
  <c r="AK19" i="104"/>
  <c r="AQ21" i="104"/>
  <c r="AR21" i="104"/>
  <c r="R18" i="102"/>
  <c r="Q18" i="102"/>
  <c r="Q25" i="102"/>
  <c r="R25" i="102"/>
  <c r="Q21" i="102"/>
  <c r="R21" i="102"/>
  <c r="AK25" i="103"/>
  <c r="AL25" i="103"/>
  <c r="AK16" i="103"/>
  <c r="AL16" i="103"/>
  <c r="AW25" i="103"/>
  <c r="AX25" i="103"/>
  <c r="AX13" i="103"/>
  <c r="AW13" i="103"/>
  <c r="AR20" i="103"/>
  <c r="AQ20" i="103"/>
  <c r="AQ28" i="103"/>
  <c r="AR28" i="103"/>
  <c r="AQ26" i="103"/>
  <c r="AR26" i="103"/>
  <c r="R17" i="43"/>
  <c r="Q17" i="43"/>
  <c r="P19" i="36"/>
  <c r="Q19" i="36"/>
  <c r="AK15" i="104"/>
  <c r="AL15" i="104"/>
  <c r="AR13" i="104"/>
  <c r="AQ13" i="104"/>
  <c r="R13" i="43"/>
  <c r="Q13" i="43"/>
  <c r="Q20" i="43"/>
  <c r="R20" i="43"/>
  <c r="Q29" i="43"/>
  <c r="R29" i="43"/>
  <c r="AL12" i="105"/>
  <c r="AK12" i="105"/>
  <c r="AK25" i="105"/>
  <c r="AL25" i="105"/>
  <c r="Q26" i="36"/>
  <c r="P26" i="36"/>
  <c r="Q15" i="36"/>
  <c r="P15" i="36"/>
  <c r="AK18" i="104"/>
  <c r="AL18" i="104"/>
  <c r="AK23" i="104"/>
  <c r="AL23" i="104"/>
  <c r="AR14" i="104"/>
  <c r="AQ14" i="104"/>
  <c r="AR12" i="104"/>
  <c r="AQ12" i="104"/>
  <c r="AQ18" i="104"/>
  <c r="AR18" i="104"/>
  <c r="R10" i="102"/>
  <c r="Q10" i="102"/>
  <c r="Q15" i="102"/>
  <c r="R15" i="102"/>
  <c r="R12" i="102"/>
  <c r="Q12" i="102"/>
  <c r="AK28" i="103"/>
  <c r="AL28" i="103"/>
  <c r="AL26" i="103"/>
  <c r="AK26" i="103"/>
  <c r="AW22" i="103"/>
  <c r="AX22" i="103"/>
  <c r="AW19" i="103"/>
  <c r="AX19" i="103"/>
  <c r="AQ26" i="105"/>
  <c r="AR26" i="105"/>
  <c r="AQ13" i="103"/>
  <c r="AR13" i="103"/>
  <c r="AQ27" i="103"/>
  <c r="AR27" i="103"/>
  <c r="AQ25" i="103"/>
  <c r="AR25" i="103"/>
  <c r="AR15" i="104"/>
  <c r="AQ15" i="104"/>
  <c r="AR11" i="104"/>
  <c r="AQ11" i="104"/>
  <c r="Q14" i="102"/>
  <c r="R14" i="102"/>
  <c r="Q22" i="102"/>
  <c r="R22" i="102"/>
  <c r="AL14" i="103"/>
  <c r="AK14" i="103"/>
  <c r="AL13" i="103"/>
  <c r="AK13" i="103"/>
  <c r="AR20" i="105"/>
  <c r="AQ20" i="105"/>
  <c r="AX26" i="103"/>
  <c r="AW26" i="103"/>
  <c r="AW11" i="103"/>
  <c r="AX11" i="103"/>
  <c r="AR29" i="103"/>
  <c r="AQ29" i="103"/>
  <c r="AR18" i="103"/>
  <c r="AQ18" i="103"/>
  <c r="AQ21" i="103"/>
  <c r="AR21" i="103"/>
  <c r="AR14" i="105" l="1"/>
  <c r="AQ24" i="105"/>
  <c r="AL29" i="105"/>
  <c r="AR29" i="104"/>
  <c r="AR16" i="104"/>
  <c r="AK21" i="103"/>
  <c r="AR21" i="105"/>
  <c r="AR13" i="105"/>
  <c r="AQ19" i="105"/>
  <c r="AR19" i="105"/>
  <c r="AX12" i="105"/>
  <c r="AW12" i="105"/>
  <c r="AW25" i="105"/>
  <c r="AX25" i="105"/>
  <c r="AR17" i="105"/>
  <c r="AQ17" i="105"/>
  <c r="AX18" i="104"/>
  <c r="AW18" i="104"/>
  <c r="AX13" i="104"/>
  <c r="AW13" i="104"/>
  <c r="AW14" i="105"/>
  <c r="AX14" i="105"/>
  <c r="AX28" i="105"/>
  <c r="AW28" i="105"/>
  <c r="AX20" i="104"/>
  <c r="AW20" i="104"/>
  <c r="AW21" i="104"/>
  <c r="AX21" i="104"/>
  <c r="AW15" i="105"/>
  <c r="AX15" i="105"/>
  <c r="AX23" i="105"/>
  <c r="AW23" i="105"/>
  <c r="AR22" i="105"/>
  <c r="AQ22" i="105"/>
  <c r="AW15" i="104"/>
  <c r="AX15" i="104"/>
  <c r="AW24" i="104"/>
  <c r="AX24" i="104"/>
  <c r="AR12" i="105"/>
  <c r="AQ12" i="105"/>
  <c r="AX11" i="105"/>
  <c r="AW11" i="105"/>
  <c r="AW18" i="105"/>
  <c r="AX18" i="105"/>
  <c r="AQ16" i="105"/>
  <c r="AR16" i="105"/>
  <c r="AX22" i="104"/>
  <c r="AW22" i="104"/>
  <c r="AX26" i="104"/>
  <c r="AW26" i="104"/>
  <c r="AQ15" i="105"/>
  <c r="AR15" i="105"/>
  <c r="AW19" i="105"/>
  <c r="AX19" i="105"/>
  <c r="AW24" i="105"/>
  <c r="AX24" i="105"/>
  <c r="AW19" i="104"/>
  <c r="AX19" i="104"/>
  <c r="AX17" i="104"/>
  <c r="AW17" i="104"/>
  <c r="AX23" i="104"/>
  <c r="AW23" i="104"/>
  <c r="AR29" i="105"/>
  <c r="AQ29" i="105"/>
  <c r="AW21" i="105"/>
  <c r="AX21" i="105"/>
  <c r="AW22" i="105"/>
  <c r="AX22" i="105"/>
  <c r="AX20" i="105"/>
  <c r="AW20" i="105"/>
  <c r="AX29" i="104"/>
  <c r="AW29" i="104"/>
  <c r="AW28" i="104"/>
  <c r="AX28" i="104"/>
  <c r="AW25" i="104"/>
  <c r="AX25" i="104"/>
  <c r="AQ25" i="105"/>
  <c r="AR25" i="105"/>
  <c r="AX29" i="105"/>
  <c r="AW29" i="105"/>
  <c r="AX17" i="105"/>
  <c r="AW17" i="105"/>
  <c r="AW27" i="105"/>
  <c r="AX27" i="105"/>
  <c r="AW16" i="104"/>
  <c r="AX16" i="104"/>
  <c r="AW27" i="104"/>
  <c r="AX27" i="104"/>
  <c r="AW12" i="104"/>
  <c r="AX12" i="104"/>
  <c r="AR11" i="105"/>
  <c r="AQ11" i="105"/>
  <c r="AW26" i="105"/>
  <c r="AX26" i="105"/>
  <c r="AW16" i="105"/>
  <c r="AX16" i="105"/>
  <c r="AX13" i="105"/>
  <c r="AW13" i="105"/>
  <c r="AW14" i="104"/>
  <c r="AX14" i="104"/>
  <c r="AW11" i="104"/>
  <c r="AX11" i="104"/>
  <c r="AF17" i="105"/>
  <c r="AE17" i="105"/>
  <c r="AF29" i="103"/>
  <c r="AE29" i="103"/>
  <c r="AF11" i="105"/>
  <c r="AE11" i="105"/>
  <c r="AF24" i="105"/>
  <c r="AE24" i="105"/>
  <c r="AF22" i="105"/>
  <c r="AE22" i="105"/>
  <c r="AE21" i="103"/>
  <c r="AF21" i="103"/>
  <c r="AE15" i="103"/>
  <c r="AF15" i="103"/>
  <c r="AF26" i="103"/>
  <c r="AE26" i="103"/>
  <c r="AF15" i="104"/>
  <c r="AE15" i="104"/>
  <c r="AE16" i="104"/>
  <c r="AF16" i="104"/>
  <c r="AE20" i="105"/>
  <c r="AF20" i="105"/>
  <c r="AF12" i="105"/>
  <c r="AE12" i="105"/>
  <c r="AF29" i="105"/>
  <c r="AE29" i="105"/>
  <c r="AE16" i="103"/>
  <c r="AF16" i="103"/>
  <c r="AF13" i="103"/>
  <c r="AE13" i="103"/>
  <c r="AF27" i="103"/>
  <c r="AE27" i="103"/>
  <c r="AE11" i="104"/>
  <c r="AF11" i="104"/>
  <c r="AE29" i="104"/>
  <c r="AF29" i="104"/>
  <c r="AF26" i="105"/>
  <c r="AE26" i="105"/>
  <c r="AE25" i="105"/>
  <c r="AF25" i="105"/>
  <c r="AE20" i="103"/>
  <c r="AF20" i="103"/>
  <c r="AF22" i="103"/>
  <c r="AE22" i="103"/>
  <c r="AE24" i="103"/>
  <c r="AF24" i="103"/>
  <c r="AE13" i="104"/>
  <c r="AF13" i="104"/>
  <c r="AF28" i="104"/>
  <c r="AE28" i="104"/>
  <c r="AF16" i="105"/>
  <c r="AE16" i="105"/>
  <c r="AF19" i="105"/>
  <c r="AE19" i="105"/>
  <c r="AE14" i="103"/>
  <c r="AF14" i="103"/>
  <c r="AF17" i="103"/>
  <c r="AE17" i="103"/>
  <c r="AF19" i="104"/>
  <c r="AE19" i="104"/>
  <c r="AF17" i="104"/>
  <c r="AE17" i="104"/>
  <c r="AF26" i="104"/>
  <c r="AE26" i="104"/>
  <c r="AE21" i="105"/>
  <c r="AF21" i="105"/>
  <c r="AF14" i="105"/>
  <c r="AE14" i="105"/>
  <c r="AF28" i="103"/>
  <c r="AE28" i="103"/>
  <c r="AE19" i="103"/>
  <c r="AF19" i="103"/>
  <c r="AF14" i="104"/>
  <c r="AE14" i="104"/>
  <c r="AE18" i="104"/>
  <c r="AF18" i="104"/>
  <c r="AF22" i="104"/>
  <c r="AE22" i="104"/>
  <c r="AE23" i="103"/>
  <c r="AF23" i="103"/>
  <c r="AE23" i="104"/>
  <c r="AF23" i="104"/>
  <c r="AF27" i="104"/>
  <c r="AE27" i="104"/>
  <c r="AE12" i="104"/>
  <c r="AF12" i="104"/>
  <c r="AE23" i="105"/>
  <c r="AF23" i="105"/>
  <c r="AE13" i="105"/>
  <c r="AF13" i="105"/>
  <c r="AF15" i="105"/>
  <c r="AE15" i="105"/>
  <c r="AF11" i="103"/>
  <c r="AE11" i="103"/>
  <c r="AE12" i="103"/>
  <c r="AF12" i="103"/>
  <c r="AE20" i="104"/>
  <c r="AF20" i="104"/>
  <c r="AE24" i="104"/>
  <c r="AF24" i="104"/>
  <c r="AE28" i="105"/>
  <c r="AF28" i="105"/>
  <c r="AE27" i="105"/>
  <c r="AF27" i="105"/>
  <c r="AE18" i="105"/>
  <c r="AF18" i="105"/>
  <c r="AF18" i="103"/>
  <c r="AE18" i="103"/>
  <c r="AE25" i="103"/>
  <c r="AF25" i="103"/>
  <c r="AE25" i="104"/>
  <c r="AF25" i="104"/>
  <c r="AF21" i="104"/>
  <c r="AE21" i="104"/>
  <c r="K27" i="159"/>
  <c r="K27" i="160"/>
  <c r="K27" i="163"/>
  <c r="K27" i="162"/>
  <c r="K27" i="161"/>
  <c r="J27" i="163" l="1"/>
  <c r="X27" i="163" s="1"/>
  <c r="Y27" i="163" l="1"/>
  <c r="AA27" i="161" l="1"/>
  <c r="AA27" i="160"/>
</calcChain>
</file>

<file path=xl/sharedStrings.xml><?xml version="1.0" encoding="utf-8"?>
<sst xmlns="http://schemas.openxmlformats.org/spreadsheetml/2006/main" count="4992" uniqueCount="501">
  <si>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</si>
  <si>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</si>
  <si>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</si>
  <si>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</si>
  <si>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</si>
  <si>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</si>
  <si>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</si>
  <si>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</si>
  <si>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</si>
  <si>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</si>
  <si>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</si>
  <si>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</si>
  <si>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</si>
  <si>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</si>
  <si>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</si>
  <si>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</si>
  <si>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</si>
  <si>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</si>
  <si>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</si>
  <si>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</si>
  <si>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</si>
  <si>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</si>
  <si>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</si>
  <si>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</si>
  <si>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</si>
  <si>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</si>
  <si>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</si>
  <si>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</si>
  <si>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</si>
  <si>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</si>
  <si>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</si>
  <si>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</si>
  <si>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</si>
  <si>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</si>
  <si>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</si>
  <si>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</si>
  <si>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</si>
  <si>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</si>
  <si>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</si>
  <si>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</si>
  <si>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</si>
  <si>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</si>
  <si>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</si>
  <si>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</si>
  <si>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</si>
  <si>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</si>
  <si>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</si>
  <si>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</si>
  <si>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</si>
  <si>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</si>
  <si>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</si>
  <si>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</si>
  <si>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</si>
  <si>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</si>
  <si>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</si>
  <si>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</si>
  <si>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</si>
  <si>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</si>
  <si>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</si>
  <si>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</si>
  <si>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</si>
  <si>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</si>
  <si>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</si>
  <si>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</si>
  <si>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</si>
  <si>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</si>
  <si>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</si>
  <si>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</si>
  <si>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</si>
  <si>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</si>
  <si>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</si>
  <si>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</si>
  <si>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</si>
  <si>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</si>
  <si>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</si>
  <si>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</si>
  <si>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</si>
  <si>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</si>
  <si>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</si>
  <si>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</si>
  <si>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</si>
  <si>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</si>
  <si>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</si>
  <si>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</si>
  <si>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</si>
  <si>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</si>
  <si>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</si>
  <si>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</si>
  <si>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</si>
  <si>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</si>
  <si>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</si>
  <si>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</si>
  <si>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</si>
  <si>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</si>
  <si>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</si>
  <si>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</si>
  <si>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</si>
  <si>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</si>
  <si>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</si>
  <si>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</si>
  <si>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</si>
  <si>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</si>
  <si>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</si>
  <si>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</si>
  <si>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</si>
  <si>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</si>
  <si>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</si>
  <si>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</si>
  <si>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</si>
  <si>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</si>
  <si>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</si>
  <si>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</si>
  <si>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</si>
  <si>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</si>
  <si>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</si>
  <si>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</si>
  <si>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</si>
  <si>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</si>
  <si>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</si>
  <si>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</si>
  <si>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</si>
  <si>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</si>
  <si>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</si>
  <si>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</si>
  <si>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</si>
  <si>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</si>
  <si>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</si>
  <si>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</si>
  <si>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</si>
  <si>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</si>
  <si>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</si>
  <si>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</si>
  <si>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</si>
  <si>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</si>
  <si>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</si>
  <si>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</si>
  <si>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</si>
  <si>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</si>
  <si>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</si>
  <si>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</si>
  <si>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</si>
  <si>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</si>
  <si>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</si>
  <si>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</si>
  <si>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</si>
  <si>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</si>
  <si>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</si>
  <si>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</si>
  <si>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</si>
  <si>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</si>
  <si>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</si>
  <si>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</si>
  <si>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</si>
  <si>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</si>
  <si>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</si>
  <si>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</si>
  <si>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</si>
  <si>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</si>
  <si>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</si>
  <si>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</si>
  <si>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</si>
  <si>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</si>
  <si>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</si>
  <si>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</si>
  <si>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</si>
  <si>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</si>
  <si>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</si>
  <si>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</si>
  <si>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</si>
  <si>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</si>
  <si>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</si>
  <si>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</si>
  <si>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</si>
  <si>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</si>
  <si>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</si>
  <si>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</si>
  <si>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</si>
  <si>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</si>
  <si>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</si>
  <si>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</si>
  <si>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</si>
  <si>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</si>
  <si>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</si>
  <si>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</si>
  <si>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</si>
  <si>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</si>
  <si>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</si>
  <si>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</si>
  <si>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</si>
  <si>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</si>
  <si>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</si>
  <si>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</si>
  <si>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</si>
  <si>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</si>
  <si>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</si>
  <si>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</si>
  <si>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</si>
  <si>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</si>
  <si>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</si>
  <si>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</si>
  <si>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</si>
  <si>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</si>
  <si>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</si>
  <si>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</si>
  <si>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</si>
  <si>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</si>
  <si>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</si>
  <si>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</si>
  <si>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</si>
  <si>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</si>
  <si>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</si>
  <si>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</si>
  <si>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</si>
  <si>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</si>
  <si>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</si>
  <si>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</si>
  <si>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</si>
  <si>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</si>
  <si>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</si>
  <si>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</si>
  <si>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</si>
  <si>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</si>
  <si>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</si>
  <si>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</si>
  <si>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</si>
  <si>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</si>
  <si>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</si>
  <si>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</si>
  <si>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</si>
  <si>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</si>
  <si>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</si>
  <si>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</si>
  <si>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</si>
  <si>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</si>
  <si>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</si>
  <si>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</si>
  <si>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</si>
  <si>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</si>
  <si>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</si>
  <si>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</si>
  <si>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</si>
  <si>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</si>
  <si>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</si>
  <si>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</si>
  <si>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</si>
  <si>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</si>
  <si>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</si>
  <si>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</si>
  <si>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</si>
  <si>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</si>
  <si>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</si>
  <si>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</si>
  <si>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</si>
  <si>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</si>
  <si>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</si>
  <si>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</si>
  <si>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</si>
  <si>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</si>
  <si>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</si>
  <si>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</si>
  <si>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</si>
  <si>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</si>
  <si>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</si>
  <si>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</si>
  <si>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</si>
  <si>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</si>
  <si>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</si>
  <si>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</si>
  <si>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</si>
  <si>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</si>
  <si>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</si>
  <si>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</si>
  <si>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</si>
  <si>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</si>
  <si>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</si>
  <si>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</si>
  <si>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</si>
  <si>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</si>
  <si>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</si>
  <si>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</si>
  <si>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</si>
  <si>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</si>
  <si>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</si>
  <si>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</si>
  <si>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</si>
  <si>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</si>
  <si>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</si>
  <si>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</si>
  <si>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</si>
  <si>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</si>
  <si>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</si>
  <si>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</si>
  <si>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</si>
  <si>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</si>
  <si>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</si>
  <si>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</si>
  <si>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</si>
  <si>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</si>
  <si>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</si>
  <si>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</si>
  <si>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</si>
  <si>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</si>
  <si>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</si>
  <si>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</si>
  <si>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</si>
  <si>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</si>
  <si>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</si>
  <si>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</si>
  <si>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</si>
  <si>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</si>
  <si>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</si>
  <si>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</si>
  <si>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</si>
  <si>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</si>
  <si>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</si>
  <si>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</si>
  <si>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</si>
  <si>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</si>
  <si>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</si>
  <si>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</si>
  <si>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</si>
  <si>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</si>
  <si>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</si>
  <si>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</si>
  <si>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</si>
  <si>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</si>
  <si>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</si>
  <si>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</si>
  <si>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</si>
  <si>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</si>
  <si>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</si>
  <si>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</si>
  <si>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</si>
  <si>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</si>
  <si>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</si>
  <si>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</si>
  <si>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</si>
  <si>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</si>
  <si>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</si>
  <si>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</si>
  <si>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</si>
  <si>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</si>
  <si>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</si>
  <si>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</si>
  <si>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</si>
  <si>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</si>
  <si>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</si>
  <si>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</si>
  <si>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</si>
  <si>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</si>
  <si>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</si>
  <si>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</si>
  <si>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</si>
  <si>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</si>
  <si>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</si>
  <si>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</si>
  <si>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</si>
  <si>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</si>
  <si>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</si>
  <si>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</si>
  <si>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</si>
  <si>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</si>
  <si>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</si>
  <si>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</si>
  <si>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</si>
  <si>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</si>
  <si>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</si>
  <si>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</si>
  <si>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</si>
  <si>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</si>
  <si>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</si>
  <si>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</si>
  <si>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</si>
  <si>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</si>
  <si>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</si>
  <si>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</si>
  <si>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</si>
  <si>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</si>
  <si>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</si>
  <si>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</si>
  <si>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</si>
  <si>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</si>
  <si>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</si>
  <si>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</si>
  <si>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</si>
  <si>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</si>
  <si>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</si>
  <si>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</si>
  <si>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</si>
  <si>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</si>
  <si>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</si>
  <si>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</si>
  <si>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</si>
  <si>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</si>
  <si>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</si>
  <si>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</si>
  <si>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</si>
  <si>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</si>
  <si>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</si>
  <si>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</si>
  <si>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</si>
  <si>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</si>
  <si>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</si>
  <si>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</si>
  <si>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</si>
  <si>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</si>
  <si>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</si>
  <si>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</si>
  <si>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</si>
  <si>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</si>
  <si>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</si>
  <si>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</si>
  <si>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</si>
  <si>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</si>
  <si>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</si>
  <si>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</si>
  <si>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</si>
  <si>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</si>
  <si>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</si>
  <si>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</si>
  <si>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</si>
  <si>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</si>
  <si>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</si>
  <si>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</si>
  <si>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</si>
  <si>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</si>
  <si>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</si>
  <si>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</si>
  <si>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</si>
  <si>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</si>
  <si>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</si>
  <si>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</si>
  <si>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</si>
  <si>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</si>
  <si>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</si>
  <si>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</si>
  <si>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</si>
  <si>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</si>
  <si>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</si>
  <si>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</si>
  <si>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</si>
  <si>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</si>
  <si>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</si>
  <si>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</si>
  <si>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</si>
  <si>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</si>
  <si>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</si>
  <si>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</si>
  <si>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</si>
  <si>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</si>
  <si>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</si>
  <si>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</si>
  <si>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</si>
  <si>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</si>
  <si>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</si>
  <si>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</si>
  <si>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</si>
  <si>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</si>
  <si>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</si>
  <si>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</si>
  <si>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</si>
  <si>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</si>
  <si>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</si>
  <si>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</si>
  <si>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</si>
  <si>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</si>
  <si>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</si>
  <si>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</si>
  <si>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</si>
  <si>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</si>
  <si>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</si>
  <si>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</si>
  <si>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</si>
  <si>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</si>
  <si>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</si>
  <si>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</si>
  <si>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</si>
  <si>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</si>
  <si>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</si>
  <si>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</si>
  <si>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</si>
  <si>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</si>
  <si>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</si>
  <si>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</si>
  <si>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</si>
  <si>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</si>
  <si>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</si>
  <si>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</si>
  <si>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</si>
  <si>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</si>
  <si>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</si>
  <si>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</si>
  <si>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</si>
  <si>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</si>
  <si>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</si>
  <si>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</si>
  <si>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</si>
  <si>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</si>
  <si>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Situación a 31 de octubre de 2025</t>
  </si>
  <si>
    <t>Tiempo de resolución calculado sobre las Resoluciones realizadas entre el 1 de noviembre de 2024 y el 31 de octubre de 2025</t>
  </si>
  <si>
    <t>* Castilla y León, la Comunidad de Madrid, el Principado de Asturias, Canarias y el País Vasco tienen un procedimiento de gestión en el que la mayoría de Resoluciones de Grado y Resoluciones de Prestación se realizan de manera conjunta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</si>
</sst>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71">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109" fillId="0" borderId="0" xfId="2" applyNumberFormat="1" applyFont="1" applyAlignment="1">
      <alignment horizontal="left" vertical="center" wrapText="1"/>
    </xf>
    <xf numFmtId="0" fontId="207" fillId="0" borderId="0" xfId="2" applyFont="1" applyAlignment="1">
      <alignment horizontal="center" vertical="center" wrapText="1"/>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3"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8"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0" fontId="126" fillId="0" borderId="0" xfId="0" applyFont="1" applyAlignment="1">
      <alignment horizontal="center" vertical="center"/>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14" fontId="55" fillId="38" borderId="134" xfId="19" applyNumberFormat="1" applyFont="1" applyFill="1" applyBorder="1" applyAlignment="1">
      <alignment horizontal="center"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3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2" fontId="95" fillId="0" borderId="0" xfId="2" applyNumberFormat="1" applyFont="1" applyAlignment="1">
      <alignment horizontal="left"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0" xfId="2" applyFont="1" applyBorder="1" applyAlignment="1">
      <alignment horizontal="center"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35" fillId="0" borderId="0" xfId="0" applyFont="1" applyAlignment="1">
      <alignment horizontal="center"/>
    </xf>
    <xf numFmtId="0" fontId="21" fillId="0" borderId="0" xfId="0" applyFont="1" applyAlignment="1">
      <alignment horizontal="center" vertical="center"/>
    </xf>
    <xf numFmtId="0" fontId="73" fillId="0" borderId="0" xfId="0" applyFont="1" applyBorder="1" applyAlignment="1">
      <alignment horizontal="center" vertical="center" wrapText="1"/>
    </xf>
    <xf numFmtId="0" fontId="80"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70" fillId="0" borderId="0" xfId="16" applyFont="1" applyBorder="1" applyAlignment="1">
      <alignment horizontal="center"/>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6.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1420188</c:v>
                </c:pt>
                <c:pt idx="1">
                  <c:v>872309</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18.5799267736529</c:v>
                </c:pt>
                <c:pt idx="1">
                  <c:v>25.010626992561104</c:v>
                </c:pt>
                <c:pt idx="2">
                  <c:v>17.886067261496226</c:v>
                </c:pt>
                <c:pt idx="3">
                  <c:v>18.826061936528912</c:v>
                </c:pt>
                <c:pt idx="4">
                  <c:v>30.533958922076341</c:v>
                </c:pt>
                <c:pt idx="5">
                  <c:v>22.26507263144363</c:v>
                </c:pt>
                <c:pt idx="6">
                  <c:v>21.895601630516833</c:v>
                </c:pt>
                <c:pt idx="7">
                  <c:v>24.621425674806879</c:v>
                </c:pt>
                <c:pt idx="8">
                  <c:v>13.304138171234486</c:v>
                </c:pt>
                <c:pt idx="9">
                  <c:v>22.972167135863764</c:v>
                </c:pt>
                <c:pt idx="10">
                  <c:v>22.909899425037782</c:v>
                </c:pt>
                <c:pt idx="11">
                  <c:v>28.989337184648004</c:v>
                </c:pt>
                <c:pt idx="12">
                  <c:v>24.877242136275672</c:v>
                </c:pt>
                <c:pt idx="13">
                  <c:v>24.450574433902212</c:v>
                </c:pt>
                <c:pt idx="14">
                  <c:v>13.777796567176798</c:v>
                </c:pt>
                <c:pt idx="15">
                  <c:v>16.447672499174644</c:v>
                </c:pt>
                <c:pt idx="16">
                  <c:v>15.410407725321889</c:v>
                </c:pt>
                <c:pt idx="17">
                  <c:v>22.387798036465639</c:v>
                </c:pt>
                <c:pt idx="18" formatCode="General">
                  <c:v>20.627967873638397</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34.450670522199282</c:v>
                </c:pt>
                <c:pt idx="1">
                  <c:v>30.69783917817924</c:v>
                </c:pt>
                <c:pt idx="2">
                  <c:v>25.870510180736673</c:v>
                </c:pt>
                <c:pt idx="3">
                  <c:v>25.484345361154329</c:v>
                </c:pt>
                <c:pt idx="4">
                  <c:v>31.62918993469178</c:v>
                </c:pt>
                <c:pt idx="5">
                  <c:v>34.481724300467071</c:v>
                </c:pt>
                <c:pt idx="6">
                  <c:v>26.603467364501032</c:v>
                </c:pt>
                <c:pt idx="7">
                  <c:v>26.96359158481944</c:v>
                </c:pt>
                <c:pt idx="8">
                  <c:v>28.451513441564227</c:v>
                </c:pt>
                <c:pt idx="9">
                  <c:v>32.176288674090614</c:v>
                </c:pt>
                <c:pt idx="10">
                  <c:v>24.104987059007453</c:v>
                </c:pt>
                <c:pt idx="11">
                  <c:v>31.348267420541028</c:v>
                </c:pt>
                <c:pt idx="12">
                  <c:v>29.73051038387106</c:v>
                </c:pt>
                <c:pt idx="13">
                  <c:v>30.992148898117556</c:v>
                </c:pt>
                <c:pt idx="14">
                  <c:v>28.164369662636339</c:v>
                </c:pt>
                <c:pt idx="15">
                  <c:v>22.786398151205017</c:v>
                </c:pt>
                <c:pt idx="16">
                  <c:v>29.761266094420602</c:v>
                </c:pt>
                <c:pt idx="17">
                  <c:v>27.682328190743338</c:v>
                </c:pt>
                <c:pt idx="18" formatCode="General">
                  <c:v>29.828497020212275</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27.251518355740021</c:v>
                </c:pt>
                <c:pt idx="1">
                  <c:v>30.281615302869287</c:v>
                </c:pt>
                <c:pt idx="2">
                  <c:v>35.00343170899108</c:v>
                </c:pt>
                <c:pt idx="3">
                  <c:v>35.77015707922164</c:v>
                </c:pt>
                <c:pt idx="4">
                  <c:v>26.695241829711861</c:v>
                </c:pt>
                <c:pt idx="5">
                  <c:v>22.762137378411964</c:v>
                </c:pt>
                <c:pt idx="6">
                  <c:v>32.124704343012432</c:v>
                </c:pt>
                <c:pt idx="7">
                  <c:v>31.475821686794657</c:v>
                </c:pt>
                <c:pt idx="8">
                  <c:v>34.539838706629119</c:v>
                </c:pt>
                <c:pt idx="9">
                  <c:v>30.668848548724846</c:v>
                </c:pt>
                <c:pt idx="10">
                  <c:v>25.694384130347931</c:v>
                </c:pt>
                <c:pt idx="11">
                  <c:v>33.335381904966759</c:v>
                </c:pt>
                <c:pt idx="12">
                  <c:v>24.726322174402821</c:v>
                </c:pt>
                <c:pt idx="13">
                  <c:v>30.34496347267271</c:v>
                </c:pt>
                <c:pt idx="14">
                  <c:v>33.482709055550856</c:v>
                </c:pt>
                <c:pt idx="15">
                  <c:v>33.285737867282933</c:v>
                </c:pt>
                <c:pt idx="16">
                  <c:v>24.932939914163089</c:v>
                </c:pt>
                <c:pt idx="17">
                  <c:v>24.403927068723704</c:v>
                </c:pt>
                <c:pt idx="18" formatCode="General">
                  <c:v>30.125117471736566</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19.717884348407793</c:v>
                </c:pt>
                <c:pt idx="1">
                  <c:v>14.009918526390365</c:v>
                </c:pt>
                <c:pt idx="2">
                  <c:v>21.239990848776024</c:v>
                </c:pt>
                <c:pt idx="3">
                  <c:v>19.919435623095122</c:v>
                </c:pt>
                <c:pt idx="4">
                  <c:v>11.141609313520018</c:v>
                </c:pt>
                <c:pt idx="5">
                  <c:v>20.491065689677335</c:v>
                </c:pt>
                <c:pt idx="6">
                  <c:v>19.376226661969703</c:v>
                </c:pt>
                <c:pt idx="7">
                  <c:v>16.939161053579024</c:v>
                </c:pt>
                <c:pt idx="8">
                  <c:v>23.704509680572169</c:v>
                </c:pt>
                <c:pt idx="9">
                  <c:v>14.182695641320779</c:v>
                </c:pt>
                <c:pt idx="10">
                  <c:v>27.290729385606838</c:v>
                </c:pt>
                <c:pt idx="11">
                  <c:v>6.3270134898442061</c:v>
                </c:pt>
                <c:pt idx="12">
                  <c:v>20.66592530545045</c:v>
                </c:pt>
                <c:pt idx="13">
                  <c:v>14.212313195307527</c:v>
                </c:pt>
                <c:pt idx="14">
                  <c:v>24.575124714636001</c:v>
                </c:pt>
                <c:pt idx="15">
                  <c:v>27.480191482337403</c:v>
                </c:pt>
                <c:pt idx="16">
                  <c:v>29.89538626609442</c:v>
                </c:pt>
                <c:pt idx="17">
                  <c:v>25.525946704067323</c:v>
                </c:pt>
                <c:pt idx="18" formatCode="General">
                  <c:v>19.418417634412762</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23.143294895572939</c:v>
                </c:pt>
                <c:pt idx="1">
                  <c:v>29.085478887744593</c:v>
                </c:pt>
                <c:pt idx="2">
                  <c:v>22.709579968628361</c:v>
                </c:pt>
                <c:pt idx="3">
                  <c:v>23.5089026694701</c:v>
                </c:pt>
                <c:pt idx="4">
                  <c:v>34.36249372308535</c:v>
                </c:pt>
                <c:pt idx="5">
                  <c:v>28.003233629749392</c:v>
                </c:pt>
                <c:pt idx="6">
                  <c:v>27.157748544855892</c:v>
                </c:pt>
                <c:pt idx="7">
                  <c:v>29.642640246734224</c:v>
                </c:pt>
                <c:pt idx="8">
                  <c:v>17.437646858987062</c:v>
                </c:pt>
                <c:pt idx="9">
                  <c:v>26.768688794803012</c:v>
                </c:pt>
                <c:pt idx="10">
                  <c:v>31.508911080319173</c:v>
                </c:pt>
                <c:pt idx="11">
                  <c:v>30.947382233302715</c:v>
                </c:pt>
                <c:pt idx="12">
                  <c:v>31.357575205934555</c:v>
                </c:pt>
                <c:pt idx="13">
                  <c:v>28.501263228564866</c:v>
                </c:pt>
                <c:pt idx="14">
                  <c:v>18.266913289613811</c:v>
                </c:pt>
                <c:pt idx="15">
                  <c:v>22.68024810789279</c:v>
                </c:pt>
                <c:pt idx="16">
                  <c:v>21.982016453032333</c:v>
                </c:pt>
                <c:pt idx="17">
                  <c:v>30.061205273069678</c:v>
                </c:pt>
                <c:pt idx="18" formatCode="General">
                  <c:v>25.598861759815321</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42.912011277465673</c:v>
                </c:pt>
                <c:pt idx="1">
                  <c:v>35.69927909371782</c:v>
                </c:pt>
                <c:pt idx="2">
                  <c:v>32.847266600824959</c:v>
                </c:pt>
                <c:pt idx="3">
                  <c:v>31.82338381284433</c:v>
                </c:pt>
                <c:pt idx="4">
                  <c:v>35.595051508742031</c:v>
                </c:pt>
                <c:pt idx="5">
                  <c:v>43.368364322285096</c:v>
                </c:pt>
                <c:pt idx="6">
                  <c:v>32.997050699873604</c:v>
                </c:pt>
                <c:pt idx="7">
                  <c:v>32.462459959274561</c:v>
                </c:pt>
                <c:pt idx="8">
                  <c:v>37.291212524417517</c:v>
                </c:pt>
                <c:pt idx="9">
                  <c:v>37.49394007950616</c:v>
                </c:pt>
                <c:pt idx="10">
                  <c:v>33.152563428735249</c:v>
                </c:pt>
                <c:pt idx="11">
                  <c:v>33.465643178935395</c:v>
                </c:pt>
                <c:pt idx="12">
                  <c:v>37.475083056478404</c:v>
                </c:pt>
                <c:pt idx="13">
                  <c:v>36.126570201939892</c:v>
                </c:pt>
                <c:pt idx="14">
                  <c:v>37.340956224426883</c:v>
                </c:pt>
                <c:pt idx="15">
                  <c:v>31.420929835543163</c:v>
                </c:pt>
                <c:pt idx="16">
                  <c:v>42.452649703462789</c:v>
                </c:pt>
                <c:pt idx="17">
                  <c:v>37.170433145009419</c:v>
                </c:pt>
                <c:pt idx="18" formatCode="General">
                  <c:v>37.016519339226434</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33.944693826961384</c:v>
                </c:pt>
                <c:pt idx="1">
                  <c:v>35.215242018537587</c:v>
                </c:pt>
                <c:pt idx="2">
                  <c:v>44.44315343054668</c:v>
                </c:pt>
                <c:pt idx="3">
                  <c:v>44.66771351768557</c:v>
                </c:pt>
                <c:pt idx="4">
                  <c:v>30.042454768172618</c:v>
                </c:pt>
                <c:pt idx="5">
                  <c:v>28.628402047965508</c:v>
                </c:pt>
                <c:pt idx="6">
                  <c:v>39.845200755270511</c:v>
                </c:pt>
                <c:pt idx="7">
                  <c:v>37.894899793991215</c:v>
                </c:pt>
                <c:pt idx="8">
                  <c:v>45.271140616595417</c:v>
                </c:pt>
                <c:pt idx="9">
                  <c:v>35.737371125690828</c:v>
                </c:pt>
                <c:pt idx="10">
                  <c:v>35.338525490945578</c:v>
                </c:pt>
                <c:pt idx="11">
                  <c:v>35.586974587761887</c:v>
                </c:pt>
                <c:pt idx="12">
                  <c:v>31.167341737587037</c:v>
                </c:pt>
                <c:pt idx="13">
                  <c:v>35.372166569495242</c:v>
                </c:pt>
                <c:pt idx="14">
                  <c:v>44.392130485959306</c:v>
                </c:pt>
                <c:pt idx="15">
                  <c:v>45.89882205656405</c:v>
                </c:pt>
                <c:pt idx="16">
                  <c:v>35.565333843504881</c:v>
                </c:pt>
                <c:pt idx="17">
                  <c:v>32.768361581920907</c:v>
                </c:pt>
                <c:pt idx="18" formatCode="General">
                  <c:v>37.384618900958245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Balears, Illes</c:v>
                </c:pt>
                <c:pt idx="2">
                  <c:v>Castilla y León</c:v>
                </c:pt>
                <c:pt idx="3">
                  <c:v>Extremadura</c:v>
                </c:pt>
                <c:pt idx="4">
                  <c:v>País Vasco</c:v>
                </c:pt>
                <c:pt idx="5">
                  <c:v>Castilla - La Mancha</c:v>
                </c:pt>
                <c:pt idx="6">
                  <c:v>Cataluña</c:v>
                </c:pt>
                <c:pt idx="7">
                  <c:v>Rioja, La</c:v>
                </c:pt>
                <c:pt idx="8">
                  <c:v>TOTAL</c:v>
                </c:pt>
                <c:pt idx="9">
                  <c:v>Madrid, Comunidad de</c:v>
                </c:pt>
                <c:pt idx="10">
                  <c:v>Murcia, Región de</c:v>
                </c:pt>
                <c:pt idx="11">
                  <c:v>Comunitat Valenciana</c:v>
                </c:pt>
                <c:pt idx="12">
                  <c:v>Aragón</c:v>
                </c:pt>
                <c:pt idx="13">
                  <c:v>Canarias</c:v>
                </c:pt>
                <c:pt idx="14">
                  <c:v>Navarra, Comunidad Foral de</c:v>
                </c:pt>
                <c:pt idx="15">
                  <c:v>Ceuta y Melilla</c:v>
                </c:pt>
                <c:pt idx="16">
                  <c:v>Asturias, Principado de</c:v>
                </c:pt>
                <c:pt idx="17">
                  <c:v>Cantabria</c:v>
                </c:pt>
                <c:pt idx="18">
                  <c:v>Galicia</c:v>
                </c:pt>
              </c:strCache>
            </c:strRef>
          </c:cat>
          <c:val>
            <c:numRef>
              <c:f>'32dictcasaadpot'!$R$11:$R$29</c:f>
              <c:numCache>
                <c:formatCode>#,##0.00</c:formatCode>
                <c:ptCount val="19"/>
                <c:pt idx="0">
                  <c:v>39.349538113752992</c:v>
                </c:pt>
                <c:pt idx="1">
                  <c:v>38.082058358021186</c:v>
                </c:pt>
                <c:pt idx="2">
                  <c:v>38.053927764372439</c:v>
                </c:pt>
                <c:pt idx="3">
                  <c:v>38.024689727144832</c:v>
                </c:pt>
                <c:pt idx="4">
                  <c:v>35.94100406991231</c:v>
                </c:pt>
                <c:pt idx="5">
                  <c:v>35.298615329828017</c:v>
                </c:pt>
                <c:pt idx="6">
                  <c:v>34.046126411001211</c:v>
                </c:pt>
                <c:pt idx="7">
                  <c:v>34.037890892490296</c:v>
                </c:pt>
                <c:pt idx="8">
                  <c:v>33.289607301092666</c:v>
                </c:pt>
                <c:pt idx="9">
                  <c:v>33.172164260708243</c:v>
                </c:pt>
                <c:pt idx="10">
                  <c:v>33.086273644514876</c:v>
                </c:pt>
                <c:pt idx="11">
                  <c:v>32.981955953315698</c:v>
                </c:pt>
                <c:pt idx="12">
                  <c:v>30.377867092796151</c:v>
                </c:pt>
                <c:pt idx="13">
                  <c:v>28.22538479446461</c:v>
                </c:pt>
                <c:pt idx="14">
                  <c:v>28.03503490453107</c:v>
                </c:pt>
                <c:pt idx="15">
                  <c:v>26.625589319889837</c:v>
                </c:pt>
                <c:pt idx="16">
                  <c:v>23.273025440063041</c:v>
                </c:pt>
                <c:pt idx="17">
                  <c:v>22.806520336962258</c:v>
                </c:pt>
                <c:pt idx="18">
                  <c:v>20.237009460479076</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90D1-458F-9616-0FF9CAB712F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90D1-458F-9616-0FF9CAB712F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Castilla - La Mancha</c:v>
                </c:pt>
                <c:pt idx="5">
                  <c:v>Cataluña</c:v>
                </c:pt>
                <c:pt idx="6">
                  <c:v>Rioja, La</c:v>
                </c:pt>
                <c:pt idx="7">
                  <c:v>TOTAL</c:v>
                </c:pt>
                <c:pt idx="8">
                  <c:v>Asturias, Principado de</c:v>
                </c:pt>
                <c:pt idx="9">
                  <c:v>Murcia, Región de</c:v>
                </c:pt>
                <c:pt idx="10">
                  <c:v>Aragón</c:v>
                </c:pt>
                <c:pt idx="11">
                  <c:v>Comunitat Valenciana</c:v>
                </c:pt>
                <c:pt idx="12">
                  <c:v>Madrid, Comunidad de</c:v>
                </c:pt>
                <c:pt idx="13">
                  <c:v>Cantabria</c:v>
                </c:pt>
                <c:pt idx="14">
                  <c:v>Balears, Illes</c:v>
                </c:pt>
                <c:pt idx="15">
                  <c:v>Galicia</c:v>
                </c:pt>
                <c:pt idx="16">
                  <c:v>Navarra, Comunidad Foral de</c:v>
                </c:pt>
                <c:pt idx="17">
                  <c:v>Ceuta y Melilla</c:v>
                </c:pt>
                <c:pt idx="18">
                  <c:v>Canarias</c:v>
                </c:pt>
              </c:strCache>
            </c:strRef>
          </c:cat>
          <c:val>
            <c:numRef>
              <c:f>'34bdictcasaad'!$AF$11:$AF$29</c:f>
              <c:numCache>
                <c:formatCode>0.00</c:formatCode>
                <c:ptCount val="19"/>
                <c:pt idx="0">
                  <c:v>6.6467030315903202</c:v>
                </c:pt>
                <c:pt idx="1">
                  <c:v>5.4584277141619122</c:v>
                </c:pt>
                <c:pt idx="2">
                  <c:v>5.4388324376347814</c:v>
                </c:pt>
                <c:pt idx="3">
                  <c:v>4.8316689956350087</c:v>
                </c:pt>
                <c:pt idx="4">
                  <c:v>4.8042869504517371</c:v>
                </c:pt>
                <c:pt idx="5">
                  <c:v>4.6226949772167076</c:v>
                </c:pt>
                <c:pt idx="6">
                  <c:v>4.5998568714063621</c:v>
                </c:pt>
                <c:pt idx="7">
                  <c:v>4.4669120199129182</c:v>
                </c:pt>
                <c:pt idx="8">
                  <c:v>4.3294416892251277</c:v>
                </c:pt>
                <c:pt idx="9">
                  <c:v>4.2064607278838526</c:v>
                </c:pt>
                <c:pt idx="10">
                  <c:v>4.1772991977602691</c:v>
                </c:pt>
                <c:pt idx="11">
                  <c:v>4.0668435701414758</c:v>
                </c:pt>
                <c:pt idx="12">
                  <c:v>3.9514539892040084</c:v>
                </c:pt>
                <c:pt idx="13">
                  <c:v>3.9497267500605058</c:v>
                </c:pt>
                <c:pt idx="14">
                  <c:v>3.8090776834598725</c:v>
                </c:pt>
                <c:pt idx="15">
                  <c:v>3.6080940693679175</c:v>
                </c:pt>
                <c:pt idx="16">
                  <c:v>3.4870778806279512</c:v>
                </c:pt>
                <c:pt idx="17">
                  <c:v>3.3718758128206949</c:v>
                </c:pt>
                <c:pt idx="18">
                  <c:v>3.3034893516661499</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AFC-4953-AF24-18B70E105595}"/>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Andalucía</c:v>
                </c:pt>
                <c:pt idx="5">
                  <c:v>Extremadura</c:v>
                </c:pt>
                <c:pt idx="6">
                  <c:v>Cataluña</c:v>
                </c:pt>
                <c:pt idx="7">
                  <c:v>TOTAL</c:v>
                </c:pt>
                <c:pt idx="8">
                  <c:v>Cantabria</c:v>
                </c:pt>
                <c:pt idx="9">
                  <c:v>Castilla - La Mancha</c:v>
                </c:pt>
                <c:pt idx="10">
                  <c:v>Canarias</c:v>
                </c:pt>
                <c:pt idx="11">
                  <c:v>Galicia</c:v>
                </c:pt>
                <c:pt idx="12">
                  <c:v>Asturias, Principado de</c:v>
                </c:pt>
                <c:pt idx="13">
                  <c:v>Rioja, La</c:v>
                </c:pt>
                <c:pt idx="14">
                  <c:v>Comunitat Valenciana</c:v>
                </c:pt>
                <c:pt idx="15">
                  <c:v>Balears, Illes</c:v>
                </c:pt>
                <c:pt idx="16">
                  <c:v>Madrid, Comunidad de</c:v>
                </c:pt>
                <c:pt idx="17">
                  <c:v>Aragón</c:v>
                </c:pt>
                <c:pt idx="18">
                  <c:v>Navarra, Comunidad Foral de</c:v>
                </c:pt>
              </c:strCache>
            </c:strRef>
          </c:cat>
          <c:val>
            <c:numRef>
              <c:f>'34bdictcasaad'!$AL$11:$AL$29</c:f>
              <c:numCache>
                <c:formatCode>0.00</c:formatCode>
                <c:ptCount val="19"/>
                <c:pt idx="0">
                  <c:v>2.0764057727602112</c:v>
                </c:pt>
                <c:pt idx="1">
                  <c:v>1.8762365480724146</c:v>
                </c:pt>
                <c:pt idx="2">
                  <c:v>1.8660282570498263</c:v>
                </c:pt>
                <c:pt idx="3">
                  <c:v>1.7393213792765745</c:v>
                </c:pt>
                <c:pt idx="4">
                  <c:v>1.6825887717137586</c:v>
                </c:pt>
                <c:pt idx="5">
                  <c:v>1.6749152343635494</c:v>
                </c:pt>
                <c:pt idx="6">
                  <c:v>1.4690851940044671</c:v>
                </c:pt>
                <c:pt idx="7">
                  <c:v>1.4633486207386994</c:v>
                </c:pt>
                <c:pt idx="8">
                  <c:v>1.4583565366538214</c:v>
                </c:pt>
                <c:pt idx="9">
                  <c:v>1.4020802387970634</c:v>
                </c:pt>
                <c:pt idx="10">
                  <c:v>1.3895424595097152</c:v>
                </c:pt>
                <c:pt idx="11">
                  <c:v>1.3697278168244591</c:v>
                </c:pt>
                <c:pt idx="12">
                  <c:v>1.3654355557878348</c:v>
                </c:pt>
                <c:pt idx="13">
                  <c:v>1.3616488704413676</c:v>
                </c:pt>
                <c:pt idx="14">
                  <c:v>1.3574949484670618</c:v>
                </c:pt>
                <c:pt idx="15">
                  <c:v>1.32950015392469</c:v>
                </c:pt>
                <c:pt idx="16">
                  <c:v>1.1428458230143073</c:v>
                </c:pt>
                <c:pt idx="17">
                  <c:v>1.0503777088838808</c:v>
                </c:pt>
                <c:pt idx="18">
                  <c:v>1.0298504132046982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Murcia, Región de</c:v>
                </c:pt>
                <c:pt idx="2">
                  <c:v>Extremadura</c:v>
                </c:pt>
                <c:pt idx="3">
                  <c:v>Cataluña</c:v>
                </c:pt>
                <c:pt idx="4">
                  <c:v>Balears, Illes</c:v>
                </c:pt>
                <c:pt idx="5">
                  <c:v>Castilla - La Mancha</c:v>
                </c:pt>
                <c:pt idx="6">
                  <c:v>Castilla y León</c:v>
                </c:pt>
                <c:pt idx="7">
                  <c:v>TOTAL</c:v>
                </c:pt>
                <c:pt idx="8">
                  <c:v>País Vasco</c:v>
                </c:pt>
                <c:pt idx="9">
                  <c:v>Ceuta y Melilla</c:v>
                </c:pt>
                <c:pt idx="10">
                  <c:v>Comunitat Valenciana</c:v>
                </c:pt>
                <c:pt idx="11">
                  <c:v>Madrid, Comunidad de</c:v>
                </c:pt>
                <c:pt idx="12">
                  <c:v>Canarias</c:v>
                </c:pt>
                <c:pt idx="13">
                  <c:v>Rioja, La</c:v>
                </c:pt>
                <c:pt idx="14">
                  <c:v>Aragón</c:v>
                </c:pt>
                <c:pt idx="15">
                  <c:v>Asturias, Principado de</c:v>
                </c:pt>
                <c:pt idx="16">
                  <c:v>Cantabria</c:v>
                </c:pt>
                <c:pt idx="17">
                  <c:v>Navarra, Comunidad Foral de</c:v>
                </c:pt>
                <c:pt idx="18">
                  <c:v>Galicia</c:v>
                </c:pt>
              </c:strCache>
            </c:strRef>
          </c:cat>
          <c:val>
            <c:numRef>
              <c:f>'34bdictcasaad'!$AR$11:$AR$29</c:f>
              <c:numCache>
                <c:formatCode>0.00</c:formatCode>
                <c:ptCount val="19"/>
                <c:pt idx="0">
                  <c:v>8.4048871672332321</c:v>
                </c:pt>
                <c:pt idx="1">
                  <c:v>7.8858013264647706</c:v>
                </c:pt>
                <c:pt idx="2">
                  <c:v>7.5264750378214824</c:v>
                </c:pt>
                <c:pt idx="3">
                  <c:v>7.4901713033874344</c:v>
                </c:pt>
                <c:pt idx="4">
                  <c:v>7.1763418758081094</c:v>
                </c:pt>
                <c:pt idx="5">
                  <c:v>7.138428178136504</c:v>
                </c:pt>
                <c:pt idx="6">
                  <c:v>6.7551938418076416</c:v>
                </c:pt>
                <c:pt idx="7">
                  <c:v>6.6097071138821315</c:v>
                </c:pt>
                <c:pt idx="8">
                  <c:v>6.566345981280965</c:v>
                </c:pt>
                <c:pt idx="9">
                  <c:v>6.2371941665662289</c:v>
                </c:pt>
                <c:pt idx="10">
                  <c:v>6.0333321262099258</c:v>
                </c:pt>
                <c:pt idx="11">
                  <c:v>5.9635087996073484</c:v>
                </c:pt>
                <c:pt idx="12">
                  <c:v>5.8134208203932873</c:v>
                </c:pt>
                <c:pt idx="13">
                  <c:v>5.661067957216642</c:v>
                </c:pt>
                <c:pt idx="14">
                  <c:v>5.3424817631991584</c:v>
                </c:pt>
                <c:pt idx="15">
                  <c:v>4.8792101677228494</c:v>
                </c:pt>
                <c:pt idx="16">
                  <c:v>4.871333578506893</c:v>
                </c:pt>
                <c:pt idx="17">
                  <c:v>4.5626208971721578</c:v>
                </c:pt>
                <c:pt idx="18">
                  <c:v>3.5841649935967208</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Castilla - La Mancha</c:v>
                </c:pt>
                <c:pt idx="3">
                  <c:v>Extremadura</c:v>
                </c:pt>
                <c:pt idx="4">
                  <c:v>Cataluña</c:v>
                </c:pt>
                <c:pt idx="5">
                  <c:v>Balears, Illes</c:v>
                </c:pt>
                <c:pt idx="6">
                  <c:v>País Vasco</c:v>
                </c:pt>
                <c:pt idx="7">
                  <c:v>Madrid, Comunidad de</c:v>
                </c:pt>
                <c:pt idx="8">
                  <c:v>Murcia, Región de</c:v>
                </c:pt>
                <c:pt idx="9">
                  <c:v>TOTAL</c:v>
                </c:pt>
                <c:pt idx="10">
                  <c:v>Rioja, La</c:v>
                </c:pt>
                <c:pt idx="11">
                  <c:v>Comunitat Valenciana</c:v>
                </c:pt>
                <c:pt idx="12">
                  <c:v>Aragón</c:v>
                </c:pt>
                <c:pt idx="13">
                  <c:v>Ceuta y Melilla</c:v>
                </c:pt>
                <c:pt idx="14">
                  <c:v>Navarra, Comunidad Foral de</c:v>
                </c:pt>
                <c:pt idx="15">
                  <c:v>Canarias</c:v>
                </c:pt>
                <c:pt idx="16">
                  <c:v>Cantabria</c:v>
                </c:pt>
                <c:pt idx="17">
                  <c:v>Asturias, Principado de</c:v>
                </c:pt>
                <c:pt idx="18">
                  <c:v>Galicia</c:v>
                </c:pt>
              </c:strCache>
            </c:strRef>
          </c:cat>
          <c:val>
            <c:numRef>
              <c:f>'34bdictcasaad'!$AX$11:$AX$29</c:f>
              <c:numCache>
                <c:formatCode>0.00</c:formatCode>
                <c:ptCount val="19"/>
                <c:pt idx="0">
                  <c:v>45.806339366246512</c:v>
                </c:pt>
                <c:pt idx="1">
                  <c:v>44.202878870179248</c:v>
                </c:pt>
                <c:pt idx="2">
                  <c:v>43.040723845882148</c:v>
                </c:pt>
                <c:pt idx="3">
                  <c:v>42.476797600074995</c:v>
                </c:pt>
                <c:pt idx="4">
                  <c:v>41.528309873378554</c:v>
                </c:pt>
                <c:pt idx="5">
                  <c:v>41.208216311470899</c:v>
                </c:pt>
                <c:pt idx="6">
                  <c:v>40.137964077741465</c:v>
                </c:pt>
                <c:pt idx="7">
                  <c:v>40.115136233495058</c:v>
                </c:pt>
                <c:pt idx="8">
                  <c:v>39.129173916645954</c:v>
                </c:pt>
                <c:pt idx="9">
                  <c:v>38.787141146014449</c:v>
                </c:pt>
                <c:pt idx="10">
                  <c:v>38.591349142907895</c:v>
                </c:pt>
                <c:pt idx="11">
                  <c:v>37.24401780283263</c:v>
                </c:pt>
                <c:pt idx="12">
                  <c:v>35.434463050338707</c:v>
                </c:pt>
                <c:pt idx="13">
                  <c:v>32.6410099776013</c:v>
                </c:pt>
                <c:pt idx="14">
                  <c:v>31.85316479313401</c:v>
                </c:pt>
                <c:pt idx="15">
                  <c:v>30.649703605963328</c:v>
                </c:pt>
                <c:pt idx="16">
                  <c:v>28.778563129357089</c:v>
                </c:pt>
                <c:pt idx="17">
                  <c:v>28.37971232490364</c:v>
                </c:pt>
                <c:pt idx="18">
                  <c:v>22.083074244496952</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'35ResolGraAltaBaj'!$AA$11:$AA$66</c:f>
              <c:numCache>
                <c:formatCode>m/d/yyyy</c:formatCode>
                <c:ptCount val="5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numCache>
            </c:numRef>
          </c:cat>
          <c:val>
            <c:numRef>
              <c:f>'35ResolGraAltaBaj'!$AB$11:$AB$66</c:f>
              <c:numCache>
                <c:formatCode>0</c:formatCode>
                <c:ptCount val="56"/>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'35ResolGraAltaBaj'!$AA$11:$AA$66</c:f>
              <c:numCache>
                <c:formatCode>m/d/yyyy</c:formatCode>
                <c:ptCount val="5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numCache>
            </c:numRef>
          </c:cat>
          <c:val>
            <c:numRef>
              <c:f>'35ResolGraAltaBaj'!$AC$11:$AC$66</c:f>
              <c:numCache>
                <c:formatCode>0</c:formatCode>
                <c:ptCount val="56"/>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5780</c:v>
                </c:pt>
                <c:pt idx="1">
                  <c:v>146983</c:v>
                </c:pt>
                <c:pt idx="2">
                  <c:v>74176</c:v>
                </c:pt>
                <c:pt idx="3">
                  <c:v>84725</c:v>
                </c:pt>
                <c:pt idx="4">
                  <c:v>96296</c:v>
                </c:pt>
                <c:pt idx="5">
                  <c:v>158229</c:v>
                </c:pt>
                <c:pt idx="6">
                  <c:v>461221</c:v>
                </c:pt>
                <c:pt idx="7">
                  <c:v>1144389</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437319</c:v>
                </c:pt>
                <c:pt idx="1">
                  <c:v>60843</c:v>
                </c:pt>
                <c:pt idx="2">
                  <c:v>50819</c:v>
                </c:pt>
                <c:pt idx="3">
                  <c:v>50307</c:v>
                </c:pt>
                <c:pt idx="4">
                  <c:v>78559</c:v>
                </c:pt>
                <c:pt idx="5">
                  <c:v>23614</c:v>
                </c:pt>
                <c:pt idx="6">
                  <c:v>162195</c:v>
                </c:pt>
                <c:pt idx="7">
                  <c:v>103813</c:v>
                </c:pt>
                <c:pt idx="8">
                  <c:v>415244</c:v>
                </c:pt>
                <c:pt idx="9">
                  <c:v>233083</c:v>
                </c:pt>
                <c:pt idx="10">
                  <c:v>61690</c:v>
                </c:pt>
                <c:pt idx="11">
                  <c:v>97778</c:v>
                </c:pt>
                <c:pt idx="12">
                  <c:v>277217</c:v>
                </c:pt>
                <c:pt idx="13">
                  <c:v>74140</c:v>
                </c:pt>
                <c:pt idx="14">
                  <c:v>23753</c:v>
                </c:pt>
                <c:pt idx="15">
                  <c:v>121300</c:v>
                </c:pt>
                <c:pt idx="16">
                  <c:v>14923</c:v>
                </c:pt>
                <c:pt idx="17">
                  <c:v>5900</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1351400</c:v>
                </c:pt>
                <c:pt idx="1">
                  <c:v>820399</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604</c:v>
                </c:pt>
                <c:pt idx="1">
                  <c:v>10939</c:v>
                </c:pt>
                <c:pt idx="2">
                  <c:v>6350</c:v>
                </c:pt>
                <c:pt idx="3">
                  <c:v>8823</c:v>
                </c:pt>
                <c:pt idx="4">
                  <c:v>8646</c:v>
                </c:pt>
                <c:pt idx="5">
                  <c:v>12102</c:v>
                </c:pt>
                <c:pt idx="6">
                  <c:v>41055</c:v>
                </c:pt>
                <c:pt idx="7">
                  <c:v>194903</c:v>
                </c:pt>
              </c:numCache>
            </c:numRef>
          </c:val>
          <c:extLst>
            <c:ext xmlns:c15="http://schemas.microsoft.com/office/drawing/2012/chart" uri="{02D57815-91ED-43cb-92C2-25804820EDAC}">
              <c15:datalabelsRange>
                <c15:f>'36aperfresol_graf'!$V$12:$AC$12</c15:f>
                <c15:dlblRangeCache>
                  <c:ptCount val="8"/>
                  <c:pt idx="0">
                    <c:v>24%</c:v>
                  </c:pt>
                  <c:pt idx="1">
                    <c:v>23%</c:v>
                  </c:pt>
                  <c:pt idx="2">
                    <c:v>23%</c:v>
                  </c:pt>
                  <c:pt idx="3">
                    <c:v>24%</c:v>
                  </c:pt>
                  <c:pt idx="4">
                    <c:v>19%</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859</c:v>
                </c:pt>
                <c:pt idx="1">
                  <c:v>13561</c:v>
                </c:pt>
                <c:pt idx="2">
                  <c:v>8348</c:v>
                </c:pt>
                <c:pt idx="3">
                  <c:v>11767</c:v>
                </c:pt>
                <c:pt idx="4">
                  <c:v>13494</c:v>
                </c:pt>
                <c:pt idx="5">
                  <c:v>22582</c:v>
                </c:pt>
                <c:pt idx="6">
                  <c:v>72930</c:v>
                </c:pt>
                <c:pt idx="7">
                  <c:v>257616</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419</c:v>
                </c:pt>
                <c:pt idx="1">
                  <c:v>10916</c:v>
                </c:pt>
                <c:pt idx="2">
                  <c:v>8047</c:v>
                </c:pt>
                <c:pt idx="3">
                  <c:v>10453</c:v>
                </c:pt>
                <c:pt idx="4">
                  <c:v>14633</c:v>
                </c:pt>
                <c:pt idx="5">
                  <c:v>26453</c:v>
                </c:pt>
                <c:pt idx="6">
                  <c:v>96983</c:v>
                </c:pt>
                <c:pt idx="7">
                  <c:v>240767</c:v>
                </c:pt>
              </c:numCache>
            </c:numRef>
          </c:val>
          <c:extLst>
            <c:ext xmlns:c15="http://schemas.microsoft.com/office/drawing/2012/chart" uri="{02D57815-91ED-43cb-92C2-25804820EDAC}">
              <c15:datalabelsRange>
                <c15:f>'36aperfresol_graf'!$V$14:$AC$14</c15:f>
                <c15:dlblRangeCache>
                  <c:ptCount val="8"/>
                  <c:pt idx="0">
                    <c:v>16%</c:v>
                  </c:pt>
                  <c:pt idx="1">
                    <c:v>23%</c:v>
                  </c:pt>
                  <c:pt idx="2">
                    <c:v>29%</c:v>
                  </c:pt>
                  <c:pt idx="3">
                    <c:v>28%</c:v>
                  </c:pt>
                  <c:pt idx="4">
                    <c:v>32%</c:v>
                  </c:pt>
                  <c:pt idx="5">
                    <c:v>33%</c:v>
                  </c:pt>
                  <c:pt idx="6">
                    <c:v>34%</c:v>
                  </c:pt>
                  <c:pt idx="7">
                    <c:v>29%</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669</c:v>
                </c:pt>
                <c:pt idx="1">
                  <c:v>11743</c:v>
                </c:pt>
                <c:pt idx="2">
                  <c:v>5416</c:v>
                </c:pt>
                <c:pt idx="3">
                  <c:v>5723</c:v>
                </c:pt>
                <c:pt idx="4">
                  <c:v>8900</c:v>
                </c:pt>
                <c:pt idx="5">
                  <c:v>18005</c:v>
                </c:pt>
                <c:pt idx="6">
                  <c:v>75896</c:v>
                </c:pt>
                <c:pt idx="7">
                  <c:v>131798</c:v>
                </c:pt>
              </c:numCache>
            </c:numRef>
          </c:val>
          <c:extLst>
            <c:ext xmlns:c15="http://schemas.microsoft.com/office/drawing/2012/chart" uri="{02D57815-91ED-43cb-92C2-25804820EDAC}">
              <c15:datalabelsRange>
                <c15:f>'36aperfresol_graf'!$V$15:$AC$15</c15:f>
                <c15:dlblRangeCache>
                  <c:ptCount val="8"/>
                  <c:pt idx="0">
                    <c:v>26%</c:v>
                  </c:pt>
                  <c:pt idx="1">
                    <c:v>25%</c:v>
                  </c:pt>
                  <c:pt idx="2">
                    <c:v>19%</c:v>
                  </c:pt>
                  <c:pt idx="3">
                    <c:v>16%</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775</c:v>
                </c:pt>
                <c:pt idx="1">
                  <c:v>23779</c:v>
                </c:pt>
                <c:pt idx="2">
                  <c:v>10174</c:v>
                </c:pt>
                <c:pt idx="3">
                  <c:v>10944</c:v>
                </c:pt>
                <c:pt idx="4">
                  <c:v>9836</c:v>
                </c:pt>
                <c:pt idx="5">
                  <c:v>13428</c:v>
                </c:pt>
                <c:pt idx="6">
                  <c:v>31555</c:v>
                </c:pt>
                <c:pt idx="7">
                  <c:v>64085</c:v>
                </c:pt>
              </c:numCache>
            </c:numRef>
          </c:val>
          <c:extLst>
            <c:ext xmlns:c15="http://schemas.microsoft.com/office/drawing/2012/chart" uri="{02D57815-91ED-43cb-92C2-25804820EDAC}">
              <c15:datalabelsRange>
                <c15:f>'36aperfresol_graf'!$V$17:$AC$17</c15:f>
                <c15:dlblRangeCache>
                  <c:ptCount val="8"/>
                  <c:pt idx="0">
                    <c:v>24%</c:v>
                  </c:pt>
                  <c:pt idx="1">
                    <c:v>24%</c:v>
                  </c:pt>
                  <c:pt idx="2">
                    <c:v>22%</c:v>
                  </c:pt>
                  <c:pt idx="3">
                    <c:v>23%</c:v>
                  </c:pt>
                  <c:pt idx="4">
                    <c:v>19%</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1137</c:v>
                </c:pt>
                <c:pt idx="1">
                  <c:v>33999</c:v>
                </c:pt>
                <c:pt idx="2">
                  <c:v>13458</c:v>
                </c:pt>
                <c:pt idx="3">
                  <c:v>15488</c:v>
                </c:pt>
                <c:pt idx="4">
                  <c:v>15966</c:v>
                </c:pt>
                <c:pt idx="5">
                  <c:v>24405</c:v>
                </c:pt>
                <c:pt idx="6">
                  <c:v>50775</c:v>
                </c:pt>
                <c:pt idx="7">
                  <c:v>91430</c:v>
                </c:pt>
              </c:numCache>
            </c:numRef>
          </c:val>
          <c:extLst>
            <c:ext xmlns:c15="http://schemas.microsoft.com/office/drawing/2012/chart" uri="{02D57815-91ED-43cb-92C2-25804820EDAC}">
              <c15:datalabelsRange>
                <c15:f>'36aperfresol_graf'!$V$18:$AC$18</c15:f>
                <c15:dlblRangeCache>
                  <c:ptCount val="8"/>
                  <c:pt idx="0">
                    <c:v>35%</c:v>
                  </c:pt>
                  <c:pt idx="1">
                    <c:v>34%</c:v>
                  </c:pt>
                  <c:pt idx="2">
                    <c:v>29%</c:v>
                  </c:pt>
                  <c:pt idx="3">
                    <c:v>32%</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485</c:v>
                </c:pt>
                <c:pt idx="1">
                  <c:v>25124</c:v>
                </c:pt>
                <c:pt idx="2">
                  <c:v>13813</c:v>
                </c:pt>
                <c:pt idx="3">
                  <c:v>14625</c:v>
                </c:pt>
                <c:pt idx="4">
                  <c:v>16579</c:v>
                </c:pt>
                <c:pt idx="5">
                  <c:v>25774</c:v>
                </c:pt>
                <c:pt idx="6">
                  <c:v>52760</c:v>
                </c:pt>
                <c:pt idx="7">
                  <c:v>96426</c:v>
                </c:pt>
              </c:numCache>
            </c:numRef>
          </c:val>
          <c:extLst>
            <c:ext xmlns:c15="http://schemas.microsoft.com/office/drawing/2012/chart" uri="{02D57815-91ED-43cb-92C2-25804820EDAC}">
              <c15:datalabelsRange>
                <c15:f>'36aperfresol_graf'!$V$19:$AC$19</c15:f>
                <c15:dlblRangeCache>
                  <c:ptCount val="8"/>
                  <c:pt idx="0">
                    <c:v>15%</c:v>
                  </c:pt>
                  <c:pt idx="1">
                    <c:v>25%</c:v>
                  </c:pt>
                  <c:pt idx="2">
                    <c:v>30%</c:v>
                  </c:pt>
                  <c:pt idx="3">
                    <c:v>30%</c:v>
                  </c:pt>
                  <c:pt idx="4">
                    <c:v>33%</c:v>
                  </c:pt>
                  <c:pt idx="5">
                    <c:v>33%</c:v>
                  </c:pt>
                  <c:pt idx="6">
                    <c:v>30%</c:v>
                  </c:pt>
                  <c:pt idx="7">
                    <c:v>30%</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832</c:v>
                </c:pt>
                <c:pt idx="1">
                  <c:v>16922</c:v>
                </c:pt>
                <c:pt idx="2">
                  <c:v>8570</c:v>
                </c:pt>
                <c:pt idx="3">
                  <c:v>6902</c:v>
                </c:pt>
                <c:pt idx="4">
                  <c:v>8242</c:v>
                </c:pt>
                <c:pt idx="5">
                  <c:v>15480</c:v>
                </c:pt>
                <c:pt idx="6">
                  <c:v>39267</c:v>
                </c:pt>
                <c:pt idx="7">
                  <c:v>67364</c:v>
                </c:pt>
              </c:numCache>
            </c:numRef>
          </c:val>
          <c:extLst>
            <c:ext xmlns:c15="http://schemas.microsoft.com/office/drawing/2012/chart" uri="{02D57815-91ED-43cb-92C2-25804820EDAC}">
              <c15:datalabelsRange>
                <c15:f>'36aperfresol_graf'!$V$20:$AC$20</c15:f>
                <c15:dlblRangeCache>
                  <c:ptCount val="8"/>
                  <c:pt idx="0">
                    <c:v>26%</c:v>
                  </c:pt>
                  <c:pt idx="1">
                    <c:v>17%</c:v>
                  </c:pt>
                  <c:pt idx="2">
                    <c:v>19%</c:v>
                  </c:pt>
                  <c:pt idx="3">
                    <c:v>14%</c:v>
                  </c:pt>
                  <c:pt idx="4">
                    <c:v>16%</c:v>
                  </c:pt>
                  <c:pt idx="5">
                    <c:v>20%</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604</c:v>
                </c:pt>
                <c:pt idx="1">
                  <c:v>10939</c:v>
                </c:pt>
                <c:pt idx="2">
                  <c:v>6350</c:v>
                </c:pt>
                <c:pt idx="3">
                  <c:v>8823</c:v>
                </c:pt>
                <c:pt idx="4">
                  <c:v>8646</c:v>
                </c:pt>
                <c:pt idx="5">
                  <c:v>12102</c:v>
                </c:pt>
                <c:pt idx="6">
                  <c:v>41055</c:v>
                </c:pt>
                <c:pt idx="7">
                  <c:v>194903</c:v>
                </c:pt>
              </c:numCache>
            </c:numRef>
          </c:val>
          <c:extLst>
            <c:ext xmlns:c15="http://schemas.microsoft.com/office/drawing/2012/chart" uri="{02D57815-91ED-43cb-92C2-25804820EDAC}">
              <c15:datalabelsRange>
                <c15:f>'36bperfresol_graf'!$V$12:$AC$12</c15:f>
                <c15:dlblRangeCache>
                  <c:ptCount val="8"/>
                  <c:pt idx="0">
                    <c:v>32%</c:v>
                  </c:pt>
                  <c:pt idx="1">
                    <c:v>31%</c:v>
                  </c:pt>
                  <c:pt idx="2">
                    <c:v>28%</c:v>
                  </c:pt>
                  <c:pt idx="3">
                    <c:v>28%</c:v>
                  </c:pt>
                  <c:pt idx="4">
                    <c:v>24%</c:v>
                  </c:pt>
                  <c:pt idx="5">
                    <c:v>20%</c:v>
                  </c:pt>
                  <c:pt idx="6">
                    <c:v>19%</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859</c:v>
                </c:pt>
                <c:pt idx="1">
                  <c:v>13561</c:v>
                </c:pt>
                <c:pt idx="2">
                  <c:v>8348</c:v>
                </c:pt>
                <c:pt idx="3">
                  <c:v>11767</c:v>
                </c:pt>
                <c:pt idx="4">
                  <c:v>13494</c:v>
                </c:pt>
                <c:pt idx="5">
                  <c:v>22582</c:v>
                </c:pt>
                <c:pt idx="6">
                  <c:v>72930</c:v>
                </c:pt>
                <c:pt idx="7">
                  <c:v>257616</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35%</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419</c:v>
                </c:pt>
                <c:pt idx="1">
                  <c:v>10916</c:v>
                </c:pt>
                <c:pt idx="2">
                  <c:v>8047</c:v>
                </c:pt>
                <c:pt idx="3">
                  <c:v>10453</c:v>
                </c:pt>
                <c:pt idx="4">
                  <c:v>14633</c:v>
                </c:pt>
                <c:pt idx="5">
                  <c:v>26453</c:v>
                </c:pt>
                <c:pt idx="6">
                  <c:v>96983</c:v>
                </c:pt>
                <c:pt idx="7">
                  <c:v>240767</c:v>
                </c:pt>
              </c:numCache>
            </c:numRef>
          </c:val>
          <c:extLst>
            <c:ext xmlns:c15="http://schemas.microsoft.com/office/drawing/2012/chart" uri="{02D57815-91ED-43cb-92C2-25804820EDAC}">
              <c15:datalabelsRange>
                <c15:f>'36bperfresol_graf'!$V$14:$AC$14</c15:f>
                <c15:dlblRangeCache>
                  <c:ptCount val="8"/>
                  <c:pt idx="0">
                    <c:v>22%</c:v>
                  </c:pt>
                  <c:pt idx="1">
                    <c:v>31%</c:v>
                  </c:pt>
                  <c:pt idx="2">
                    <c:v>35%</c:v>
                  </c:pt>
                  <c:pt idx="3">
                    <c:v>34%</c:v>
                  </c:pt>
                  <c:pt idx="4">
                    <c:v>40%</c:v>
                  </c:pt>
                  <c:pt idx="5">
                    <c:v>43%</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775</c:v>
                </c:pt>
                <c:pt idx="1">
                  <c:v>23779</c:v>
                </c:pt>
                <c:pt idx="2">
                  <c:v>10174</c:v>
                </c:pt>
                <c:pt idx="3">
                  <c:v>10944</c:v>
                </c:pt>
                <c:pt idx="4">
                  <c:v>9836</c:v>
                </c:pt>
                <c:pt idx="5">
                  <c:v>13428</c:v>
                </c:pt>
                <c:pt idx="6">
                  <c:v>31555</c:v>
                </c:pt>
                <c:pt idx="7">
                  <c:v>64085</c:v>
                </c:pt>
              </c:numCache>
            </c:numRef>
          </c:val>
          <c:extLst>
            <c:ext xmlns:c15="http://schemas.microsoft.com/office/drawing/2012/chart" uri="{02D57815-91ED-43cb-92C2-25804820EDAC}">
              <c15:datalabelsRange>
                <c15:f>'36bperfresol_graf'!$V$17:$AC$17</c15:f>
                <c15:dlblRangeCache>
                  <c:ptCount val="8"/>
                  <c:pt idx="0">
                    <c:v>32%</c:v>
                  </c:pt>
                  <c:pt idx="1">
                    <c:v>29%</c:v>
                  </c:pt>
                  <c:pt idx="2">
                    <c:v>27%</c:v>
                  </c:pt>
                  <c:pt idx="3">
                    <c:v>27%</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1137</c:v>
                </c:pt>
                <c:pt idx="1">
                  <c:v>33999</c:v>
                </c:pt>
                <c:pt idx="2">
                  <c:v>13458</c:v>
                </c:pt>
                <c:pt idx="3">
                  <c:v>15488</c:v>
                </c:pt>
                <c:pt idx="4">
                  <c:v>15966</c:v>
                </c:pt>
                <c:pt idx="5">
                  <c:v>24405</c:v>
                </c:pt>
                <c:pt idx="6">
                  <c:v>50775</c:v>
                </c:pt>
                <c:pt idx="7">
                  <c:v>91430</c:v>
                </c:pt>
              </c:numCache>
            </c:numRef>
          </c:val>
          <c:extLst>
            <c:ext xmlns:c15="http://schemas.microsoft.com/office/drawing/2012/chart" uri="{02D57815-91ED-43cb-92C2-25804820EDAC}">
              <c15:datalabelsRange>
                <c15:f>'36bperfresol_graf'!$V$18:$AC$18</c15:f>
                <c15:dlblRangeCache>
                  <c:ptCount val="8"/>
                  <c:pt idx="0">
                    <c:v>47%</c:v>
                  </c:pt>
                  <c:pt idx="1">
                    <c:v>41%</c:v>
                  </c:pt>
                  <c:pt idx="2">
                    <c:v>36%</c:v>
                  </c:pt>
                  <c:pt idx="3">
                    <c:v>38%</c:v>
                  </c:pt>
                  <c:pt idx="4">
                    <c:v>38%</c:v>
                  </c:pt>
                  <c:pt idx="5">
                    <c:v>38%</c:v>
                  </c:pt>
                  <c:pt idx="6">
                    <c:v>38%</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485</c:v>
                </c:pt>
                <c:pt idx="1">
                  <c:v>25124</c:v>
                </c:pt>
                <c:pt idx="2">
                  <c:v>13813</c:v>
                </c:pt>
                <c:pt idx="3">
                  <c:v>14625</c:v>
                </c:pt>
                <c:pt idx="4">
                  <c:v>16579</c:v>
                </c:pt>
                <c:pt idx="5">
                  <c:v>25774</c:v>
                </c:pt>
                <c:pt idx="6">
                  <c:v>52760</c:v>
                </c:pt>
                <c:pt idx="7">
                  <c:v>96426</c:v>
                </c:pt>
              </c:numCache>
            </c:numRef>
          </c:val>
          <c:extLst>
            <c:ext xmlns:c15="http://schemas.microsoft.com/office/drawing/2012/chart" uri="{02D57815-91ED-43cb-92C2-25804820EDAC}">
              <c15:datalabelsRange>
                <c15:f>'36bperfresol_graf'!$V$19:$AC$19</c15:f>
                <c15:dlblRangeCache>
                  <c:ptCount val="8"/>
                  <c:pt idx="0">
                    <c:v>20%</c:v>
                  </c:pt>
                  <c:pt idx="1">
                    <c:v>30%</c:v>
                  </c:pt>
                  <c:pt idx="2">
                    <c:v>37%</c:v>
                  </c:pt>
                  <c:pt idx="3">
                    <c:v>36%</c:v>
                  </c:pt>
                  <c:pt idx="4">
                    <c:v>39%</c:v>
                  </c:pt>
                  <c:pt idx="5">
                    <c:v>41%</c:v>
                  </c:pt>
                  <c:pt idx="6">
                    <c:v>39%</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80.251162241359296</c:v>
                </c:pt>
                <c:pt idx="1">
                  <c:v>43.736164375019484</c:v>
                </c:pt>
                <c:pt idx="2">
                  <c:v>61.927700922266141</c:v>
                </c:pt>
                <c:pt idx="3">
                  <c:v>53.405867356098959</c:v>
                </c:pt>
                <c:pt idx="4">
                  <c:v>24.053732900533273</c:v>
                </c:pt>
                <c:pt idx="5">
                  <c:v>64.913308744958812</c:v>
                </c:pt>
                <c:pt idx="6">
                  <c:v>49.588369144571843</c:v>
                </c:pt>
                <c:pt idx="7">
                  <c:v>70.372279095768846</c:v>
                </c:pt>
                <c:pt idx="8">
                  <c:v>41.719668170263255</c:v>
                </c:pt>
                <c:pt idx="9">
                  <c:v>42.481548956272611</c:v>
                </c:pt>
                <c:pt idx="10">
                  <c:v>37.669425184522481</c:v>
                </c:pt>
                <c:pt idx="11">
                  <c:v>61.312549982863018</c:v>
                </c:pt>
                <c:pt idx="12">
                  <c:v>69.353498877530711</c:v>
                </c:pt>
                <c:pt idx="13">
                  <c:v>50.861388437427443</c:v>
                </c:pt>
                <c:pt idx="14">
                  <c:v>45.475239616613422</c:v>
                </c:pt>
                <c:pt idx="15">
                  <c:v>53.951451850323934</c:v>
                </c:pt>
                <c:pt idx="16">
                  <c:v>84.707771803645002</c:v>
                </c:pt>
                <c:pt idx="17">
                  <c:v>62.340141248329836</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0.86279748389763722</c:v>
                </c:pt>
                <c:pt idx="1">
                  <c:v>16.317463286876812</c:v>
                </c:pt>
                <c:pt idx="2">
                  <c:v>10.832509881422926</c:v>
                </c:pt>
                <c:pt idx="3">
                  <c:v>1.5601996481022657</c:v>
                </c:pt>
                <c:pt idx="4">
                  <c:v>37.113088337584045</c:v>
                </c:pt>
                <c:pt idx="5">
                  <c:v>1.8785977732584191</c:v>
                </c:pt>
                <c:pt idx="6">
                  <c:v>26.958360784617685</c:v>
                </c:pt>
                <c:pt idx="7">
                  <c:v>10.697564725201774</c:v>
                </c:pt>
                <c:pt idx="8">
                  <c:v>7.4774377653527599</c:v>
                </c:pt>
                <c:pt idx="9">
                  <c:v>10.169030561112912</c:v>
                </c:pt>
                <c:pt idx="10">
                  <c:v>45.779467680608363</c:v>
                </c:pt>
                <c:pt idx="11">
                  <c:v>14.579287101565178</c:v>
                </c:pt>
                <c:pt idx="12">
                  <c:v>10.621580244540406</c:v>
                </c:pt>
                <c:pt idx="13">
                  <c:v>2.821763021437969</c:v>
                </c:pt>
                <c:pt idx="14">
                  <c:v>12.715654952076678</c:v>
                </c:pt>
                <c:pt idx="15">
                  <c:v>1.3744995640229896</c:v>
                </c:pt>
                <c:pt idx="16">
                  <c:v>6.8500803016549128</c:v>
                </c:pt>
                <c:pt idx="17">
                  <c:v>7.6350448558885287E-2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18.88359666610328</c:v>
                </c:pt>
                <c:pt idx="1">
                  <c:v>39.9463723381037</c:v>
                </c:pt>
                <c:pt idx="2">
                  <c:v>27.182147562582344</c:v>
                </c:pt>
                <c:pt idx="3">
                  <c:v>45.033932995798772</c:v>
                </c:pt>
                <c:pt idx="4">
                  <c:v>38.736088569441222</c:v>
                </c:pt>
                <c:pt idx="5">
                  <c:v>33.208093481782775</c:v>
                </c:pt>
                <c:pt idx="6">
                  <c:v>21.852698715003072</c:v>
                </c:pt>
                <c:pt idx="7">
                  <c:v>18.914433457950455</c:v>
                </c:pt>
                <c:pt idx="8">
                  <c:v>50.773728046771687</c:v>
                </c:pt>
                <c:pt idx="9">
                  <c:v>46.968663961879642</c:v>
                </c:pt>
                <c:pt idx="10">
                  <c:v>16.551107134869156</c:v>
                </c:pt>
                <c:pt idx="11">
                  <c:v>24.002484862332913</c:v>
                </c:pt>
                <c:pt idx="12">
                  <c:v>19.9947137531666</c:v>
                </c:pt>
                <c:pt idx="13">
                  <c:v>46.310657069886233</c:v>
                </c:pt>
                <c:pt idx="14">
                  <c:v>41.653354632587856</c:v>
                </c:pt>
                <c:pt idx="15">
                  <c:v>37.52402561482134</c:v>
                </c:pt>
                <c:pt idx="16">
                  <c:v>8.4421478947000903</c:v>
                </c:pt>
                <c:pt idx="17">
                  <c:v>37.58350830311128</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2.4436086397856141E-3</c:v>
                </c:pt>
                <c:pt idx="1">
                  <c:v>0</c:v>
                </c:pt>
                <c:pt idx="2">
                  <c:v>5.7641633728590248E-2</c:v>
                </c:pt>
                <c:pt idx="3">
                  <c:v>0</c:v>
                </c:pt>
                <c:pt idx="4">
                  <c:v>9.7090192441456058E-2</c:v>
                </c:pt>
                <c:pt idx="5">
                  <c:v>0</c:v>
                </c:pt>
                <c:pt idx="6">
                  <c:v>1.6005713558074</c:v>
                </c:pt>
                <c:pt idx="7">
                  <c:v>1.5722721078928061E-2</c:v>
                </c:pt>
                <c:pt idx="8">
                  <c:v>2.9166017612297455E-2</c:v>
                </c:pt>
                <c:pt idx="9">
                  <c:v>0.38075652073483773</c:v>
                </c:pt>
                <c:pt idx="10">
                  <c:v>0</c:v>
                </c:pt>
                <c:pt idx="11">
                  <c:v>0.10567805323888953</c:v>
                </c:pt>
                <c:pt idx="12">
                  <c:v>3.0207124762290524E-2</c:v>
                </c:pt>
                <c:pt idx="13">
                  <c:v>6.1914712483553905E-3</c:v>
                </c:pt>
                <c:pt idx="14">
                  <c:v>0.15575079872204473</c:v>
                </c:pt>
                <c:pt idx="15">
                  <c:v>7.1500229708317313</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72.816282547910333</c:v>
                </c:pt>
                <c:pt idx="1">
                  <c:v>45.967872789226028</c:v>
                </c:pt>
                <c:pt idx="2">
                  <c:v>58.782115753863032</c:v>
                </c:pt>
                <c:pt idx="3">
                  <c:v>57.447523089840473</c:v>
                </c:pt>
                <c:pt idx="4">
                  <c:v>28.714496798555246</c:v>
                </c:pt>
                <c:pt idx="5">
                  <c:v>70.467113778091544</c:v>
                </c:pt>
                <c:pt idx="6">
                  <c:v>45.104611220984701</c:v>
                </c:pt>
                <c:pt idx="7">
                  <c:v>63.32389809947432</c:v>
                </c:pt>
                <c:pt idx="8">
                  <c:v>49.630941318793063</c:v>
                </c:pt>
                <c:pt idx="9">
                  <c:v>42.665722458274317</c:v>
                </c:pt>
                <c:pt idx="10">
                  <c:v>40.784088461262293</c:v>
                </c:pt>
                <c:pt idx="11">
                  <c:v>63.714975037622722</c:v>
                </c:pt>
                <c:pt idx="12">
                  <c:v>66.294000676933493</c:v>
                </c:pt>
                <c:pt idx="13">
                  <c:v>49.219359875097581</c:v>
                </c:pt>
                <c:pt idx="14">
                  <c:v>50.012269938650306</c:v>
                </c:pt>
                <c:pt idx="15">
                  <c:v>59.390741184936438</c:v>
                </c:pt>
                <c:pt idx="16">
                  <c:v>73.999415717207128</c:v>
                </c:pt>
                <c:pt idx="17">
                  <c:v>56.969309462915604</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1.8551031593419354</c:v>
                </c:pt>
                <c:pt idx="1">
                  <c:v>24.203580507328681</c:v>
                </c:pt>
                <c:pt idx="2">
                  <c:v>15.671573557648349</c:v>
                </c:pt>
                <c:pt idx="3">
                  <c:v>3.7027707808564232</c:v>
                </c:pt>
                <c:pt idx="4">
                  <c:v>32.457724511574455</c:v>
                </c:pt>
                <c:pt idx="5">
                  <c:v>2.8591599011648428</c:v>
                </c:pt>
                <c:pt idx="6">
                  <c:v>33.485999791818465</c:v>
                </c:pt>
                <c:pt idx="7">
                  <c:v>12.058806539194732</c:v>
                </c:pt>
                <c:pt idx="8">
                  <c:v>11.197994284411873</c:v>
                </c:pt>
                <c:pt idx="9">
                  <c:v>11.204143408592296</c:v>
                </c:pt>
                <c:pt idx="10">
                  <c:v>44.402958282472895</c:v>
                </c:pt>
                <c:pt idx="11">
                  <c:v>16.515777655686406</c:v>
                </c:pt>
                <c:pt idx="12">
                  <c:v>14.895709933998985</c:v>
                </c:pt>
                <c:pt idx="13">
                  <c:v>6.0611129697780752</c:v>
                </c:pt>
                <c:pt idx="14">
                  <c:v>18.404907975460123</c:v>
                </c:pt>
                <c:pt idx="15">
                  <c:v>2.7864395938274567</c:v>
                </c:pt>
                <c:pt idx="16">
                  <c:v>12.299152789950336</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25.320253787773225</c:v>
                </c:pt>
                <c:pt idx="1">
                  <c:v>29.828546703445291</c:v>
                </c:pt>
                <c:pt idx="2">
                  <c:v>25.445734662155985</c:v>
                </c:pt>
                <c:pt idx="3">
                  <c:v>38.849706129303108</c:v>
                </c:pt>
                <c:pt idx="4">
                  <c:v>38.659497619438518</c:v>
                </c:pt>
                <c:pt idx="5">
                  <c:v>26.673726320743619</c:v>
                </c:pt>
                <c:pt idx="6">
                  <c:v>20.112418028520871</c:v>
                </c:pt>
                <c:pt idx="7">
                  <c:v>24.576858644792328</c:v>
                </c:pt>
                <c:pt idx="8">
                  <c:v>39.06060977961674</c:v>
                </c:pt>
                <c:pt idx="9">
                  <c:v>45.642755977672252</c:v>
                </c:pt>
                <c:pt idx="10">
                  <c:v>14.812953256264809</c:v>
                </c:pt>
                <c:pt idx="11">
                  <c:v>19.554260325346966</c:v>
                </c:pt>
                <c:pt idx="12">
                  <c:v>18.742596039939077</c:v>
                </c:pt>
                <c:pt idx="13">
                  <c:v>44.708375153340022</c:v>
                </c:pt>
                <c:pt idx="14">
                  <c:v>31.312883435582823</c:v>
                </c:pt>
                <c:pt idx="15">
                  <c:v>29.619413128647956</c:v>
                </c:pt>
                <c:pt idx="16">
                  <c:v>13.701431492842536</c:v>
                </c:pt>
                <c:pt idx="17">
                  <c:v>43.030690537084396</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8.360504974500459E-3</c:v>
                </c:pt>
                <c:pt idx="1">
                  <c:v>0</c:v>
                </c:pt>
                <c:pt idx="2">
                  <c:v>0.10057602633263235</c:v>
                </c:pt>
                <c:pt idx="3">
                  <c:v>0</c:v>
                </c:pt>
                <c:pt idx="4">
                  <c:v>0.16828107043178461</c:v>
                </c:pt>
                <c:pt idx="5">
                  <c:v>0</c:v>
                </c:pt>
                <c:pt idx="6">
                  <c:v>1.2969709586759655</c:v>
                </c:pt>
                <c:pt idx="7">
                  <c:v>4.0436716538617065E-2</c:v>
                </c:pt>
                <c:pt idx="8">
                  <c:v>0.11045461717832285</c:v>
                </c:pt>
                <c:pt idx="9">
                  <c:v>0.48737815546113472</c:v>
                </c:pt>
                <c:pt idx="10">
                  <c:v>0</c:v>
                </c:pt>
                <c:pt idx="11">
                  <c:v>0.21498698134390751</c:v>
                </c:pt>
                <c:pt idx="12">
                  <c:v>6.7693349128448127E-2</c:v>
                </c:pt>
                <c:pt idx="13">
                  <c:v>1.1152001784320286E-2</c:v>
                </c:pt>
                <c:pt idx="14">
                  <c:v>0.26993865030674846</c:v>
                </c:pt>
                <c:pt idx="15">
                  <c:v>8.2034060925881498</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79.229088490951412</c:v>
                </c:pt>
                <c:pt idx="1">
                  <c:v>40.022089684117518</c:v>
                </c:pt>
                <c:pt idx="2">
                  <c:v>60.369090235773363</c:v>
                </c:pt>
                <c:pt idx="3">
                  <c:v>52.883031301482703</c:v>
                </c:pt>
                <c:pt idx="4">
                  <c:v>23.302670140019536</c:v>
                </c:pt>
                <c:pt idx="5">
                  <c:v>70.155186912315571</c:v>
                </c:pt>
                <c:pt idx="6">
                  <c:v>47.69540422676954</c:v>
                </c:pt>
                <c:pt idx="7">
                  <c:v>64.610145860145863</c:v>
                </c:pt>
                <c:pt idx="8">
                  <c:v>46.240676945717247</c:v>
                </c:pt>
                <c:pt idx="9">
                  <c:v>43.609089558889053</c:v>
                </c:pt>
                <c:pt idx="10">
                  <c:v>36.471132249966971</c:v>
                </c:pt>
                <c:pt idx="11">
                  <c:v>62.252163902272628</c:v>
                </c:pt>
                <c:pt idx="12">
                  <c:v>69.394355154841236</c:v>
                </c:pt>
                <c:pt idx="13">
                  <c:v>52.839495762890508</c:v>
                </c:pt>
                <c:pt idx="14">
                  <c:v>47.770557920681156</c:v>
                </c:pt>
                <c:pt idx="15">
                  <c:v>55.078981705116462</c:v>
                </c:pt>
                <c:pt idx="16">
                  <c:v>80.572660098522164</c:v>
                </c:pt>
                <c:pt idx="17">
                  <c:v>60.773195876288661</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1.0050824110578065</c:v>
                </c:pt>
                <c:pt idx="1">
                  <c:v>18.281422575657167</c:v>
                </c:pt>
                <c:pt idx="2">
                  <c:v>11.801012220713492</c:v>
                </c:pt>
                <c:pt idx="3">
                  <c:v>2.059308072487644</c:v>
                </c:pt>
                <c:pt idx="4">
                  <c:v>36.490556821882123</c:v>
                </c:pt>
                <c:pt idx="5">
                  <c:v>2.2475345921565628</c:v>
                </c:pt>
                <c:pt idx="6">
                  <c:v>26.645420999664541</c:v>
                </c:pt>
                <c:pt idx="7">
                  <c:v>12.223830973830975</c:v>
                </c:pt>
                <c:pt idx="8">
                  <c:v>9.649988293922874</c:v>
                </c:pt>
                <c:pt idx="9">
                  <c:v>10.372790732214465</c:v>
                </c:pt>
                <c:pt idx="10">
                  <c:v>45.177698507068307</c:v>
                </c:pt>
                <c:pt idx="11">
                  <c:v>13.898008783524496</c:v>
                </c:pt>
                <c:pt idx="12">
                  <c:v>10.034389366024019</c:v>
                </c:pt>
                <c:pt idx="13">
                  <c:v>2.2682237868375563</c:v>
                </c:pt>
                <c:pt idx="14">
                  <c:v>16.78243334080215</c:v>
                </c:pt>
                <c:pt idx="15">
                  <c:v>2.0460287054773603</c:v>
                </c:pt>
                <c:pt idx="16">
                  <c:v>8.097290640394089</c:v>
                </c:pt>
                <c:pt idx="17">
                  <c:v>0.15463917525773196</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19.76440412292785</c:v>
                </c:pt>
                <c:pt idx="1">
                  <c:v>41.696487740225315</c:v>
                </c:pt>
                <c:pt idx="2">
                  <c:v>27.792865078385386</c:v>
                </c:pt>
                <c:pt idx="3">
                  <c:v>45.057660626029651</c:v>
                </c:pt>
                <c:pt idx="4">
                  <c:v>40.129436665581245</c:v>
                </c:pt>
                <c:pt idx="5">
                  <c:v>27.597278495527863</c:v>
                </c:pt>
                <c:pt idx="6">
                  <c:v>24.084199932908419</c:v>
                </c:pt>
                <c:pt idx="7">
                  <c:v>23.157979407979408</c:v>
                </c:pt>
                <c:pt idx="8">
                  <c:v>44.095120238135053</c:v>
                </c:pt>
                <c:pt idx="9">
                  <c:v>45.537897915738405</c:v>
                </c:pt>
                <c:pt idx="10">
                  <c:v>18.351169242964726</c:v>
                </c:pt>
                <c:pt idx="11">
                  <c:v>23.730439602609476</c:v>
                </c:pt>
                <c:pt idx="12">
                  <c:v>20.552546238551727</c:v>
                </c:pt>
                <c:pt idx="13">
                  <c:v>44.888064420928373</c:v>
                </c:pt>
                <c:pt idx="14">
                  <c:v>35.278960340578088</c:v>
                </c:pt>
                <c:pt idx="15">
                  <c:v>35.279420338136084</c:v>
                </c:pt>
                <c:pt idx="16">
                  <c:v>11.330049261083744</c:v>
                </c:pt>
                <c:pt idx="17">
                  <c:v>39.072164948453612</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1.4249750629363987E-3</c:v>
                </c:pt>
                <c:pt idx="1">
                  <c:v>0</c:v>
                </c:pt>
                <c:pt idx="2">
                  <c:v>3.7032465127762003E-2</c:v>
                </c:pt>
                <c:pt idx="3">
                  <c:v>0</c:v>
                </c:pt>
                <c:pt idx="4">
                  <c:v>7.7336372517095409E-2</c:v>
                </c:pt>
                <c:pt idx="5">
                  <c:v>0</c:v>
                </c:pt>
                <c:pt idx="6">
                  <c:v>1.5749748406574975</c:v>
                </c:pt>
                <c:pt idx="7">
                  <c:v>8.0437580437580439E-3</c:v>
                </c:pt>
                <c:pt idx="8">
                  <c:v>1.4214522224823573E-2</c:v>
                </c:pt>
                <c:pt idx="9">
                  <c:v>0.48022179315807711</c:v>
                </c:pt>
                <c:pt idx="10">
                  <c:v>0</c:v>
                </c:pt>
                <c:pt idx="11">
                  <c:v>0.11938771159339956</c:v>
                </c:pt>
                <c:pt idx="12">
                  <c:v>1.8709240583015572E-2</c:v>
                </c:pt>
                <c:pt idx="13">
                  <c:v>4.2160293435642314E-3</c:v>
                </c:pt>
                <c:pt idx="14">
                  <c:v>0.16804839793860632</c:v>
                </c:pt>
                <c:pt idx="15">
                  <c:v>7.5955692512700921</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86.124767203784884</c:v>
                </c:pt>
                <c:pt idx="1">
                  <c:v>45.595517331248374</c:v>
                </c:pt>
                <c:pt idx="2">
                  <c:v>64.710547184773986</c:v>
                </c:pt>
                <c:pt idx="3">
                  <c:v>51.896160763155834</c:v>
                </c:pt>
                <c:pt idx="4">
                  <c:v>19.316596931659692</c:v>
                </c:pt>
                <c:pt idx="5">
                  <c:v>49.333871618893824</c:v>
                </c:pt>
                <c:pt idx="6">
                  <c:v>54.086722947045281</c:v>
                </c:pt>
                <c:pt idx="7">
                  <c:v>81.153972654231083</c:v>
                </c:pt>
                <c:pt idx="8">
                  <c:v>33.789811972371453</c:v>
                </c:pt>
                <c:pt idx="9">
                  <c:v>41.148846960167717</c:v>
                </c:pt>
                <c:pt idx="10">
                  <c:v>36.056248002556728</c:v>
                </c:pt>
                <c:pt idx="11">
                  <c:v>58.491780260925523</c:v>
                </c:pt>
                <c:pt idx="12">
                  <c:v>72.72103532306528</c:v>
                </c:pt>
                <c:pt idx="13">
                  <c:v>50.100209132101774</c:v>
                </c:pt>
                <c:pt idx="14">
                  <c:v>42.237727385995512</c:v>
                </c:pt>
                <c:pt idx="15">
                  <c:v>50.078909298145632</c:v>
                </c:pt>
                <c:pt idx="16">
                  <c:v>99.136756019990912</c:v>
                </c:pt>
                <c:pt idx="17">
                  <c:v>68.933717579250725</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7.1718585524413236E-2</c:v>
                </c:pt>
                <c:pt idx="1">
                  <c:v>8.0531665363565281</c:v>
                </c:pt>
                <c:pt idx="2">
                  <c:v>7.6316648784811312</c:v>
                </c:pt>
                <c:pt idx="3">
                  <c:v>0.20720932050981311</c:v>
                </c:pt>
                <c:pt idx="4">
                  <c:v>43.524606495317791</c:v>
                </c:pt>
                <c:pt idx="5">
                  <c:v>0.10765711209796797</c:v>
                </c:pt>
                <c:pt idx="6">
                  <c:v>22.916895077294157</c:v>
                </c:pt>
                <c:pt idx="7">
                  <c:v>8.2530658271860169</c:v>
                </c:pt>
                <c:pt idx="8">
                  <c:v>3.7037925300588386</c:v>
                </c:pt>
                <c:pt idx="9">
                  <c:v>9.1719077568134164</c:v>
                </c:pt>
                <c:pt idx="10">
                  <c:v>47.587088526685839</c:v>
                </c:pt>
                <c:pt idx="11">
                  <c:v>13.621560482848729</c:v>
                </c:pt>
                <c:pt idx="12">
                  <c:v>6.6210045662100461</c:v>
                </c:pt>
                <c:pt idx="13">
                  <c:v>0.86266991983269437</c:v>
                </c:pt>
                <c:pt idx="14">
                  <c:v>7.7747321206080242</c:v>
                </c:pt>
                <c:pt idx="15">
                  <c:v>7.0141598351672441E-2</c:v>
                </c:pt>
                <c:pt idx="16">
                  <c:v>0.77237619263970925</c:v>
                </c:pt>
                <c:pt idx="17">
                  <c:v>5.7636887608069162E-2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13.803514210690697</c:v>
                </c:pt>
                <c:pt idx="1">
                  <c:v>46.351316132395098</c:v>
                </c:pt>
                <c:pt idx="2">
                  <c:v>27.606474786583945</c:v>
                </c:pt>
                <c:pt idx="3">
                  <c:v>47.896629916334348</c:v>
                </c:pt>
                <c:pt idx="4">
                  <c:v>37.123929069535762</c:v>
                </c:pt>
                <c:pt idx="5">
                  <c:v>50.558471269008209</c:v>
                </c:pt>
                <c:pt idx="6">
                  <c:v>21.175035632057888</c:v>
                </c:pt>
                <c:pt idx="7">
                  <c:v>10.590612225720058</c:v>
                </c:pt>
                <c:pt idx="8">
                  <c:v>62.5</c:v>
                </c:pt>
                <c:pt idx="9">
                  <c:v>49.484276729559745</c:v>
                </c:pt>
                <c:pt idx="10">
                  <c:v>16.356663470757429</c:v>
                </c:pt>
                <c:pt idx="11">
                  <c:v>27.882759024161938</c:v>
                </c:pt>
                <c:pt idx="12">
                  <c:v>20.654411242813541</c:v>
                </c:pt>
                <c:pt idx="13">
                  <c:v>49.032764029278496</c:v>
                </c:pt>
                <c:pt idx="14">
                  <c:v>49.879558102832462</c:v>
                </c:pt>
                <c:pt idx="15">
                  <c:v>43.630266099688747</c:v>
                </c:pt>
                <c:pt idx="16">
                  <c:v>9.0867787369377562E-2</c:v>
                </c:pt>
                <c:pt idx="17">
                  <c:v>31.008645533141209</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5.1313150160936696E-2</c:v>
                </c:pt>
                <c:pt idx="3">
                  <c:v>0</c:v>
                </c:pt>
                <c:pt idx="4">
                  <c:v>3.4867503486750349E-2</c:v>
                </c:pt>
                <c:pt idx="5">
                  <c:v>0</c:v>
                </c:pt>
                <c:pt idx="6">
                  <c:v>1.8213463436026751</c:v>
                </c:pt>
                <c:pt idx="7">
                  <c:v>2.3492928628482826E-3</c:v>
                </c:pt>
                <c:pt idx="8">
                  <c:v>6.3954975697109234E-3</c:v>
                </c:pt>
                <c:pt idx="9">
                  <c:v>0.19496855345911951</c:v>
                </c:pt>
                <c:pt idx="10">
                  <c:v>0</c:v>
                </c:pt>
                <c:pt idx="11">
                  <c:v>3.9002320638077967E-3</c:v>
                </c:pt>
                <c:pt idx="12">
                  <c:v>3.5488679111363476E-3</c:v>
                </c:pt>
                <c:pt idx="13">
                  <c:v>4.3569187870338101E-3</c:v>
                </c:pt>
                <c:pt idx="14">
                  <c:v>0.10798239056400033</c:v>
                </c:pt>
                <c:pt idx="15">
                  <c:v>6.2206830038139493</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Aragón</c:v>
                </c:pt>
                <c:pt idx="6">
                  <c:v>TOTAL</c:v>
                </c:pt>
                <c:pt idx="7">
                  <c:v>Extremadura</c:v>
                </c:pt>
                <c:pt idx="8">
                  <c:v>Madrid, Comunidad de</c:v>
                </c:pt>
                <c:pt idx="9">
                  <c:v>Murcia, Región de</c:v>
                </c:pt>
                <c:pt idx="10">
                  <c:v>Canarias</c:v>
                </c:pt>
                <c:pt idx="11">
                  <c:v>Cataluña</c:v>
                </c:pt>
                <c:pt idx="12">
                  <c:v>País Vasco</c:v>
                </c:pt>
                <c:pt idx="13">
                  <c:v>Rioja, La</c:v>
                </c:pt>
                <c:pt idx="14">
                  <c:v>Navarra, Comunidad Foral de</c:v>
                </c:pt>
                <c:pt idx="15">
                  <c:v>Galicia</c:v>
                </c:pt>
                <c:pt idx="16">
                  <c:v>Ceuta y Melilla</c:v>
                </c:pt>
                <c:pt idx="17">
                  <c:v>Asturias, Principado de</c:v>
                </c:pt>
                <c:pt idx="18">
                  <c:v>Cantabria</c:v>
                </c:pt>
              </c:strCache>
            </c:strRef>
          </c:cat>
          <c:val>
            <c:numRef>
              <c:f>'42pbpcasaadpot'!$Q$11:$Q$29</c:f>
              <c:numCache>
                <c:formatCode>#,##0.00</c:formatCode>
                <c:ptCount val="19"/>
                <c:pt idx="0">
                  <c:v>30.630481826190202</c:v>
                </c:pt>
                <c:pt idx="1">
                  <c:v>30.349289975497527</c:v>
                </c:pt>
                <c:pt idx="2">
                  <c:v>28.064185013721012</c:v>
                </c:pt>
                <c:pt idx="3">
                  <c:v>27.43800982102999</c:v>
                </c:pt>
                <c:pt idx="4">
                  <c:v>27.042133268282271</c:v>
                </c:pt>
                <c:pt idx="5">
                  <c:v>26.071376688780205</c:v>
                </c:pt>
                <c:pt idx="6">
                  <c:v>25.050234098794366</c:v>
                </c:pt>
                <c:pt idx="7">
                  <c:v>24.78682157742125</c:v>
                </c:pt>
                <c:pt idx="8">
                  <c:v>24.710608294478291</c:v>
                </c:pt>
                <c:pt idx="9">
                  <c:v>24.362626120795138</c:v>
                </c:pt>
                <c:pt idx="10">
                  <c:v>23.310930719822306</c:v>
                </c:pt>
                <c:pt idx="11">
                  <c:v>22.382615729676068</c:v>
                </c:pt>
                <c:pt idx="12">
                  <c:v>22.018462925827926</c:v>
                </c:pt>
                <c:pt idx="13">
                  <c:v>21.285094727231225</c:v>
                </c:pt>
                <c:pt idx="14">
                  <c:v>20.687897787206808</c:v>
                </c:pt>
                <c:pt idx="15">
                  <c:v>18.743522349449037</c:v>
                </c:pt>
                <c:pt idx="16">
                  <c:v>18.172058068431124</c:v>
                </c:pt>
                <c:pt idx="17">
                  <c:v>18.136560639781912</c:v>
                </c:pt>
                <c:pt idx="18">
                  <c:v>17.823427085980104</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Balears, Illes</c:v>
                </c:pt>
                <c:pt idx="2">
                  <c:v>Extremadura</c:v>
                </c:pt>
                <c:pt idx="3">
                  <c:v>Castilla y León</c:v>
                </c:pt>
                <c:pt idx="4">
                  <c:v>Cataluña</c:v>
                </c:pt>
                <c:pt idx="5">
                  <c:v>Murcia, Región de</c:v>
                </c:pt>
                <c:pt idx="6">
                  <c:v>Castilla - La Mancha</c:v>
                </c:pt>
                <c:pt idx="7">
                  <c:v>País Vasco</c:v>
                </c:pt>
                <c:pt idx="8">
                  <c:v>Comunitat Valenciana</c:v>
                </c:pt>
                <c:pt idx="9">
                  <c:v>TOTAL</c:v>
                </c:pt>
                <c:pt idx="10">
                  <c:v>Rioja, La</c:v>
                </c:pt>
                <c:pt idx="11">
                  <c:v>Madrid, Comunidad de</c:v>
                </c:pt>
                <c:pt idx="12">
                  <c:v>Aragón</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41.260674426569473</c:v>
                </c:pt>
                <c:pt idx="1">
                  <c:v>40.831946755407657</c:v>
                </c:pt>
                <c:pt idx="2">
                  <c:v>40.746636371442349</c:v>
                </c:pt>
                <c:pt idx="3">
                  <c:v>38.826410433183959</c:v>
                </c:pt>
                <c:pt idx="4">
                  <c:v>38.170018752068245</c:v>
                </c:pt>
                <c:pt idx="5">
                  <c:v>37.179307163059391</c:v>
                </c:pt>
                <c:pt idx="6">
                  <c:v>36.244771700497864</c:v>
                </c:pt>
                <c:pt idx="7">
                  <c:v>35.982533787391574</c:v>
                </c:pt>
                <c:pt idx="8">
                  <c:v>35.536633150123116</c:v>
                </c:pt>
                <c:pt idx="9">
                  <c:v>35.139681374258409</c:v>
                </c:pt>
                <c:pt idx="10">
                  <c:v>34.062999315224836</c:v>
                </c:pt>
                <c:pt idx="11">
                  <c:v>33.201986727205878</c:v>
                </c:pt>
                <c:pt idx="12">
                  <c:v>32.736106403241166</c:v>
                </c:pt>
                <c:pt idx="13">
                  <c:v>29.981719162058294</c:v>
                </c:pt>
                <c:pt idx="14">
                  <c:v>28.152371019164899</c:v>
                </c:pt>
                <c:pt idx="15">
                  <c:v>27.540493861737385</c:v>
                </c:pt>
                <c:pt idx="16">
                  <c:v>27.05815327930825</c:v>
                </c:pt>
                <c:pt idx="17">
                  <c:v>23.077223774993648</c:v>
                </c:pt>
                <c:pt idx="18">
                  <c:v>20.267894898306068</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E7AB-436D-AA17-B14D8B79A86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E7AB-436D-AA17-B14D8B79A86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E7AB-436D-AA17-B14D8B79A86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Aragón</c:v>
                </c:pt>
                <c:pt idx="4">
                  <c:v>Extremadura</c:v>
                </c:pt>
                <c:pt idx="5">
                  <c:v>Asturias, Principado de</c:v>
                </c:pt>
                <c:pt idx="6">
                  <c:v>TOTAL</c:v>
                </c:pt>
                <c:pt idx="7">
                  <c:v>Galicia</c:v>
                </c:pt>
                <c:pt idx="8">
                  <c:v>Comunitat Valenciana</c:v>
                </c:pt>
                <c:pt idx="9">
                  <c:v>País Vasco</c:v>
                </c:pt>
                <c:pt idx="10">
                  <c:v>Murcia, Región de</c:v>
                </c:pt>
                <c:pt idx="11">
                  <c:v>Cantabria</c:v>
                </c:pt>
                <c:pt idx="12">
                  <c:v>Cataluña</c:v>
                </c:pt>
                <c:pt idx="13">
                  <c:v>Madrid, Comunidad de</c:v>
                </c:pt>
                <c:pt idx="14">
                  <c:v>Rioja, La</c:v>
                </c:pt>
                <c:pt idx="15">
                  <c:v>Balears, Illes</c:v>
                </c:pt>
                <c:pt idx="16">
                  <c:v>Canarias</c:v>
                </c:pt>
                <c:pt idx="17">
                  <c:v>Navarra, Comunidad Foral de</c:v>
                </c:pt>
                <c:pt idx="18">
                  <c:v>Ceuta y Melilla</c:v>
                </c:pt>
              </c:strCache>
            </c:strRef>
          </c:cat>
          <c:val>
            <c:numRef>
              <c:f>'44bpbpcasaad'!$AF$11:$AF$29</c:f>
              <c:numCache>
                <c:formatCode>0.00</c:formatCode>
                <c:ptCount val="19"/>
                <c:pt idx="0">
                  <c:v>5.3500841667077816</c:v>
                </c:pt>
                <c:pt idx="1">
                  <c:v>3.8196511839531122</c:v>
                </c:pt>
                <c:pt idx="2">
                  <c:v>3.7265424308219943</c:v>
                </c:pt>
                <c:pt idx="3">
                  <c:v>3.5851082169088135</c:v>
                </c:pt>
                <c:pt idx="4">
                  <c:v>3.5581374842250879</c:v>
                </c:pt>
                <c:pt idx="5">
                  <c:v>3.3739138014201679</c:v>
                </c:pt>
                <c:pt idx="6">
                  <c:v>3.3613250761856897</c:v>
                </c:pt>
                <c:pt idx="7">
                  <c:v>3.3418174735839203</c:v>
                </c:pt>
                <c:pt idx="8">
                  <c:v>3.3344331052011689</c:v>
                </c:pt>
                <c:pt idx="9">
                  <c:v>3.3319806579389177</c:v>
                </c:pt>
                <c:pt idx="10">
                  <c:v>3.0973699578958644</c:v>
                </c:pt>
                <c:pt idx="11">
                  <c:v>3.0867342189486013</c:v>
                </c:pt>
                <c:pt idx="12">
                  <c:v>3.0390536668251329</c:v>
                </c:pt>
                <c:pt idx="13">
                  <c:v>2.9435170691147778</c:v>
                </c:pt>
                <c:pt idx="14">
                  <c:v>2.8764528786121462</c:v>
                </c:pt>
                <c:pt idx="15">
                  <c:v>2.7444291457482253</c:v>
                </c:pt>
                <c:pt idx="16">
                  <c:v>2.7283033330147037</c:v>
                </c:pt>
                <c:pt idx="17">
                  <c:v>2.5732199377002152</c:v>
                </c:pt>
                <c:pt idx="18">
                  <c:v>2.3013170650965926</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E084-4878-AA34-DD1C189E113B}"/>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Canarias</c:v>
                </c:pt>
                <c:pt idx="6">
                  <c:v>Extremadura</c:v>
                </c:pt>
                <c:pt idx="7">
                  <c:v>TOTAL</c:v>
                </c:pt>
                <c:pt idx="8">
                  <c:v>Asturias, Principado de</c:v>
                </c:pt>
                <c:pt idx="9">
                  <c:v>Comunitat Valenciana</c:v>
                </c:pt>
                <c:pt idx="10">
                  <c:v>Castilla - La Mancha</c:v>
                </c:pt>
                <c:pt idx="11">
                  <c:v>País Vasco</c:v>
                </c:pt>
                <c:pt idx="12">
                  <c:v>Cantabria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1.5247423977310415</c:v>
                </c:pt>
                <c:pt idx="1">
                  <c:v>1.4628298986177612</c:v>
                </c:pt>
                <c:pt idx="2">
                  <c:v>1.341212532497351</c:v>
                </c:pt>
                <c:pt idx="3">
                  <c:v>1.3264687789784881</c:v>
                </c:pt>
                <c:pt idx="4">
                  <c:v>1.219421312404894</c:v>
                </c:pt>
                <c:pt idx="5">
                  <c:v>1.1914788639789429</c:v>
                </c:pt>
                <c:pt idx="6">
                  <c:v>1.1458017803226468</c:v>
                </c:pt>
                <c:pt idx="7">
                  <c:v>1.1163251133774761</c:v>
                </c:pt>
                <c:pt idx="8">
                  <c:v>1.1061843448027353</c:v>
                </c:pt>
                <c:pt idx="9">
                  <c:v>1.0798431940104296</c:v>
                </c:pt>
                <c:pt idx="10">
                  <c:v>1.0769430234327315</c:v>
                </c:pt>
                <c:pt idx="11">
                  <c:v>1.0734567806667004</c:v>
                </c:pt>
                <c:pt idx="12">
                  <c:v>1.0482703316775444</c:v>
                </c:pt>
                <c:pt idx="13">
                  <c:v>0.98930729719999266</c:v>
                </c:pt>
                <c:pt idx="14">
                  <c:v>0.93826220327267174</c:v>
                </c:pt>
                <c:pt idx="15">
                  <c:v>0.90065427735280712</c:v>
                </c:pt>
                <c:pt idx="16">
                  <c:v>0.89736843108767195</c:v>
                </c:pt>
                <c:pt idx="17">
                  <c:v>0.66257801051793774</c:v>
                </c:pt>
                <c:pt idx="18">
                  <c:v>0.62537625550521214</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TOTAL</c:v>
                </c:pt>
                <c:pt idx="7">
                  <c:v>Canarias</c:v>
                </c:pt>
                <c:pt idx="8">
                  <c:v>Aragón</c:v>
                </c:pt>
                <c:pt idx="9">
                  <c:v>Cataluña</c:v>
                </c:pt>
                <c:pt idx="10">
                  <c:v>Extremadura</c:v>
                </c:pt>
                <c:pt idx="11">
                  <c:v>Madrid, Comunidad de</c:v>
                </c:pt>
                <c:pt idx="12">
                  <c:v>Cantabria</c:v>
                </c:pt>
                <c:pt idx="13">
                  <c:v>País Vasco</c:v>
                </c:pt>
                <c:pt idx="14">
                  <c:v>Ceuta y Melilla</c:v>
                </c:pt>
                <c:pt idx="15">
                  <c:v>Asturias, Principado de</c:v>
                </c:pt>
                <c:pt idx="16">
                  <c:v>Rioja, La</c:v>
                </c:pt>
                <c:pt idx="17">
                  <c:v>Galicia</c:v>
                </c:pt>
                <c:pt idx="18">
                  <c:v>Navarra, Comunidad Foral de</c:v>
                </c:pt>
              </c:strCache>
            </c:strRef>
          </c:cat>
          <c:val>
            <c:numRef>
              <c:f>'44bpbpcasaad'!$AR$11:$AR$29</c:f>
              <c:numCache>
                <c:formatCode>0.00</c:formatCode>
                <c:ptCount val="19"/>
                <c:pt idx="0">
                  <c:v>5.865161719740188</c:v>
                </c:pt>
                <c:pt idx="1">
                  <c:v>5.2417156860421574</c:v>
                </c:pt>
                <c:pt idx="2">
                  <c:v>5.1627555955540281</c:v>
                </c:pt>
                <c:pt idx="3">
                  <c:v>5.0504035457016832</c:v>
                </c:pt>
                <c:pt idx="4">
                  <c:v>4.8337366972781224</c:v>
                </c:pt>
                <c:pt idx="5">
                  <c:v>4.6929078050875077</c:v>
                </c:pt>
                <c:pt idx="6">
                  <c:v>4.5665235584056827</c:v>
                </c:pt>
                <c:pt idx="7">
                  <c:v>4.5358088398757754</c:v>
                </c:pt>
                <c:pt idx="8">
                  <c:v>4.3972846888787167</c:v>
                </c:pt>
                <c:pt idx="9">
                  <c:v>4.381621587226558</c:v>
                </c:pt>
                <c:pt idx="10">
                  <c:v>4.2403462215718859</c:v>
                </c:pt>
                <c:pt idx="11">
                  <c:v>4.0311448254101805</c:v>
                </c:pt>
                <c:pt idx="12">
                  <c:v>3.7968770189545666</c:v>
                </c:pt>
                <c:pt idx="13">
                  <c:v>3.6788179054476635</c:v>
                </c:pt>
                <c:pt idx="14">
                  <c:v>3.6639749306978424</c:v>
                </c:pt>
                <c:pt idx="15">
                  <c:v>3.6082448115334156</c:v>
                </c:pt>
                <c:pt idx="16">
                  <c:v>3.3449916629387126</c:v>
                </c:pt>
                <c:pt idx="17">
                  <c:v>3.3221841762750675</c:v>
                </c:pt>
                <c:pt idx="18">
                  <c:v>2.9486116654896781</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Andalucía</c:v>
                </c:pt>
                <c:pt idx="1">
                  <c:v>Castilla y León</c:v>
                </c:pt>
                <c:pt idx="2">
                  <c:v>Castilla - La Mancha</c:v>
                </c:pt>
                <c:pt idx="3">
                  <c:v>Balears, Illes</c:v>
                </c:pt>
                <c:pt idx="4">
                  <c:v>Comunitat Valenciana</c:v>
                </c:pt>
                <c:pt idx="5">
                  <c:v>Aragón</c:v>
                </c:pt>
                <c:pt idx="6">
                  <c:v>Murcia, Región de</c:v>
                </c:pt>
                <c:pt idx="7">
                  <c:v>TOTAL</c:v>
                </c:pt>
                <c:pt idx="8">
                  <c:v>Madrid, Comunidad de</c:v>
                </c:pt>
                <c:pt idx="9">
                  <c:v>Extremadura</c:v>
                </c:pt>
                <c:pt idx="10">
                  <c:v>Cataluña</c:v>
                </c:pt>
                <c:pt idx="11">
                  <c:v>Rioja, La</c:v>
                </c:pt>
                <c:pt idx="12">
                  <c:v>País Vasco</c:v>
                </c:pt>
                <c:pt idx="13">
                  <c:v>Navarra, Comunidad Foral de</c:v>
                </c:pt>
                <c:pt idx="14">
                  <c:v>Canarias</c:v>
                </c:pt>
                <c:pt idx="15">
                  <c:v>Cantabria</c:v>
                </c:pt>
                <c:pt idx="16">
                  <c:v>Ceuta y Melilla</c:v>
                </c:pt>
                <c:pt idx="17">
                  <c:v>Asturias, Principado de</c:v>
                </c:pt>
                <c:pt idx="18">
                  <c:v>Galicia</c:v>
                </c:pt>
              </c:strCache>
            </c:strRef>
          </c:cat>
          <c:val>
            <c:numRef>
              <c:f>'44bpbpcasaad'!$AX$11:$AX$29</c:f>
              <c:numCache>
                <c:formatCode>0.00</c:formatCode>
                <c:ptCount val="19"/>
                <c:pt idx="0">
                  <c:v>36.293169362629513</c:v>
                </c:pt>
                <c:pt idx="1">
                  <c:v>35.838765163860224</c:v>
                </c:pt>
                <c:pt idx="2">
                  <c:v>35.786483500792833</c:v>
                </c:pt>
                <c:pt idx="3">
                  <c:v>31.701451988912751</c:v>
                </c:pt>
                <c:pt idx="4">
                  <c:v>31.657199078613665</c:v>
                </c:pt>
                <c:pt idx="5">
                  <c:v>30.851862131351446</c:v>
                </c:pt>
                <c:pt idx="6">
                  <c:v>29.961057254122132</c:v>
                </c:pt>
                <c:pt idx="7">
                  <c:v>29.951390202254991</c:v>
                </c:pt>
                <c:pt idx="8">
                  <c:v>29.575173813390577</c:v>
                </c:pt>
                <c:pt idx="9">
                  <c:v>28.535268987129868</c:v>
                </c:pt>
                <c:pt idx="10">
                  <c:v>28.258520035324224</c:v>
                </c:pt>
                <c:pt idx="11">
                  <c:v>27.0938804511946</c:v>
                </c:pt>
                <c:pt idx="12">
                  <c:v>26.093392958057937</c:v>
                </c:pt>
                <c:pt idx="13">
                  <c:v>25.679835813237556</c:v>
                </c:pt>
                <c:pt idx="14">
                  <c:v>25.29393229217953</c:v>
                </c:pt>
                <c:pt idx="15">
                  <c:v>23.508907823392718</c:v>
                </c:pt>
                <c:pt idx="16">
                  <c:v>22.907758094074527</c:v>
                </c:pt>
                <c:pt idx="17">
                  <c:v>22.206684215474287</c:v>
                </c:pt>
                <c:pt idx="18">
                  <c:v>20.85354226257099</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'45ResolPIAAltaBaj'!$AC$11:$AC$66</c:f>
              <c:numCache>
                <c:formatCode>m/d/yyyy</c:formatCode>
                <c:ptCount val="5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numCache>
            </c:numRef>
          </c:cat>
          <c:val>
            <c:numRef>
              <c:f>'45ResolPIAAltaBaj'!$AD$11:$AD$66</c:f>
              <c:numCache>
                <c:formatCode>0</c:formatCode>
                <c:ptCount val="56"/>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'45ResolPIAAltaBaj'!$AC$11:$AC$66</c:f>
              <c:numCache>
                <c:formatCode>m/d/yyyy</c:formatCode>
                <c:ptCount val="5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numCache>
            </c:numRef>
          </c:cat>
          <c:val>
            <c:numRef>
              <c:f>'45ResolPIAAltaBaj'!$AE$11:$AE$66</c:f>
              <c:numCache>
                <c:formatCode>0</c:formatCode>
                <c:ptCount val="56"/>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3737</c:v>
                </c:pt>
                <c:pt idx="1">
                  <c:v>113164</c:v>
                </c:pt>
                <c:pt idx="2">
                  <c:v>57790</c:v>
                </c:pt>
                <c:pt idx="3">
                  <c:v>68131</c:v>
                </c:pt>
                <c:pt idx="4">
                  <c:v>73687</c:v>
                </c:pt>
                <c:pt idx="5">
                  <c:v>115412</c:v>
                </c:pt>
                <c:pt idx="6">
                  <c:v>318649</c:v>
                </c:pt>
                <c:pt idx="7">
                  <c:v>883696</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1024994</c:v>
                </c:pt>
                <c:pt idx="1">
                  <c:v>609272</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529</c:v>
                </c:pt>
                <c:pt idx="1">
                  <c:v>10706</c:v>
                </c:pt>
                <c:pt idx="2">
                  <c:v>6266</c:v>
                </c:pt>
                <c:pt idx="3">
                  <c:v>8680</c:v>
                </c:pt>
                <c:pt idx="4">
                  <c:v>8439</c:v>
                </c:pt>
                <c:pt idx="5">
                  <c:v>11706</c:v>
                </c:pt>
                <c:pt idx="6">
                  <c:v>39438</c:v>
                </c:pt>
                <c:pt idx="7">
                  <c:v>187736</c:v>
                </c:pt>
              </c:numCache>
            </c:numRef>
          </c:val>
          <c:extLst>
            <c:ext xmlns:c15="http://schemas.microsoft.com/office/drawing/2012/chart" uri="{02D57815-91ED-43cb-92C2-25804820EDAC}">
              <c15:datalabelsRange>
                <c15:f>'46aperfpb_graf'!$V$12:$AC$12</c15:f>
                <c15:dlblRangeCache>
                  <c:ptCount val="8"/>
                  <c:pt idx="0">
                    <c:v>32%</c:v>
                  </c:pt>
                  <c:pt idx="1">
                    <c:v>32%</c:v>
                  </c:pt>
                  <c:pt idx="2">
                    <c:v>29%</c:v>
                  </c:pt>
                  <c:pt idx="3">
                    <c:v>29%</c:v>
                  </c:pt>
                  <c:pt idx="4">
                    <c:v>25%</c:v>
                  </c:pt>
                  <c:pt idx="5">
                    <c:v>21%</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762</c:v>
                </c:pt>
                <c:pt idx="1">
                  <c:v>13047</c:v>
                </c:pt>
                <c:pt idx="2">
                  <c:v>8121</c:v>
                </c:pt>
                <c:pt idx="3">
                  <c:v>11346</c:v>
                </c:pt>
                <c:pt idx="4">
                  <c:v>12906</c:v>
                </c:pt>
                <c:pt idx="5">
                  <c:v>21537</c:v>
                </c:pt>
                <c:pt idx="6">
                  <c:v>68860</c:v>
                </c:pt>
                <c:pt idx="7">
                  <c:v>245112</c:v>
                </c:pt>
              </c:numCache>
            </c:numRef>
          </c:val>
          <c:extLst>
            <c:ext xmlns:c15="http://schemas.microsoft.com/office/drawing/2012/chart" uri="{02D57815-91ED-43cb-92C2-25804820EDAC}">
              <c15:datalabelsRange>
                <c15:f>'46aperfpb_graf'!$V$13:$AC$13</c15:f>
                <c15:dlblRangeCache>
                  <c:ptCount val="8"/>
                  <c:pt idx="0">
                    <c:v>46%</c:v>
                  </c:pt>
                  <c:pt idx="1">
                    <c:v>38%</c:v>
                  </c:pt>
                  <c:pt idx="2">
                    <c:v>37%</c:v>
                  </c:pt>
                  <c:pt idx="3">
                    <c:v>39%</c:v>
                  </c:pt>
                  <c:pt idx="4">
                    <c:v>38%</c:v>
                  </c:pt>
                  <c:pt idx="5">
                    <c:v>38%</c:v>
                  </c:pt>
                  <c:pt idx="6">
                    <c:v>35%</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363</c:v>
                </c:pt>
                <c:pt idx="1">
                  <c:v>10177</c:v>
                </c:pt>
                <c:pt idx="2">
                  <c:v>7454</c:v>
                </c:pt>
                <c:pt idx="3">
                  <c:v>9406</c:v>
                </c:pt>
                <c:pt idx="4">
                  <c:v>13039</c:v>
                </c:pt>
                <c:pt idx="5">
                  <c:v>23647</c:v>
                </c:pt>
                <c:pt idx="6">
                  <c:v>86614</c:v>
                </c:pt>
                <c:pt idx="7">
                  <c:v>219103</c:v>
                </c:pt>
              </c:numCache>
            </c:numRef>
          </c:val>
          <c:extLst>
            <c:ext xmlns:c15="http://schemas.microsoft.com/office/drawing/2012/chart" uri="{02D57815-91ED-43cb-92C2-25804820EDAC}">
              <c15:datalabelsRange>
                <c15:f>'46aperfpb_graf'!$V$14:$AC$14</c15:f>
                <c15:dlblRangeCache>
                  <c:ptCount val="8"/>
                  <c:pt idx="0">
                    <c:v>22%</c:v>
                  </c:pt>
                  <c:pt idx="1">
                    <c:v>30%</c:v>
                  </c:pt>
                  <c:pt idx="2">
                    <c:v>34%</c:v>
                  </c:pt>
                  <c:pt idx="3">
                    <c:v>32%</c:v>
                  </c:pt>
                  <c:pt idx="4">
                    <c:v>38%</c:v>
                  </c:pt>
                  <c:pt idx="5">
                    <c:v>42%</c:v>
                  </c:pt>
                  <c:pt idx="6">
                    <c:v>44%</c:v>
                  </c:pt>
                  <c:pt idx="7">
                    <c:v>34%</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682</c:v>
                </c:pt>
                <c:pt idx="1">
                  <c:v>23173</c:v>
                </c:pt>
                <c:pt idx="2">
                  <c:v>10031</c:v>
                </c:pt>
                <c:pt idx="3">
                  <c:v>10744</c:v>
                </c:pt>
                <c:pt idx="4">
                  <c:v>9584</c:v>
                </c:pt>
                <c:pt idx="5">
                  <c:v>12923</c:v>
                </c:pt>
                <c:pt idx="6">
                  <c:v>30109</c:v>
                </c:pt>
                <c:pt idx="7">
                  <c:v>60919</c:v>
                </c:pt>
              </c:numCache>
            </c:numRef>
          </c:val>
          <c:extLst>
            <c:ext xmlns:c15="http://schemas.microsoft.com/office/drawing/2012/chart" uri="{02D57815-91ED-43cb-92C2-25804820EDAC}">
              <c15:datalabelsRange>
                <c15:f>'46aperfpb_graf'!$V$16:$AC$16</c15:f>
                <c15:dlblRangeCache>
                  <c:ptCount val="8"/>
                  <c:pt idx="0">
                    <c:v>33%</c:v>
                  </c:pt>
                  <c:pt idx="1">
                    <c:v>29%</c:v>
                  </c:pt>
                  <c:pt idx="2">
                    <c:v>28%</c:v>
                  </c:pt>
                  <c:pt idx="3">
                    <c:v>28%</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984</c:v>
                </c:pt>
                <c:pt idx="1">
                  <c:v>32570</c:v>
                </c:pt>
                <c:pt idx="2">
                  <c:v>13085</c:v>
                </c:pt>
                <c:pt idx="3">
                  <c:v>14829</c:v>
                </c:pt>
                <c:pt idx="4">
                  <c:v>15172</c:v>
                </c:pt>
                <c:pt idx="5">
                  <c:v>22944</c:v>
                </c:pt>
                <c:pt idx="6">
                  <c:v>47432</c:v>
                </c:pt>
                <c:pt idx="7">
                  <c:v>85226</c:v>
                </c:pt>
              </c:numCache>
            </c:numRef>
          </c:val>
          <c:extLst>
            <c:ext xmlns:c15="http://schemas.microsoft.com/office/drawing/2012/chart" uri="{02D57815-91ED-43cb-92C2-25804820EDAC}">
              <c15:datalabelsRange>
                <c15:f>'46aperfpb_graf'!$V$17:$AC$17</c15:f>
                <c15:dlblRangeCache>
                  <c:ptCount val="8"/>
                  <c:pt idx="0">
                    <c:v>47%</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417</c:v>
                </c:pt>
                <c:pt idx="1">
                  <c:v>23491</c:v>
                </c:pt>
                <c:pt idx="2">
                  <c:v>12833</c:v>
                </c:pt>
                <c:pt idx="3">
                  <c:v>13126</c:v>
                </c:pt>
                <c:pt idx="4">
                  <c:v>14547</c:v>
                </c:pt>
                <c:pt idx="5">
                  <c:v>22655</c:v>
                </c:pt>
                <c:pt idx="6">
                  <c:v>46196</c:v>
                </c:pt>
                <c:pt idx="7">
                  <c:v>85600</c:v>
                </c:pt>
              </c:numCache>
            </c:numRef>
          </c:val>
          <c:extLst>
            <c:ext xmlns:c15="http://schemas.microsoft.com/office/drawing/2012/chart" uri="{02D57815-91ED-43cb-92C2-25804820EDAC}">
              <c15:datalabelsRange>
                <c15:f>'46aperfpb_graf'!$V$18:$AC$18</c15:f>
                <c15:dlblRangeCache>
                  <c:ptCount val="8"/>
                  <c:pt idx="0">
                    <c:v>20%</c:v>
                  </c:pt>
                  <c:pt idx="1">
                    <c:v>30%</c:v>
                  </c:pt>
                  <c:pt idx="2">
                    <c:v>36%</c:v>
                  </c:pt>
                  <c:pt idx="3">
                    <c:v>34%</c:v>
                  </c:pt>
                  <c:pt idx="4">
                    <c:v>37%</c:v>
                  </c:pt>
                  <c:pt idx="5">
                    <c:v>39%</c:v>
                  </c:pt>
                  <c:pt idx="6">
                    <c:v>37%</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0.36312241442136628</c:v>
                </c:pt>
                <c:pt idx="1">
                  <c:v>0.22853031959359527</c:v>
                </c:pt>
                <c:pt idx="2">
                  <c:v>0.199786187383448</c:v>
                </c:pt>
                <c:pt idx="3">
                  <c:v>4.2379375388506633E-2</c:v>
                </c:pt>
                <c:pt idx="4">
                  <c:v>3.2295618716909953E-2</c:v>
                </c:pt>
                <c:pt idx="5">
                  <c:v>1.7027307997342079E-2</c:v>
                </c:pt>
                <c:pt idx="6">
                  <c:v>1.7571217285062054E-2</c:v>
                </c:pt>
                <c:pt idx="7">
                  <c:v>1.229556512978801E-2</c:v>
                </c:pt>
                <c:pt idx="8">
                  <c:v>8.6991994083981741E-2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D74-45D3-BEE7-CA6E15D0927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D74-45D3-BEE7-CA6E15D09272}"/>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D74-45D3-BEE7-CA6E15D0927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Cataluña</c:v>
                </c:pt>
                <c:pt idx="4">
                  <c:v>Andalucía</c:v>
                </c:pt>
                <c:pt idx="5">
                  <c:v>Asturias, Principado de</c:v>
                </c:pt>
                <c:pt idx="6">
                  <c:v>Castilla - La Mancha</c:v>
                </c:pt>
                <c:pt idx="7">
                  <c:v>Murcia, Región de</c:v>
                </c:pt>
                <c:pt idx="8">
                  <c:v>TOTAL</c:v>
                </c:pt>
                <c:pt idx="9">
                  <c:v>Rioja, La</c:v>
                </c:pt>
                <c:pt idx="10">
                  <c:v>Aragón</c:v>
                </c:pt>
                <c:pt idx="11">
                  <c:v>Comunitat Valenciana</c:v>
                </c:pt>
                <c:pt idx="12">
                  <c:v>Balears, Illes</c:v>
                </c:pt>
                <c:pt idx="13">
                  <c:v>Cantabria</c:v>
                </c:pt>
                <c:pt idx="14">
                  <c:v>Madrid, Comunidad de</c:v>
                </c:pt>
                <c:pt idx="15">
                  <c:v>Galicia</c:v>
                </c:pt>
                <c:pt idx="16">
                  <c:v>Canarias</c:v>
                </c:pt>
                <c:pt idx="17">
                  <c:v>Navarra, Comunidad Foral de</c:v>
                </c:pt>
                <c:pt idx="18">
                  <c:v>Ceuta y Melilla</c:v>
                </c:pt>
              </c:strCache>
            </c:strRef>
          </c:cat>
          <c:val>
            <c:numRef>
              <c:f>'24asolcasaad_pobl'!$AF$11:$AF$29</c:f>
              <c:numCache>
                <c:formatCode>0.00</c:formatCode>
                <c:ptCount val="19"/>
                <c:pt idx="0">
                  <c:v>6.7816289958280409</c:v>
                </c:pt>
                <c:pt idx="1">
                  <c:v>5.8491619740945362</c:v>
                </c:pt>
                <c:pt idx="2">
                  <c:v>5.4451169914583932</c:v>
                </c:pt>
                <c:pt idx="3">
                  <c:v>5.1826264120442858</c:v>
                </c:pt>
                <c:pt idx="4">
                  <c:v>5.0663344710561873</c:v>
                </c:pt>
                <c:pt idx="5">
                  <c:v>5.0335826402363715</c:v>
                </c:pt>
                <c:pt idx="6">
                  <c:v>4.9330627299609917</c:v>
                </c:pt>
                <c:pt idx="7">
                  <c:v>4.7268331620435422</c:v>
                </c:pt>
                <c:pt idx="8">
                  <c:v>4.7151612119327364</c:v>
                </c:pt>
                <c:pt idx="9">
                  <c:v>4.6032500061693362</c:v>
                </c:pt>
                <c:pt idx="10">
                  <c:v>4.5015836891485668</c:v>
                </c:pt>
                <c:pt idx="11">
                  <c:v>4.3818483123201712</c:v>
                </c:pt>
                <c:pt idx="12">
                  <c:v>4.0841294789278502</c:v>
                </c:pt>
                <c:pt idx="13">
                  <c:v>3.9966082819526414</c:v>
                </c:pt>
                <c:pt idx="14">
                  <c:v>3.9550064286313491</c:v>
                </c:pt>
                <c:pt idx="15">
                  <c:v>3.6136006915430481</c:v>
                </c:pt>
                <c:pt idx="16">
                  <c:v>3.509050123416865</c:v>
                </c:pt>
                <c:pt idx="17">
                  <c:v>3.5016724823943401</c:v>
                </c:pt>
                <c:pt idx="18">
                  <c:v>3.4877397082121493</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0.27477589774932715</c:v>
                </c:pt>
                <c:pt idx="1">
                  <c:v>0.47745172151274379</c:v>
                </c:pt>
                <c:pt idx="2">
                  <c:v>0.17578355368267551</c:v>
                </c:pt>
                <c:pt idx="3">
                  <c:v>6.3098454873955892E-2</c:v>
                </c:pt>
                <c:pt idx="4">
                  <c:v>8.8903721812976493E-3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0.27692488929108816</c:v>
                </c:pt>
                <c:pt idx="1">
                  <c:v>0.72307511070891184</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0.18672834582868081</c:v>
                </c:pt>
                <c:pt idx="1">
                  <c:v>0.30171353926540651</c:v>
                </c:pt>
                <c:pt idx="2">
                  <c:v>0.2614054866591507</c:v>
                </c:pt>
                <c:pt idx="3">
                  <c:v>0.29487034737119416</c:v>
                </c:pt>
                <c:pt idx="4">
                  <c:v>0.25960657899556761</c:v>
                </c:pt>
                <c:pt idx="5">
                  <c:v>0.28094021461420543</c:v>
                </c:pt>
                <c:pt idx="6">
                  <c:v>0.25438796444039208</c:v>
                </c:pt>
                <c:pt idx="7">
                  <c:v>0.24706176544136035</c:v>
                </c:pt>
                <c:pt idx="8">
                  <c:v>0.34828653602417858</c:v>
                </c:pt>
                <c:pt idx="9">
                  <c:v>0.27271302439788936</c:v>
                </c:pt>
                <c:pt idx="10">
                  <c:v>0.19210909572355356</c:v>
                </c:pt>
                <c:pt idx="11">
                  <c:v>0.20494160455425789</c:v>
                </c:pt>
                <c:pt idx="12">
                  <c:v>0.25969404722314599</c:v>
                </c:pt>
                <c:pt idx="13">
                  <c:v>0.28478162989644307</c:v>
                </c:pt>
                <c:pt idx="14">
                  <c:v>0.2863338562332749</c:v>
                </c:pt>
                <c:pt idx="15">
                  <c:v>0.33795314307751639</c:v>
                </c:pt>
                <c:pt idx="16">
                  <c:v>0.2818181818181818</c:v>
                </c:pt>
                <c:pt idx="17">
                  <c:v>0.16085489313835771</c:v>
                </c:pt>
                <c:pt idx="18">
                  <c:v>0.10483870967741936</c:v>
                </c:pt>
                <c:pt idx="19">
                  <c:v>0.27692488929108816</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0.81327165417131919</c:v>
                </c:pt>
                <c:pt idx="1">
                  <c:v>0.69828646073459355</c:v>
                </c:pt>
                <c:pt idx="2">
                  <c:v>0.73859451334084936</c:v>
                </c:pt>
                <c:pt idx="3">
                  <c:v>0.70512965262880589</c:v>
                </c:pt>
                <c:pt idx="4">
                  <c:v>0.74039342100443239</c:v>
                </c:pt>
                <c:pt idx="5">
                  <c:v>0.71905978538579463</c:v>
                </c:pt>
                <c:pt idx="6">
                  <c:v>0.74561203555960798</c:v>
                </c:pt>
                <c:pt idx="7">
                  <c:v>0.75293823455863962</c:v>
                </c:pt>
                <c:pt idx="8">
                  <c:v>0.65171346397582142</c:v>
                </c:pt>
                <c:pt idx="9">
                  <c:v>0.72728697560211064</c:v>
                </c:pt>
                <c:pt idx="10">
                  <c:v>0.8078909042764465</c:v>
                </c:pt>
                <c:pt idx="11">
                  <c:v>0.79505839544574208</c:v>
                </c:pt>
                <c:pt idx="12">
                  <c:v>0.74030595277685396</c:v>
                </c:pt>
                <c:pt idx="13">
                  <c:v>0.71521837010355693</c:v>
                </c:pt>
                <c:pt idx="14">
                  <c:v>0.7136661437667251</c:v>
                </c:pt>
                <c:pt idx="15">
                  <c:v>0.66204685692248366</c:v>
                </c:pt>
                <c:pt idx="16">
                  <c:v>0.71818181818181814</c:v>
                </c:pt>
                <c:pt idx="17">
                  <c:v>0.83914510686164234</c:v>
                </c:pt>
                <c:pt idx="18">
                  <c:v>0.89516129032258063</c:v>
                </c:pt>
                <c:pt idx="19">
                  <c:v>0.72307511070891184</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0.27692488929108816</c:v>
                </c:pt>
                <c:pt idx="1">
                  <c:v>0.27692488929108816</c:v>
                </c:pt>
                <c:pt idx="2">
                  <c:v>0.27692488929108816</c:v>
                </c:pt>
                <c:pt idx="3">
                  <c:v>0.27692488929108816</c:v>
                </c:pt>
                <c:pt idx="4">
                  <c:v>0.27692488929108816</c:v>
                </c:pt>
                <c:pt idx="5">
                  <c:v>0.27692488929108816</c:v>
                </c:pt>
                <c:pt idx="6">
                  <c:v>0.27692488929108816</c:v>
                </c:pt>
                <c:pt idx="7">
                  <c:v>0.27692488929108816</c:v>
                </c:pt>
                <c:pt idx="8">
                  <c:v>0.27692488929108816</c:v>
                </c:pt>
                <c:pt idx="9">
                  <c:v>0.27692488929108816</c:v>
                </c:pt>
                <c:pt idx="10">
                  <c:v>0.27692488929108816</c:v>
                </c:pt>
                <c:pt idx="11">
                  <c:v>0.27692488929108816</c:v>
                </c:pt>
                <c:pt idx="12">
                  <c:v>0.27692488929108816</c:v>
                </c:pt>
                <c:pt idx="13">
                  <c:v>0.27692488929108816</c:v>
                </c:pt>
                <c:pt idx="14">
                  <c:v>0.27692488929108816</c:v>
                </c:pt>
                <c:pt idx="15">
                  <c:v>0.27692488929108816</c:v>
                </c:pt>
                <c:pt idx="16">
                  <c:v>0.27692488929108816</c:v>
                </c:pt>
                <c:pt idx="17">
                  <c:v>0.27692488929108816</c:v>
                </c:pt>
                <c:pt idx="18">
                  <c:v>0.27692488929108816</c:v>
                </c:pt>
                <c:pt idx="19">
                  <c:v>0.27692488929108816</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2.675103217452911E-3</c:v>
                </c:pt>
                <c:pt idx="1">
                  <c:v>0.2654276500622969</c:v>
                </c:pt>
                <c:pt idx="2">
                  <c:v>4.4530085749883958E-2</c:v>
                </c:pt>
                <c:pt idx="3">
                  <c:v>0.50108103486184741</c:v>
                </c:pt>
                <c:pt idx="4">
                  <c:v>0.14062614516404856</c:v>
                </c:pt>
                <c:pt idx="5">
                  <c:v>4.3149781350010991E-2</c:v>
                </c:pt>
                <c:pt idx="6">
                  <c:v>5.6800136808931668E-4</c:v>
                </c:pt>
                <c:pt idx="7">
                  <c:v>1.1054650282168422E-3</c:v>
                </c:pt>
                <c:pt idx="8">
                  <c:v>1.7101116458603083E-4</c:v>
                </c:pt>
                <c:pt idx="9">
                  <c:v>6.6572203356704855E-4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4.5112357966560463E-4</c:v>
                </c:pt>
                <c:pt idx="1">
                  <c:v>1.6522401105252771E-2</c:v>
                </c:pt>
                <c:pt idx="2">
                  <c:v>4.8636760932698003E-2</c:v>
                </c:pt>
                <c:pt idx="3">
                  <c:v>0.61282318775199485</c:v>
                </c:pt>
                <c:pt idx="4">
                  <c:v>0.13753630135055123</c:v>
                </c:pt>
                <c:pt idx="5">
                  <c:v>0.16133307017791187</c:v>
                </c:pt>
                <c:pt idx="6">
                  <c:v>5.6390447458200579E-5</c:v>
                </c:pt>
                <c:pt idx="7">
                  <c:v>1.0798770688245411E-2</c:v>
                </c:pt>
                <c:pt idx="8">
                  <c:v>2.5375701356190259E-4</c:v>
                </c:pt>
                <c:pt idx="9">
                  <c:v>1.158823695266022E-2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2.2789448585698868E-3</c:v>
                </c:pt>
                <c:pt idx="1">
                  <c:v>0.22109278919760059</c:v>
                </c:pt>
                <c:pt idx="2">
                  <c:v>4.5257636222172028E-2</c:v>
                </c:pt>
                <c:pt idx="3">
                  <c:v>0.5209346685741536</c:v>
                </c:pt>
                <c:pt idx="4">
                  <c:v>0.1400647541600783</c:v>
                </c:pt>
                <c:pt idx="5">
                  <c:v>6.418693371483071E-2</c:v>
                </c:pt>
                <c:pt idx="6">
                  <c:v>4.7687172150691462E-4</c:v>
                </c:pt>
                <c:pt idx="7">
                  <c:v>2.8311121150515774E-3</c:v>
                </c:pt>
                <c:pt idx="8">
                  <c:v>1.8572898627111412E-4</c:v>
                </c:pt>
                <c:pt idx="9">
                  <c:v>2.690560449765329E-3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1.8863293713404158E-3</c:v>
                </c:pt>
                <c:pt idx="1">
                  <c:v>1.8190105536271518E-2</c:v>
                </c:pt>
                <c:pt idx="2">
                  <c:v>4.7277444689877636E-2</c:v>
                </c:pt>
                <c:pt idx="3">
                  <c:v>2.6668069142035691E-2</c:v>
                </c:pt>
                <c:pt idx="4">
                  <c:v>0.12603344903755129</c:v>
                </c:pt>
                <c:pt idx="5">
                  <c:v>0.48635040847095123</c:v>
                </c:pt>
                <c:pt idx="6">
                  <c:v>0.14911819361172468</c:v>
                </c:pt>
                <c:pt idx="7">
                  <c:v>0.14161495038743382</c:v>
                </c:pt>
                <c:pt idx="8">
                  <c:v>3.8568072648224118E-4</c:v>
                </c:pt>
                <c:pt idx="9">
                  <c:v>2.475369026331475E-3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4.7292504138094112E-5</c:v>
                </c:pt>
                <c:pt idx="1">
                  <c:v>8.039725703475999E-4</c:v>
                </c:pt>
                <c:pt idx="2">
                  <c:v>1.5606526365571057E-3</c:v>
                </c:pt>
                <c:pt idx="3">
                  <c:v>3.2395365334594466E-2</c:v>
                </c:pt>
                <c:pt idx="4">
                  <c:v>3.8023173327027669E-2</c:v>
                </c:pt>
                <c:pt idx="5">
                  <c:v>0.56443603688815325</c:v>
                </c:pt>
                <c:pt idx="6">
                  <c:v>9.217309056514543E-2</c:v>
                </c:pt>
                <c:pt idx="7">
                  <c:v>0.23821234334358005</c:v>
                </c:pt>
                <c:pt idx="8">
                  <c:v>3.3104752896665878E-4</c:v>
                </c:pt>
                <c:pt idx="9">
                  <c:v>3.2017025301489713E-2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1.6487744110211409E-3</c:v>
                </c:pt>
                <c:pt idx="1">
                  <c:v>1.5944259211763699E-2</c:v>
                </c:pt>
                <c:pt idx="2">
                  <c:v>4.1372024572845299E-2</c:v>
                </c:pt>
                <c:pt idx="3">
                  <c:v>2.7406294654306964E-2</c:v>
                </c:pt>
                <c:pt idx="4">
                  <c:v>0.11466310042868134</c:v>
                </c:pt>
                <c:pt idx="5">
                  <c:v>0.49640933572710949</c:v>
                </c:pt>
                <c:pt idx="6">
                  <c:v>0.14175795991646209</c:v>
                </c:pt>
                <c:pt idx="7">
                  <c:v>0.15408102199587195</c:v>
                </c:pt>
                <c:pt idx="8">
                  <c:v>3.786074573455953E-4</c:v>
                </c:pt>
                <c:pt idx="9">
                  <c:v>6.3386216245923865E-3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1.3158806011496641E-3</c:v>
                </c:pt>
                <c:pt idx="1">
                  <c:v>5.9560911420458483E-3</c:v>
                </c:pt>
                <c:pt idx="2">
                  <c:v>1.5652053466306531E-2</c:v>
                </c:pt>
                <c:pt idx="3">
                  <c:v>3.4157490130895495E-2</c:v>
                </c:pt>
                <c:pt idx="4">
                  <c:v>0.16174250294341713</c:v>
                </c:pt>
                <c:pt idx="5">
                  <c:v>3.0265253826442275E-2</c:v>
                </c:pt>
                <c:pt idx="6">
                  <c:v>5.7289285961631693E-2</c:v>
                </c:pt>
                <c:pt idx="7">
                  <c:v>8.5587644573723948E-2</c:v>
                </c:pt>
                <c:pt idx="8">
                  <c:v>0.2629129441097029</c:v>
                </c:pt>
                <c:pt idx="9">
                  <c:v>0.34512085324468456</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7.6552093699762692E-5</c:v>
                </c:pt>
                <c:pt idx="2">
                  <c:v>1.5310418739952538E-4</c:v>
                </c:pt>
                <c:pt idx="3">
                  <c:v>1.6764908520248027E-2</c:v>
                </c:pt>
                <c:pt idx="4">
                  <c:v>6.5069279644798285E-3</c:v>
                </c:pt>
                <c:pt idx="5">
                  <c:v>1.6458700145448979E-2</c:v>
                </c:pt>
                <c:pt idx="6">
                  <c:v>1.5157314552553012E-2</c:v>
                </c:pt>
                <c:pt idx="7">
                  <c:v>0.17867258669524611</c:v>
                </c:pt>
                <c:pt idx="8">
                  <c:v>0.35183342264410933</c:v>
                </c:pt>
                <c:pt idx="9">
                  <c:v>0.41437648319681541</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1.1141342590420792E-3</c:v>
                </c:pt>
                <c:pt idx="1">
                  <c:v>5.0546512173382744E-3</c:v>
                </c:pt>
                <c:pt idx="2">
                  <c:v>1.3275789276164563E-2</c:v>
                </c:pt>
                <c:pt idx="3">
                  <c:v>3.1488952479241918E-2</c:v>
                </c:pt>
                <c:pt idx="4">
                  <c:v>0.13794154899845193</c:v>
                </c:pt>
                <c:pt idx="5">
                  <c:v>2.8146549702115681E-2</c:v>
                </c:pt>
                <c:pt idx="6">
                  <c:v>5.0827977670403902E-2</c:v>
                </c:pt>
                <c:pt idx="7">
                  <c:v>9.9838157339212835E-2</c:v>
                </c:pt>
                <c:pt idx="8">
                  <c:v>0.27650466763615894</c:v>
                </c:pt>
                <c:pt idx="9">
                  <c:v>0.35580757142186986</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1.217482073778936E-2</c:v>
                </c:pt>
                <c:pt idx="1">
                  <c:v>4.6734391736540836E-4</c:v>
                </c:pt>
                <c:pt idx="2">
                  <c:v>3.2202383795105509E-3</c:v>
                </c:pt>
                <c:pt idx="3">
                  <c:v>0.9377068082116079</c:v>
                </c:pt>
                <c:pt idx="4">
                  <c:v>4.5983912453180327E-3</c:v>
                </c:pt>
                <c:pt idx="5">
                  <c:v>2.6744352643392711E-3</c:v>
                </c:pt>
                <c:pt idx="6">
                  <c:v>3.9028334004216327E-2</c:v>
                </c:pt>
                <c:pt idx="7">
                  <c:v>7.5047928336050977E-5</c:v>
                </c:pt>
                <c:pt idx="8">
                  <c:v>5.4580311517127987E-5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1.3577732518669382E-3</c:v>
                </c:pt>
                <c:pt idx="2">
                  <c:v>6.3362751753790452E-3</c:v>
                </c:pt>
                <c:pt idx="3">
                  <c:v>0.12853586784340348</c:v>
                </c:pt>
                <c:pt idx="4">
                  <c:v>0.16859017877347815</c:v>
                </c:pt>
                <c:pt idx="5">
                  <c:v>0.60330391491287627</c:v>
                </c:pt>
                <c:pt idx="6">
                  <c:v>7.9882326318171534E-2</c:v>
                </c:pt>
                <c:pt idx="7">
                  <c:v>4.9785019235121068E-3</c:v>
                </c:pt>
                <c:pt idx="8">
                  <c:v>7.0151618013125144E-3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2.5556436540748712E-2</c:v>
                </c:pt>
                <c:pt idx="1">
                  <c:v>5.7767457665515096E-3</c:v>
                </c:pt>
                <c:pt idx="2">
                  <c:v>1.4937418587529025E-2</c:v>
                </c:pt>
                <c:pt idx="3">
                  <c:v>0.25886334031828734</c:v>
                </c:pt>
                <c:pt idx="4">
                  <c:v>0.23005040493855128</c:v>
                </c:pt>
                <c:pt idx="5">
                  <c:v>0.39681146287591323</c:v>
                </c:pt>
                <c:pt idx="6">
                  <c:v>5.371807215268732E-2</c:v>
                </c:pt>
                <c:pt idx="7">
                  <c:v>3.822846463159087E-3</c:v>
                </c:pt>
                <c:pt idx="8">
                  <c:v>1.0463272356572463E-2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1.1973536197067628E-2</c:v>
                </c:pt>
                <c:pt idx="1">
                  <c:v>2.1735400102957159E-4</c:v>
                </c:pt>
                <c:pt idx="2">
                  <c:v>2.1430341855898111E-3</c:v>
                </c:pt>
                <c:pt idx="3">
                  <c:v>0.14705714122290225</c:v>
                </c:pt>
                <c:pt idx="4">
                  <c:v>0.24622395088562221</c:v>
                </c:pt>
                <c:pt idx="5">
                  <c:v>0.55412686609849571</c:v>
                </c:pt>
                <c:pt idx="6">
                  <c:v>3.7342942668115692E-2</c:v>
                </c:pt>
                <c:pt idx="7">
                  <c:v>5.3003870426509561E-4</c:v>
                </c:pt>
                <c:pt idx="8">
                  <c:v>3.8513603691204792E-4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2.5419420437214032E-4</c:v>
                </c:pt>
                <c:pt idx="1">
                  <c:v>2.5419420437214032E-4</c:v>
                </c:pt>
                <c:pt idx="2">
                  <c:v>1.2709710218607015E-3</c:v>
                </c:pt>
                <c:pt idx="3">
                  <c:v>5.3380782918149468E-2</c:v>
                </c:pt>
                <c:pt idx="4">
                  <c:v>4.3975597356380278E-2</c:v>
                </c:pt>
                <c:pt idx="5">
                  <c:v>0.12785968479918658</c:v>
                </c:pt>
                <c:pt idx="6">
                  <c:v>0.10930350788002034</c:v>
                </c:pt>
                <c:pt idx="7">
                  <c:v>0.42653787493645146</c:v>
                </c:pt>
                <c:pt idx="8">
                  <c:v>0.23716319267920691</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1.5867196718869936E-2</c:v>
                </c:pt>
                <c:pt idx="1">
                  <c:v>1.122733053031952E-3</c:v>
                </c:pt>
                <c:pt idx="2">
                  <c:v>8.7756481492089321E-3</c:v>
                </c:pt>
                <c:pt idx="3">
                  <c:v>0.13500292139722983</c:v>
                </c:pt>
                <c:pt idx="4">
                  <c:v>0.10606390413234502</c:v>
                </c:pt>
                <c:pt idx="5">
                  <c:v>0.17168650543609015</c:v>
                </c:pt>
                <c:pt idx="6">
                  <c:v>0.23419294969468535</c:v>
                </c:pt>
                <c:pt idx="7">
                  <c:v>0.11596228533458591</c:v>
                </c:pt>
                <c:pt idx="8">
                  <c:v>0.21132585608395293</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1.2647282047453747E-2</c:v>
                </c:pt>
                <c:pt idx="1">
                  <c:v>1.6174585992808531E-4</c:v>
                </c:pt>
                <c:pt idx="2">
                  <c:v>9.5181217573065584E-4</c:v>
                </c:pt>
                <c:pt idx="3">
                  <c:v>6.8804200415562436E-3</c:v>
                </c:pt>
                <c:pt idx="4">
                  <c:v>0.18839660084854368</c:v>
                </c:pt>
                <c:pt idx="5">
                  <c:v>0.2243726126933174</c:v>
                </c:pt>
                <c:pt idx="6">
                  <c:v>0.52663207793662048</c:v>
                </c:pt>
                <c:pt idx="7">
                  <c:v>3.9217150037948068E-2</c:v>
                </c:pt>
                <c:pt idx="8">
                  <c:v>7.4029835890162122E-4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9.8039215686274508E-4</c:v>
                </c:pt>
                <c:pt idx="1">
                  <c:v>3.2679738562091501E-4</c:v>
                </c:pt>
                <c:pt idx="2">
                  <c:v>0</c:v>
                </c:pt>
                <c:pt idx="3">
                  <c:v>1.6339869281045752E-3</c:v>
                </c:pt>
                <c:pt idx="4">
                  <c:v>5.6862745098039215E-2</c:v>
                </c:pt>
                <c:pt idx="5">
                  <c:v>4.084967320261438E-2</c:v>
                </c:pt>
                <c:pt idx="6">
                  <c:v>4.3464052287581698E-2</c:v>
                </c:pt>
                <c:pt idx="7">
                  <c:v>0.15980392156862744</c:v>
                </c:pt>
                <c:pt idx="8">
                  <c:v>0.69607843137254899</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1.2467430953621678E-2</c:v>
                </c:pt>
                <c:pt idx="1">
                  <c:v>3.3871808233454923E-4</c:v>
                </c:pt>
                <c:pt idx="2">
                  <c:v>6.7222511724856692E-3</c:v>
                </c:pt>
                <c:pt idx="3">
                  <c:v>1.3678999478895257E-2</c:v>
                </c:pt>
                <c:pt idx="4">
                  <c:v>0.17872589890568005</c:v>
                </c:pt>
                <c:pt idx="5">
                  <c:v>8.5213652944241797E-2</c:v>
                </c:pt>
                <c:pt idx="6">
                  <c:v>0.14712089630015635</c:v>
                </c:pt>
                <c:pt idx="7">
                  <c:v>0.19077644606565919</c:v>
                </c:pt>
                <c:pt idx="8">
                  <c:v>0.36495570609692546</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BA3-4723-810A-59D2EF8A7A3F}"/>
              </c:ext>
            </c:extLst>
          </c:dPt>
          <c:dPt>
            <c:idx val="3"/>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BA3-4723-810A-59D2EF8A7A3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BA3-4723-810A-59D2EF8A7A3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BA3-4723-810A-59D2EF8A7A3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BA3-4723-810A-59D2EF8A7A3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BA3-4723-810A-59D2EF8A7A3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BA3-4723-810A-59D2EF8A7A3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BA3-4723-810A-59D2EF8A7A3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BA3-4723-810A-59D2EF8A7A3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BA3-4723-810A-59D2EF8A7A3F}"/>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BA3-4723-810A-59D2EF8A7A3F}"/>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Murcia, Región de</c:v>
                </c:pt>
                <c:pt idx="1">
                  <c:v>Andalucía</c:v>
                </c:pt>
                <c:pt idx="2">
                  <c:v>Canarias</c:v>
                </c:pt>
                <c:pt idx="3">
                  <c:v>TOTAL</c:v>
                </c:pt>
                <c:pt idx="4">
                  <c:v>Madrid, Comunidad de*</c:v>
                </c:pt>
                <c:pt idx="5">
                  <c:v>Galicia</c:v>
                </c:pt>
                <c:pt idx="6">
                  <c:v>Asturias, Principado de</c:v>
                </c:pt>
                <c:pt idx="7">
                  <c:v>Comunitat Valenciana</c:v>
                </c:pt>
                <c:pt idx="8">
                  <c:v>Cataluña</c:v>
                </c:pt>
                <c:pt idx="9">
                  <c:v>Extremadura</c:v>
                </c:pt>
                <c:pt idx="10">
                  <c:v>Balears, Illes</c:v>
                </c:pt>
                <c:pt idx="11">
                  <c:v>Cantabria</c:v>
                </c:pt>
                <c:pt idx="12">
                  <c:v>Melilla</c:v>
                </c:pt>
                <c:pt idx="13">
                  <c:v>Rioja, La</c:v>
                </c:pt>
                <c:pt idx="14">
                  <c:v>Navarra, Comunidad Foral de</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563.16</c:v>
                </c:pt>
                <c:pt idx="1">
                  <c:v>534.14</c:v>
                </c:pt>
                <c:pt idx="2">
                  <c:v>456.07</c:v>
                </c:pt>
                <c:pt idx="3">
                  <c:v>349.86</c:v>
                </c:pt>
                <c:pt idx="4">
                  <c:v>346.38</c:v>
                </c:pt>
                <c:pt idx="5">
                  <c:v>339.88</c:v>
                </c:pt>
                <c:pt idx="6">
                  <c:v>321.18</c:v>
                </c:pt>
                <c:pt idx="7">
                  <c:v>303.36</c:v>
                </c:pt>
                <c:pt idx="8">
                  <c:v>277.05</c:v>
                </c:pt>
                <c:pt idx="9">
                  <c:v>257.10000000000002</c:v>
                </c:pt>
                <c:pt idx="10">
                  <c:v>220.73</c:v>
                </c:pt>
                <c:pt idx="11">
                  <c:v>212.94</c:v>
                </c:pt>
                <c:pt idx="12">
                  <c:v>207.87</c:v>
                </c:pt>
                <c:pt idx="13">
                  <c:v>207.41</c:v>
                </c:pt>
                <c:pt idx="14">
                  <c:v>201.33</c:v>
                </c:pt>
                <c:pt idx="15">
                  <c:v>166.79</c:v>
                </c:pt>
                <c:pt idx="16">
                  <c:v>148.56</c:v>
                </c:pt>
                <c:pt idx="17">
                  <c:v>129.54</c:v>
                </c:pt>
                <c:pt idx="18">
                  <c:v>113.2</c:v>
                </c:pt>
                <c:pt idx="19">
                  <c:v>74.400000000000006</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80E-4B64-92D6-2A3E12A27A9B}"/>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Murcia, Región de</c:v>
                </c:pt>
                <c:pt idx="2">
                  <c:v>Castilla y León</c:v>
                </c:pt>
                <c:pt idx="3">
                  <c:v>País Vasco</c:v>
                </c:pt>
                <c:pt idx="4">
                  <c:v>Extremadura</c:v>
                </c:pt>
                <c:pt idx="5">
                  <c:v>Andalucía</c:v>
                </c:pt>
                <c:pt idx="6">
                  <c:v>Cataluña</c:v>
                </c:pt>
                <c:pt idx="7">
                  <c:v>TOTAL</c:v>
                </c:pt>
                <c:pt idx="8">
                  <c:v>Asturias, Principado de</c:v>
                </c:pt>
                <c:pt idx="9">
                  <c:v>Cantabria</c:v>
                </c:pt>
                <c:pt idx="10">
                  <c:v>Canarias</c:v>
                </c:pt>
                <c:pt idx="11">
                  <c:v>Comunitat Valenciana</c:v>
                </c:pt>
                <c:pt idx="12">
                  <c:v>Balears, Illes</c:v>
                </c:pt>
                <c:pt idx="13">
                  <c:v>Castilla - La Mancha</c:v>
                </c:pt>
                <c:pt idx="14">
                  <c:v>Galicia</c:v>
                </c:pt>
                <c:pt idx="15">
                  <c:v>Rioja, La</c:v>
                </c:pt>
                <c:pt idx="16">
                  <c:v>Madrid, Comunidad de</c:v>
                </c:pt>
                <c:pt idx="17">
                  <c:v>Aragón</c:v>
                </c:pt>
                <c:pt idx="18">
                  <c:v>Navarra, Comunidad Foral de</c:v>
                </c:pt>
              </c:strCache>
            </c:strRef>
          </c:cat>
          <c:val>
            <c:numRef>
              <c:f>'24asolcasaad_pobl'!$AL$11:$AL$29</c:f>
              <c:numCache>
                <c:formatCode>0.00</c:formatCode>
                <c:ptCount val="19"/>
                <c:pt idx="0">
                  <c:v>2.1292301857658522</c:v>
                </c:pt>
                <c:pt idx="1">
                  <c:v>1.9074922494498869</c:v>
                </c:pt>
                <c:pt idx="2">
                  <c:v>1.8929335208883704</c:v>
                </c:pt>
                <c:pt idx="3">
                  <c:v>1.8694457833029094</c:v>
                </c:pt>
                <c:pt idx="4">
                  <c:v>1.7662764678867706</c:v>
                </c:pt>
                <c:pt idx="5">
                  <c:v>1.758985240606846</c:v>
                </c:pt>
                <c:pt idx="6">
                  <c:v>1.6325323229611028</c:v>
                </c:pt>
                <c:pt idx="7">
                  <c:v>1.5345661315777563</c:v>
                </c:pt>
                <c:pt idx="8">
                  <c:v>1.47615026392736</c:v>
                </c:pt>
                <c:pt idx="9">
                  <c:v>1.4739491680217405</c:v>
                </c:pt>
                <c:pt idx="10">
                  <c:v>1.4640404538780798</c:v>
                </c:pt>
                <c:pt idx="11">
                  <c:v>1.4458054963128166</c:v>
                </c:pt>
                <c:pt idx="12">
                  <c:v>1.4378319610005494</c:v>
                </c:pt>
                <c:pt idx="13">
                  <c:v>1.4333980805537516</c:v>
                </c:pt>
                <c:pt idx="14">
                  <c:v>1.3710873731458422</c:v>
                </c:pt>
                <c:pt idx="15">
                  <c:v>1.3636291625740629</c:v>
                </c:pt>
                <c:pt idx="16">
                  <c:v>1.1436697673268914</c:v>
                </c:pt>
                <c:pt idx="17">
                  <c:v>1.0999508082321852</c:v>
                </c:pt>
                <c:pt idx="18">
                  <c:v>1.0385905665850919</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5A3471"/>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055B3A3-27F8-47C6-85C1-534B3A0DA169}" type="CELLRANGE">
                      <a:rPr lang="en-US" baseline="0"/>
                      <a:pPr>
                        <a:defRPr b="1">
                          <a:solidFill>
                            <a:srgbClr val="000000"/>
                          </a:solidFill>
                        </a:defRPr>
                      </a:pPr>
                      <a:t>[CELLRANGE]</a:t>
                    </a:fld>
                    <a:r>
                      <a:rPr lang="en-US" baseline="0"/>
                      <a:t>
</a:t>
                    </a:r>
                    <a:fld id="{FF91CCBB-0565-49D0-93EA-67088BEEEC5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AD8232-00E9-4624-A2B4-500EE04524AC}" type="CELLRANGE">
                      <a:rPr lang="en-US" baseline="0"/>
                      <a:pPr>
                        <a:defRPr b="1">
                          <a:solidFill>
                            <a:srgbClr val="000000"/>
                          </a:solidFill>
                        </a:defRPr>
                      </a:pPr>
                      <a:t>[CELLRANGE]</a:t>
                    </a:fld>
                    <a:r>
                      <a:rPr lang="en-US" baseline="0"/>
                      <a:t>
</a:t>
                    </a:r>
                    <a:fld id="{AF81047F-94E5-4666-A10F-92AB46EBB9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3218BF9-FBAA-44A6-A0DF-04E6377961C6}" type="CELLRANGE">
                      <a:rPr lang="en-US" baseline="0"/>
                      <a:pPr>
                        <a:defRPr b="1">
                          <a:solidFill>
                            <a:srgbClr val="000000"/>
                          </a:solidFill>
                        </a:defRPr>
                      </a:pPr>
                      <a:t>[CELLRANGE]</a:t>
                    </a:fld>
                    <a:r>
                      <a:rPr lang="en-US" baseline="0"/>
                      <a:t>
</a:t>
                    </a:r>
                    <a:fld id="{A51F4646-AD6F-42EC-AFE2-A61DC505A65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56BAEAF-F17D-43D2-944E-BC3858C9382C}" type="CELLRANGE">
                      <a:rPr lang="en-US" baseline="0"/>
                      <a:pPr>
                        <a:defRPr b="1">
                          <a:solidFill>
                            <a:srgbClr val="000000"/>
                          </a:solidFill>
                        </a:defRPr>
                      </a:pPr>
                      <a:t>[CELLRANGE]</a:t>
                    </a:fld>
                    <a:r>
                      <a:rPr lang="en-US" baseline="0"/>
                      <a:t>
</a:t>
                    </a:r>
                    <a:fld id="{A58E6B47-B23D-41F6-A559-E9397A5D45E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261CE1-91E1-4BF9-91FA-B949EF842120}" type="CELLRANGE">
                      <a:rPr lang="en-US" baseline="0"/>
                      <a:pPr>
                        <a:defRPr b="1">
                          <a:solidFill>
                            <a:srgbClr val="000000"/>
                          </a:solidFill>
                        </a:defRPr>
                      </a:pPr>
                      <a:t>[CELLRANGE]</a:t>
                    </a:fld>
                    <a:r>
                      <a:rPr lang="en-US" baseline="0"/>
                      <a:t>
</a:t>
                    </a:r>
                    <a:fld id="{FED9AF3F-73A9-4614-8779-85346028479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0EA664-F927-4E63-A1F3-8419328FB014}" type="CELLRANGE">
                      <a:rPr lang="en-US" baseline="0"/>
                      <a:pPr>
                        <a:defRPr b="1">
                          <a:solidFill>
                            <a:srgbClr val="000000"/>
                          </a:solidFill>
                        </a:defRPr>
                      </a:pPr>
                      <a:t>[CELLRANGE]</a:t>
                    </a:fld>
                    <a:r>
                      <a:rPr lang="en-US" baseline="0"/>
                      <a:t>
</a:t>
                    </a:r>
                    <a:fld id="{0DC7488C-AA83-49B6-970A-0F00036AD2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2083D2A-8111-48C8-859C-9FB2CFA12DC7}" type="CELLRANGE">
                      <a:rPr lang="en-US" baseline="0"/>
                      <a:pPr>
                        <a:defRPr b="1">
                          <a:solidFill>
                            <a:srgbClr val="000000"/>
                          </a:solidFill>
                        </a:defRPr>
                      </a:pPr>
                      <a:t>[CELLRANGE]</a:t>
                    </a:fld>
                    <a:r>
                      <a:rPr lang="en-US" baseline="0"/>
                      <a:t>
</a:t>
                    </a:r>
                    <a:fld id="{4DAD2799-4697-48FB-B5F8-8EA1560A84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633850B-9F41-48AE-8B8F-C8C19A97D9C2}" type="CELLRANGE">
                      <a:rPr lang="en-US" baseline="0"/>
                      <a:pPr>
                        <a:defRPr b="1">
                          <a:solidFill>
                            <a:srgbClr val="000000"/>
                          </a:solidFill>
                        </a:defRPr>
                      </a:pPr>
                      <a:t>[CELLRANGE]</a:t>
                    </a:fld>
                    <a:r>
                      <a:rPr lang="en-US" baseline="0"/>
                      <a:t>
</a:t>
                    </a:r>
                    <a:fld id="{19B25F8C-3F23-49B1-883A-58A0DB2798C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E6C2BA4-BD3A-406B-A1AB-35A4BB4BAED7}" type="CELLRANGE">
                      <a:rPr lang="en-US" baseline="0"/>
                      <a:pPr>
                        <a:defRPr b="1">
                          <a:solidFill>
                            <a:srgbClr val="000000"/>
                          </a:solidFill>
                        </a:defRPr>
                      </a:pPr>
                      <a:t>[CELLRANGE]</a:t>
                    </a:fld>
                    <a:r>
                      <a:rPr lang="en-US" baseline="0"/>
                      <a:t>
</a:t>
                    </a:r>
                    <a:fld id="{2B989BDA-C429-42D2-8422-9B23378CBB4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11FB448-7E25-45CB-AEA4-E8B3DB13F804}" type="CELLRANGE">
                      <a:rPr lang="en-US" baseline="0"/>
                      <a:pPr>
                        <a:defRPr b="1">
                          <a:solidFill>
                            <a:srgbClr val="000000"/>
                          </a:solidFill>
                        </a:defRPr>
                      </a:pPr>
                      <a:t>[CELLRANGE]</a:t>
                    </a:fld>
                    <a:r>
                      <a:rPr lang="en-US" baseline="0"/>
                      <a:t>
</a:t>
                    </a:r>
                    <a:fld id="{DBF5D2E0-D6F2-4D88-81B1-47C8F167F24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B55B2EA-B581-4C4B-9449-6947E8AFB7DA}" type="CELLRANGE">
                      <a:rPr lang="en-US" baseline="0"/>
                      <a:pPr>
                        <a:defRPr b="1">
                          <a:solidFill>
                            <a:srgbClr val="000000"/>
                          </a:solidFill>
                        </a:defRPr>
                      </a:pPr>
                      <a:t>[CELLRANGE]</a:t>
                    </a:fld>
                    <a:r>
                      <a:rPr lang="en-US" baseline="0"/>
                      <a:t>
</a:t>
                    </a:r>
                    <a:fld id="{0B950A81-00E1-4A6A-AD55-98CAFD91BC0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FE05A47F-FF7E-4297-AC66-F490A288DB45}" type="CELLRANGE">
                      <a:rPr lang="en-US" baseline="0"/>
                      <a:pPr>
                        <a:defRPr b="1">
                          <a:solidFill>
                            <a:srgbClr val="FFFFFF"/>
                          </a:solidFill>
                        </a:defRPr>
                      </a:pPr>
                      <a:t>[CELLRANGE]</a:t>
                    </a:fld>
                    <a:r>
                      <a:rPr lang="en-US" baseline="0"/>
                      <a:t>
</a:t>
                    </a:r>
                    <a:fld id="{80677B22-3ECA-444C-B2DF-F827011C650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5D9913-15B3-4357-868D-1296415D266F}" type="CELLRANGE">
                      <a:rPr lang="en-US" baseline="0"/>
                      <a:pPr>
                        <a:defRPr b="1">
                          <a:solidFill>
                            <a:srgbClr val="000000"/>
                          </a:solidFill>
                        </a:defRPr>
                      </a:pPr>
                      <a:t>[CELLRANGE]</a:t>
                    </a:fld>
                    <a:r>
                      <a:rPr lang="en-US" baseline="0"/>
                      <a:t>
</a:t>
                    </a:r>
                    <a:fld id="{A06080AE-4D81-4FB6-B5C5-E7977F02BD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90339B-FFAF-4751-9C32-13AB8DA2CC44}" type="CELLRANGE">
                      <a:rPr lang="en-US" baseline="0"/>
                      <a:pPr>
                        <a:defRPr b="1">
                          <a:solidFill>
                            <a:srgbClr val="000000"/>
                          </a:solidFill>
                        </a:defRPr>
                      </a:pPr>
                      <a:t>[CELLRANGE]</a:t>
                    </a:fld>
                    <a:r>
                      <a:rPr lang="en-US" baseline="0"/>
                      <a:t>
</a:t>
                    </a:r>
                    <a:fld id="{5B56F251-B22B-493C-84AB-093BCC4FCB1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B6FAB8A-EDE7-46D4-B84B-9F992521839D}" type="CELLRANGE">
                      <a:rPr lang="en-US" baseline="0"/>
                      <a:pPr>
                        <a:defRPr b="1">
                          <a:solidFill>
                            <a:srgbClr val="000000"/>
                          </a:solidFill>
                        </a:defRPr>
                      </a:pPr>
                      <a:t>[CELLRANGE]</a:t>
                    </a:fld>
                    <a:r>
                      <a:rPr lang="en-US" baseline="0"/>
                      <a:t>
</a:t>
                    </a:r>
                    <a:fld id="{212D0DA2-BF78-4ED5-9D05-D35362917D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C32486-CF3B-499E-8749-E0138499E2F0}" type="CELLRANGE">
                      <a:rPr lang="en-US" baseline="0"/>
                      <a:pPr>
                        <a:defRPr b="1">
                          <a:solidFill>
                            <a:srgbClr val="000000"/>
                          </a:solidFill>
                        </a:defRPr>
                      </a:pPr>
                      <a:t>[CELLRANGE]</a:t>
                    </a:fld>
                    <a:r>
                      <a:rPr lang="en-US" baseline="0"/>
                      <a:t>
</a:t>
                    </a:r>
                    <a:fld id="{3EA1BA71-AFC5-4B88-9465-5442B075F2C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6A966BD-DDBA-4624-902E-E93554FE394C}" type="CELLRANGE">
                      <a:rPr lang="en-US" baseline="0"/>
                      <a:pPr>
                        <a:defRPr b="1">
                          <a:solidFill>
                            <a:srgbClr val="000000"/>
                          </a:solidFill>
                        </a:defRPr>
                      </a:pPr>
                      <a:t>[CELLRANGE]</a:t>
                    </a:fld>
                    <a:r>
                      <a:rPr lang="en-US" baseline="0"/>
                      <a:t>
</a:t>
                    </a:r>
                    <a:fld id="{01089CC7-D444-4815-A750-5AFFB135389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3CE0CE-2557-48C2-964D-60C1162EFC16}" type="CELLRANGE">
                      <a:rPr lang="en-US" baseline="0"/>
                      <a:pPr>
                        <a:defRPr b="1">
                          <a:solidFill>
                            <a:srgbClr val="000000"/>
                          </a:solidFill>
                        </a:defRPr>
                      </a:pPr>
                      <a:t>[CELLRANGE]</a:t>
                    </a:fld>
                    <a:r>
                      <a:rPr lang="en-US" baseline="0"/>
                      <a:t>
</a:t>
                    </a:r>
                    <a:fld id="{9FF1D6D1-64FB-4942-9E1F-DCD549EA591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9CF685-0944-4EC6-AB24-F061674CB048}" type="CELLRANGE">
                      <a:rPr lang="en-US" baseline="0"/>
                      <a:pPr>
                        <a:defRPr b="1">
                          <a:solidFill>
                            <a:srgbClr val="000000"/>
                          </a:solidFill>
                        </a:defRPr>
                      </a:pPr>
                      <a:t>[CELLRANGE]</a:t>
                    </a:fld>
                    <a:r>
                      <a:rPr lang="en-US" baseline="0"/>
                      <a:t>
</a:t>
                    </a:r>
                    <a:fld id="{C4BBE065-127E-4278-973C-196C7D5895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0F140B-0416-4693-9B43-2C4A14B4E816}" type="CELLRANGE">
                      <a:rPr lang="en-US" baseline="0"/>
                      <a:pPr>
                        <a:defRPr b="1">
                          <a:solidFill>
                            <a:srgbClr val="000000"/>
                          </a:solidFill>
                        </a:defRPr>
                      </a:pPr>
                      <a:t>[CELLRANGE]</a:t>
                    </a:fld>
                    <a:r>
                      <a:rPr lang="en-US" baseline="0"/>
                      <a:t>
</a:t>
                    </a:r>
                    <a:fld id="{9BE977FA-3B7D-40E3-8CD2-88DB5D08EE1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Galicia</c:v>
                </c:pt>
                <c:pt idx="4">
                  <c:v>Cantabria</c:v>
                </c:pt>
                <c:pt idx="5">
                  <c:v>Navarra, Comunidad Foral de</c:v>
                </c:pt>
                <c:pt idx="6">
                  <c:v>Andalucía</c:v>
                </c:pt>
                <c:pt idx="7">
                  <c:v>Castilla - La Mancha</c:v>
                </c:pt>
                <c:pt idx="8">
                  <c:v>Comunitat Valenciana</c:v>
                </c:pt>
                <c:pt idx="9">
                  <c:v>Madrid, Comunidad de</c:v>
                </c:pt>
                <c:pt idx="10">
                  <c:v>Ceuta</c:v>
                </c:pt>
                <c:pt idx="11">
                  <c:v>Media Nacional</c:v>
                </c:pt>
                <c:pt idx="12">
                  <c:v>Canarias</c:v>
                </c:pt>
                <c:pt idx="13">
                  <c:v>Melilla</c:v>
                </c:pt>
                <c:pt idx="14">
                  <c:v>Balears, Illes</c:v>
                </c:pt>
                <c:pt idx="15">
                  <c:v>Extremadura</c:v>
                </c:pt>
                <c:pt idx="16">
                  <c:v>Rioja, La</c:v>
                </c:pt>
                <c:pt idx="17">
                  <c:v>Cataluña</c:v>
                </c:pt>
                <c:pt idx="18">
                  <c:v>Murcia, Región de</c:v>
                </c:pt>
                <c:pt idx="19">
                  <c:v>País Vasco</c:v>
                </c:pt>
              </c:strCache>
            </c:strRef>
          </c:cat>
          <c:val>
            <c:numRef>
              <c:f>'11ListaEspera'!$O$13:$O$32</c:f>
              <c:numCache>
                <c:formatCode>0.00%</c:formatCode>
                <c:ptCount val="20"/>
                <c:pt idx="0">
                  <c:v>0.99836930231106535</c:v>
                </c:pt>
                <c:pt idx="1">
                  <c:v>0.99806385169927914</c:v>
                </c:pt>
                <c:pt idx="2">
                  <c:v>0.98945564399000752</c:v>
                </c:pt>
                <c:pt idx="3">
                  <c:v>0.98875913047281638</c:v>
                </c:pt>
                <c:pt idx="4">
                  <c:v>0.98291565615736998</c:v>
                </c:pt>
                <c:pt idx="5">
                  <c:v>0.9783644414550754</c:v>
                </c:pt>
                <c:pt idx="6">
                  <c:v>0.96070508053412662</c:v>
                </c:pt>
                <c:pt idx="7">
                  <c:v>0.95719065934720216</c:v>
                </c:pt>
                <c:pt idx="8">
                  <c:v>0.95540975835730368</c:v>
                </c:pt>
                <c:pt idx="9">
                  <c:v>0.93896600373185268</c:v>
                </c:pt>
                <c:pt idx="10">
                  <c:v>0.93834841628959276</c:v>
                </c:pt>
                <c:pt idx="11">
                  <c:v>0.9338289325569834</c:v>
                </c:pt>
                <c:pt idx="12">
                  <c:v>0.92943987096185154</c:v>
                </c:pt>
                <c:pt idx="13">
                  <c:v>0.90080645161290318</c:v>
                </c:pt>
                <c:pt idx="14">
                  <c:v>0.89971522103638246</c:v>
                </c:pt>
                <c:pt idx="15">
                  <c:v>0.89653112905537768</c:v>
                </c:pt>
                <c:pt idx="16">
                  <c:v>0.89200306102927107</c:v>
                </c:pt>
                <c:pt idx="17">
                  <c:v>0.86167652804121964</c:v>
                </c:pt>
                <c:pt idx="18">
                  <c:v>0.85832405787883603</c:v>
                </c:pt>
                <c:pt idx="19">
                  <c:v>0.84477323166220908</c:v>
                </c:pt>
              </c:numCache>
            </c:numRef>
          </c:val>
          <c:extLst>
            <c:ext xmlns:c15="http://schemas.microsoft.com/office/drawing/2012/chart" uri="{02D57815-91ED-43cb-92C2-25804820EDAC}">
              <c15:datalabelsRange>
                <c15:f>'11ListaEspera'!$M$13:$M$32</c15:f>
                <c15:dlblRangeCache>
                  <c:ptCount val="20"/>
                  <c:pt idx="0">
                    <c:v>127.957</c:v>
                  </c:pt>
                  <c:pt idx="1">
                    <c:v>48.456</c:v>
                  </c:pt>
                  <c:pt idx="2">
                    <c:v>34.063</c:v>
                  </c:pt>
                  <c:pt idx="3">
                    <c:v>90.424</c:v>
                  </c:pt>
                  <c:pt idx="4">
                    <c:v>18.238</c:v>
                  </c:pt>
                  <c:pt idx="5">
                    <c:v>17.455</c:v>
                  </c:pt>
                  <c:pt idx="6">
                    <c:v>321.670</c:v>
                  </c:pt>
                  <c:pt idx="7">
                    <c:v>80.382</c:v>
                  </c:pt>
                  <c:pt idx="8">
                    <c:v>177.368</c:v>
                  </c:pt>
                  <c:pt idx="9">
                    <c:v>206.319</c:v>
                  </c:pt>
                  <c:pt idx="10">
                    <c:v>1.659</c:v>
                  </c:pt>
                  <c:pt idx="11">
                    <c:v>1.634.266</c:v>
                  </c:pt>
                  <c:pt idx="12">
                    <c:v>61.080</c:v>
                  </c:pt>
                  <c:pt idx="13">
                    <c:v>2.234</c:v>
                  </c:pt>
                  <c:pt idx="14">
                    <c:v>33.805</c:v>
                  </c:pt>
                  <c:pt idx="15">
                    <c:v>37.527</c:v>
                  </c:pt>
                  <c:pt idx="16">
                    <c:v>9.325</c:v>
                  </c:pt>
                  <c:pt idx="17">
                    <c:v>243.496</c:v>
                  </c:pt>
                  <c:pt idx="18">
                    <c:v>48.582</c:v>
                  </c:pt>
                  <c:pt idx="19">
                    <c:v>74.226</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373472"/>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D19435E-FCFB-4530-BB36-1933841E0ECB}" type="CELLRANGE">
                      <a:rPr lang="en-US" baseline="0"/>
                      <a:pPr>
                        <a:defRPr b="1">
                          <a:solidFill>
                            <a:srgbClr val="000000"/>
                          </a:solidFill>
                        </a:defRPr>
                      </a:pPr>
                      <a:t>[CELLRANGE]</a:t>
                    </a:fld>
                    <a:r>
                      <a:rPr lang="en-US" baseline="0"/>
                      <a:t>
</a:t>
                    </a:r>
                    <a:fld id="{9EF6E1F7-4C31-461D-8A57-C1122A21A7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5619EE8-5FF8-4CB1-97EC-D74B1393BC49}" type="CELLRANGE">
                      <a:rPr lang="en-US" baseline="0"/>
                      <a:pPr>
                        <a:defRPr b="1">
                          <a:solidFill>
                            <a:srgbClr val="000000"/>
                          </a:solidFill>
                        </a:defRPr>
                      </a:pPr>
                      <a:t>[CELLRANGE]</a:t>
                    </a:fld>
                    <a:r>
                      <a:rPr lang="en-US" baseline="0"/>
                      <a:t>
</a:t>
                    </a:r>
                    <a:fld id="{351212ED-2003-4986-A1DA-5C99745381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E136AB7-1303-415C-86AA-8B5F28EBE86B}" type="CELLRANGE">
                      <a:rPr lang="en-US" baseline="0"/>
                      <a:pPr>
                        <a:defRPr b="1">
                          <a:solidFill>
                            <a:srgbClr val="000000"/>
                          </a:solidFill>
                        </a:defRPr>
                      </a:pPr>
                      <a:t>[CELLRANGE]</a:t>
                    </a:fld>
                    <a:r>
                      <a:rPr lang="en-US" baseline="0"/>
                      <a:t>
</a:t>
                    </a:r>
                    <a:fld id="{8D4B8175-5063-4219-9671-DC27867E7C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3F03CC-120E-45E0-8FAB-70279D6308A1}" type="CELLRANGE">
                      <a:rPr lang="en-US" baseline="0"/>
                      <a:pPr>
                        <a:defRPr b="1">
                          <a:solidFill>
                            <a:srgbClr val="000000"/>
                          </a:solidFill>
                        </a:defRPr>
                      </a:pPr>
                      <a:t>[CELLRANGE]</a:t>
                    </a:fld>
                    <a:r>
                      <a:rPr lang="en-US" baseline="0"/>
                      <a:t>
</a:t>
                    </a:r>
                    <a:fld id="{E78B5B54-7959-4863-ACBA-D1AB25DF2B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65581C-EB72-4864-B398-EB22D75EC8BF}" type="CELLRANGE">
                      <a:rPr lang="en-US" baseline="0"/>
                      <a:pPr>
                        <a:defRPr b="1">
                          <a:solidFill>
                            <a:srgbClr val="000000"/>
                          </a:solidFill>
                        </a:defRPr>
                      </a:pPr>
                      <a:t>[CELLRANGE]</a:t>
                    </a:fld>
                    <a:r>
                      <a:rPr lang="en-US" baseline="0"/>
                      <a:t>
</a:t>
                    </a:r>
                    <a:fld id="{CA6FB1D0-C454-4DEC-928E-F2D0B960CE0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20DFBB-190D-4022-878A-9DDA92E6D34E}" type="CELLRANGE">
                      <a:rPr lang="en-US" baseline="0"/>
                      <a:pPr>
                        <a:defRPr b="1">
                          <a:solidFill>
                            <a:srgbClr val="000000"/>
                          </a:solidFill>
                        </a:defRPr>
                      </a:pPr>
                      <a:t>[CELLRANGE]</a:t>
                    </a:fld>
                    <a:r>
                      <a:rPr lang="en-US" baseline="0"/>
                      <a:t>
</a:t>
                    </a:r>
                    <a:fld id="{309E2777-A4A0-467B-A120-E5347FEEB20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7F92622-723E-4220-8FA6-821FE6620FCA}" type="CELLRANGE">
                      <a:rPr lang="en-US" baseline="0"/>
                      <a:pPr>
                        <a:defRPr b="1">
                          <a:solidFill>
                            <a:srgbClr val="000000"/>
                          </a:solidFill>
                        </a:defRPr>
                      </a:pPr>
                      <a:t>[CELLRANGE]</a:t>
                    </a:fld>
                    <a:r>
                      <a:rPr lang="en-US" baseline="0"/>
                      <a:t>
</a:t>
                    </a:r>
                    <a:fld id="{96ACD235-CBB9-4A10-900E-0E337054B39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9BB323-F8E0-40BD-8CBD-8EC8970897F3}" type="CELLRANGE">
                      <a:rPr lang="en-US" baseline="0"/>
                      <a:pPr>
                        <a:defRPr b="1">
                          <a:solidFill>
                            <a:srgbClr val="000000"/>
                          </a:solidFill>
                        </a:defRPr>
                      </a:pPr>
                      <a:t>[CELLRANGE]</a:t>
                    </a:fld>
                    <a:r>
                      <a:rPr lang="en-US" baseline="0"/>
                      <a:t>
</a:t>
                    </a:r>
                    <a:fld id="{C0700E61-4C2F-45B8-A7AA-95E131DCA3C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B128FF4-B4E2-4A4D-95D6-CC4323B093F3}" type="CELLRANGE">
                      <a:rPr lang="en-US" baseline="0"/>
                      <a:pPr>
                        <a:defRPr b="1">
                          <a:solidFill>
                            <a:srgbClr val="000000"/>
                          </a:solidFill>
                        </a:defRPr>
                      </a:pPr>
                      <a:t>[CELLRANGE]</a:t>
                    </a:fld>
                    <a:r>
                      <a:rPr lang="en-US" baseline="0"/>
                      <a:t>
</a:t>
                    </a:r>
                    <a:fld id="{7FFCF179-892D-4130-AF3B-C738B80E8D6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F9B2D6-8EBB-4E67-8408-B7697CA9D4C0}" type="CELLRANGE">
                      <a:rPr lang="en-US" baseline="0"/>
                      <a:pPr>
                        <a:defRPr b="1">
                          <a:solidFill>
                            <a:srgbClr val="000000"/>
                          </a:solidFill>
                        </a:defRPr>
                      </a:pPr>
                      <a:t>[CELLRANGE]</a:t>
                    </a:fld>
                    <a:r>
                      <a:rPr lang="en-US" baseline="0"/>
                      <a:t>
</a:t>
                    </a:r>
                    <a:fld id="{E23067C5-10DE-4E5E-881C-C37BCDC14CD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8488B4DE-8109-4AD9-A49E-C4C6CB52A4F5}" type="CELLRANGE">
                      <a:rPr lang="en-US" baseline="0"/>
                      <a:pPr>
                        <a:defRPr b="1">
                          <a:solidFill>
                            <a:srgbClr val="000000"/>
                          </a:solidFill>
                        </a:defRPr>
                      </a:pPr>
                      <a:t>[CELLRANGE]</a:t>
                    </a:fld>
                    <a:r>
                      <a:rPr lang="en-US" baseline="0"/>
                      <a:t>
</a:t>
                    </a:r>
                    <a:fld id="{02148275-6CF1-4EC4-8B3A-874B08F65B4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544840A2-42EE-4E6E-8BFD-F7490F430E25}" type="CELLRANGE">
                      <a:rPr lang="en-US" baseline="0"/>
                      <a:pPr>
                        <a:defRPr b="1">
                          <a:solidFill>
                            <a:srgbClr val="FFFFFF"/>
                          </a:solidFill>
                        </a:defRPr>
                      </a:pPr>
                      <a:t>[CELLRANGE]</a:t>
                    </a:fld>
                    <a:r>
                      <a:rPr lang="en-US" baseline="0"/>
                      <a:t>
</a:t>
                    </a:r>
                    <a:fld id="{55B5BEBE-26D4-492C-B26A-0CFC1121CA88}"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017C259-86AE-4997-8DBB-E353FD95D3A4}" type="CELLRANGE">
                      <a:rPr lang="en-US" baseline="0"/>
                      <a:pPr>
                        <a:defRPr b="1">
                          <a:solidFill>
                            <a:srgbClr val="000000"/>
                          </a:solidFill>
                        </a:defRPr>
                      </a:pPr>
                      <a:t>[CELLRANGE]</a:t>
                    </a:fld>
                    <a:r>
                      <a:rPr lang="en-US" baseline="0"/>
                      <a:t>
</a:t>
                    </a:r>
                    <a:fld id="{782D2EBD-9D88-4534-AF03-3E16CED2D8E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0FE34D4-C036-44B3-BDE9-D5DBC5F400C8}" type="CELLRANGE">
                      <a:rPr lang="en-US" baseline="0"/>
                      <a:pPr>
                        <a:defRPr b="1">
                          <a:solidFill>
                            <a:srgbClr val="000000"/>
                          </a:solidFill>
                        </a:defRPr>
                      </a:pPr>
                      <a:t>[CELLRANGE]</a:t>
                    </a:fld>
                    <a:r>
                      <a:rPr lang="en-US" baseline="0"/>
                      <a:t>
</a:t>
                    </a:r>
                    <a:fld id="{95B75567-DBFB-4962-8EB0-3F747D5169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A1E589-7C6D-442C-AA02-B0D7D5700EC2}" type="CELLRANGE">
                      <a:rPr lang="en-US" baseline="0"/>
                      <a:pPr>
                        <a:defRPr b="1">
                          <a:solidFill>
                            <a:srgbClr val="000000"/>
                          </a:solidFill>
                        </a:defRPr>
                      </a:pPr>
                      <a:t>[CELLRANGE]</a:t>
                    </a:fld>
                    <a:r>
                      <a:rPr lang="en-US" baseline="0"/>
                      <a:t>
</a:t>
                    </a:r>
                    <a:fld id="{6CBD2BFC-257F-43C7-936F-0EBFB3EB4D0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7254F2-3131-4E73-88D7-C687F77BE2B7}" type="CELLRANGE">
                      <a:rPr lang="en-US" baseline="0"/>
                      <a:pPr>
                        <a:defRPr b="1">
                          <a:solidFill>
                            <a:srgbClr val="000000"/>
                          </a:solidFill>
                        </a:defRPr>
                      </a:pPr>
                      <a:t>[CELLRANGE]</a:t>
                    </a:fld>
                    <a:r>
                      <a:rPr lang="en-US" baseline="0"/>
                      <a:t>
</a:t>
                    </a:r>
                    <a:fld id="{BEEDF80C-B6CA-49A5-8A7B-2A8B9A2AE43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E2CA48-AE8B-461D-8F94-86A32DB0EE77}" type="CELLRANGE">
                      <a:rPr lang="en-US" baseline="0"/>
                      <a:pPr>
                        <a:defRPr b="1">
                          <a:solidFill>
                            <a:srgbClr val="000000"/>
                          </a:solidFill>
                        </a:defRPr>
                      </a:pPr>
                      <a:t>[CELLRANGE]</a:t>
                    </a:fld>
                    <a:r>
                      <a:rPr lang="en-US" baseline="0"/>
                      <a:t>
</a:t>
                    </a:r>
                    <a:fld id="{BAF4EF74-903A-4C42-9D4C-E4938CC53C6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37C5AC0-8F06-4402-82CE-73201A00730C}" type="CELLRANGE">
                      <a:rPr lang="en-US" baseline="0"/>
                      <a:pPr>
                        <a:defRPr b="1">
                          <a:solidFill>
                            <a:srgbClr val="000000"/>
                          </a:solidFill>
                        </a:defRPr>
                      </a:pPr>
                      <a:t>[CELLRANGE]</a:t>
                    </a:fld>
                    <a:r>
                      <a:rPr lang="en-US" baseline="0"/>
                      <a:t>
</a:t>
                    </a:r>
                    <a:fld id="{13769CB9-AE88-4890-8E4F-AB855D0B148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1F9C9E-D8C3-461B-BE53-2B6B3A1F00A3}" type="CELLRANGE">
                      <a:rPr lang="en-US" baseline="0"/>
                      <a:pPr>
                        <a:defRPr b="1">
                          <a:solidFill>
                            <a:srgbClr val="000000"/>
                          </a:solidFill>
                        </a:defRPr>
                      </a:pPr>
                      <a:t>[CELLRANGE]</a:t>
                    </a:fld>
                    <a:r>
                      <a:rPr lang="en-US" baseline="0"/>
                      <a:t>
</a:t>
                    </a:r>
                    <a:fld id="{8E4D2826-741E-4145-B6BC-F2819BFA6BD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671C76E-B19E-41ED-ADD2-4886B7E3786D}" type="CELLRANGE">
                      <a:rPr lang="en-US" baseline="0"/>
                      <a:pPr>
                        <a:defRPr b="1">
                          <a:solidFill>
                            <a:srgbClr val="000000"/>
                          </a:solidFill>
                        </a:defRPr>
                      </a:pPr>
                      <a:t>[CELLRANGE]</a:t>
                    </a:fld>
                    <a:r>
                      <a:rPr lang="en-US" baseline="0"/>
                      <a:t>
</a:t>
                    </a:r>
                    <a:fld id="{AEE8A2F6-F086-466C-9AAA-BE6787A1E88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Galicia</c:v>
                </c:pt>
                <c:pt idx="4">
                  <c:v>Cantabria</c:v>
                </c:pt>
                <c:pt idx="5">
                  <c:v>Navarra, Comunidad Foral de</c:v>
                </c:pt>
                <c:pt idx="6">
                  <c:v>Andalucía</c:v>
                </c:pt>
                <c:pt idx="7">
                  <c:v>Castilla - La Mancha</c:v>
                </c:pt>
                <c:pt idx="8">
                  <c:v>Comunitat Valenciana</c:v>
                </c:pt>
                <c:pt idx="9">
                  <c:v>Madrid, Comunidad de</c:v>
                </c:pt>
                <c:pt idx="10">
                  <c:v>Ceuta</c:v>
                </c:pt>
                <c:pt idx="11">
                  <c:v>Media Nacional</c:v>
                </c:pt>
                <c:pt idx="12">
                  <c:v>Canarias</c:v>
                </c:pt>
                <c:pt idx="13">
                  <c:v>Melilla</c:v>
                </c:pt>
                <c:pt idx="14">
                  <c:v>Balears, Illes</c:v>
                </c:pt>
                <c:pt idx="15">
                  <c:v>Extremadura</c:v>
                </c:pt>
                <c:pt idx="16">
                  <c:v>Rioja, La</c:v>
                </c:pt>
                <c:pt idx="17">
                  <c:v>Cataluña</c:v>
                </c:pt>
                <c:pt idx="18">
                  <c:v>Murcia, Región de</c:v>
                </c:pt>
                <c:pt idx="19">
                  <c:v>País Vasco</c:v>
                </c:pt>
              </c:strCache>
            </c:strRef>
          </c:cat>
          <c:val>
            <c:numRef>
              <c:f>'11ListaEspera'!$P$13:$P$32</c:f>
              <c:numCache>
                <c:formatCode>0.00%</c:formatCode>
                <c:ptCount val="20"/>
                <c:pt idx="0">
                  <c:v>1.6306976889346628E-3</c:v>
                </c:pt>
                <c:pt idx="1">
                  <c:v>1.9361483007209062E-3</c:v>
                </c:pt>
                <c:pt idx="2">
                  <c:v>1.0544356009992447E-2</c:v>
                </c:pt>
                <c:pt idx="3">
                  <c:v>1.1240869527183658E-2</c:v>
                </c:pt>
                <c:pt idx="4">
                  <c:v>1.708434384263002E-2</c:v>
                </c:pt>
                <c:pt idx="5">
                  <c:v>2.1635558544924612E-2</c:v>
                </c:pt>
                <c:pt idx="6">
                  <c:v>3.9294919465873421E-2</c:v>
                </c:pt>
                <c:pt idx="7">
                  <c:v>4.2809340652797789E-2</c:v>
                </c:pt>
                <c:pt idx="8">
                  <c:v>4.4590241642696316E-2</c:v>
                </c:pt>
                <c:pt idx="9">
                  <c:v>6.1033996268147268E-2</c:v>
                </c:pt>
                <c:pt idx="10">
                  <c:v>6.1651583710407243E-2</c:v>
                </c:pt>
                <c:pt idx="11">
                  <c:v>6.6171067443016568E-2</c:v>
                </c:pt>
                <c:pt idx="12">
                  <c:v>7.0560129038148428E-2</c:v>
                </c:pt>
                <c:pt idx="13">
                  <c:v>9.9193548387096778E-2</c:v>
                </c:pt>
                <c:pt idx="14">
                  <c:v>0.1002847789636175</c:v>
                </c:pt>
                <c:pt idx="15">
                  <c:v>0.10346887094462229</c:v>
                </c:pt>
                <c:pt idx="16">
                  <c:v>0.1079969389707289</c:v>
                </c:pt>
                <c:pt idx="17">
                  <c:v>0.13832347195878039</c:v>
                </c:pt>
                <c:pt idx="18">
                  <c:v>0.14167594212116394</c:v>
                </c:pt>
                <c:pt idx="19">
                  <c:v>0.15522676833779092</c:v>
                </c:pt>
              </c:numCache>
            </c:numRef>
          </c:val>
          <c:extLst>
            <c:ext xmlns:c15="http://schemas.microsoft.com/office/drawing/2012/chart" uri="{02D57815-91ED-43cb-92C2-25804820EDAC}">
              <c15:datalabelsRange>
                <c15:f>'11ListaEspera'!$N$13:$N$32</c15:f>
                <c15:dlblRangeCache>
                  <c:ptCount val="20"/>
                  <c:pt idx="0">
                    <c:v>209</c:v>
                  </c:pt>
                  <c:pt idx="1">
                    <c:v>94</c:v>
                  </c:pt>
                  <c:pt idx="2">
                    <c:v>363</c:v>
                  </c:pt>
                  <c:pt idx="3">
                    <c:v>1.028</c:v>
                  </c:pt>
                  <c:pt idx="4">
                    <c:v>317</c:v>
                  </c:pt>
                  <c:pt idx="5">
                    <c:v>386</c:v>
                  </c:pt>
                  <c:pt idx="6">
                    <c:v>13.157</c:v>
                  </c:pt>
                  <c:pt idx="7">
                    <c:v>3.595</c:v>
                  </c:pt>
                  <c:pt idx="8">
                    <c:v>8.278</c:v>
                  </c:pt>
                  <c:pt idx="9">
                    <c:v>13.411</c:v>
                  </c:pt>
                  <c:pt idx="10">
                    <c:v>109</c:v>
                  </c:pt>
                  <c:pt idx="11">
                    <c:v>115.804</c:v>
                  </c:pt>
                  <c:pt idx="12">
                    <c:v>4.637</c:v>
                  </c:pt>
                  <c:pt idx="13">
                    <c:v>246</c:v>
                  </c:pt>
                  <c:pt idx="14">
                    <c:v>3.768</c:v>
                  </c:pt>
                  <c:pt idx="15">
                    <c:v>4.331</c:v>
                  </c:pt>
                  <c:pt idx="16">
                    <c:v>1.129</c:v>
                  </c:pt>
                  <c:pt idx="17">
                    <c:v>39.088</c:v>
                  </c:pt>
                  <c:pt idx="18">
                    <c:v>8.019</c:v>
                  </c:pt>
                  <c:pt idx="19">
                    <c:v>13.639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Galicia</c:v>
                </c:pt>
                <c:pt idx="4">
                  <c:v>Cantabria</c:v>
                </c:pt>
                <c:pt idx="5">
                  <c:v>Navarra, Comunidad Foral de</c:v>
                </c:pt>
                <c:pt idx="6">
                  <c:v>Andalucía</c:v>
                </c:pt>
                <c:pt idx="7">
                  <c:v>Castilla - La Mancha</c:v>
                </c:pt>
                <c:pt idx="8">
                  <c:v>Comunitat Valenciana</c:v>
                </c:pt>
                <c:pt idx="9">
                  <c:v>Madrid, Comunidad de</c:v>
                </c:pt>
                <c:pt idx="10">
                  <c:v>Ceuta</c:v>
                </c:pt>
                <c:pt idx="11">
                  <c:v>Media Nacional</c:v>
                </c:pt>
                <c:pt idx="12">
                  <c:v>Canarias</c:v>
                </c:pt>
                <c:pt idx="13">
                  <c:v>Melilla</c:v>
                </c:pt>
                <c:pt idx="14">
                  <c:v>Balears, Illes</c:v>
                </c:pt>
                <c:pt idx="15">
                  <c:v>Extremadura</c:v>
                </c:pt>
                <c:pt idx="16">
                  <c:v>Rioja, La</c:v>
                </c:pt>
                <c:pt idx="17">
                  <c:v>Cataluña</c:v>
                </c:pt>
                <c:pt idx="18">
                  <c:v>Murcia, Región de</c:v>
                </c:pt>
                <c:pt idx="19">
                  <c:v>País Vasco</c:v>
                </c:pt>
              </c:strCache>
            </c:strRef>
          </c:cat>
          <c:val>
            <c:numRef>
              <c:f>'11ListaEspera'!$Q$13:$Q$32</c:f>
              <c:numCache>
                <c:formatCode>0.00%</c:formatCode>
                <c:ptCount val="20"/>
                <c:pt idx="0">
                  <c:v>0.9338289325569834</c:v>
                </c:pt>
                <c:pt idx="1">
                  <c:v>0.9338289325569834</c:v>
                </c:pt>
                <c:pt idx="2">
                  <c:v>0.9338289325569834</c:v>
                </c:pt>
                <c:pt idx="3">
                  <c:v>0.9338289325569834</c:v>
                </c:pt>
                <c:pt idx="4">
                  <c:v>0.9338289325569834</c:v>
                </c:pt>
                <c:pt idx="5">
                  <c:v>0.9338289325569834</c:v>
                </c:pt>
                <c:pt idx="6">
                  <c:v>0.9338289325569834</c:v>
                </c:pt>
                <c:pt idx="7">
                  <c:v>0.9338289325569834</c:v>
                </c:pt>
                <c:pt idx="8">
                  <c:v>0.9338289325569834</c:v>
                </c:pt>
                <c:pt idx="9">
                  <c:v>0.9338289325569834</c:v>
                </c:pt>
                <c:pt idx="10">
                  <c:v>0.9338289325569834</c:v>
                </c:pt>
                <c:pt idx="11">
                  <c:v>0.9338289325569834</c:v>
                </c:pt>
                <c:pt idx="12">
                  <c:v>0.9338289325569834</c:v>
                </c:pt>
                <c:pt idx="13">
                  <c:v>0.9338289325569834</c:v>
                </c:pt>
                <c:pt idx="14">
                  <c:v>0.9338289325569834</c:v>
                </c:pt>
                <c:pt idx="15">
                  <c:v>0.9338289325569834</c:v>
                </c:pt>
                <c:pt idx="16">
                  <c:v>0.9338289325569834</c:v>
                </c:pt>
                <c:pt idx="17">
                  <c:v>0.9338289325569834</c:v>
                </c:pt>
                <c:pt idx="18">
                  <c:v>0.9338289325569834</c:v>
                </c:pt>
                <c:pt idx="19">
                  <c:v>0.9338289325569834</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238D0D-4448-4E20-84EC-45EA7FCC50D6}" type="CELLRANGE">
                      <a:rPr lang="en-US" baseline="0"/>
                      <a:pPr>
                        <a:defRPr b="1">
                          <a:solidFill>
                            <a:srgbClr val="000000"/>
                          </a:solidFill>
                        </a:defRPr>
                      </a:pPr>
                      <a:t>[CELLRANGE]</a:t>
                    </a:fld>
                    <a:r>
                      <a:rPr lang="en-US" baseline="0"/>
                      <a:t>
</a:t>
                    </a:r>
                    <a:fld id="{6E44D631-2B47-4C38-8D82-6BFDF7E54FF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722EF9-2E58-4004-AC30-BA778E25CFCC}" type="CELLRANGE">
                      <a:rPr lang="en-US" baseline="0"/>
                      <a:pPr>
                        <a:defRPr b="1">
                          <a:solidFill>
                            <a:srgbClr val="000000"/>
                          </a:solidFill>
                        </a:defRPr>
                      </a:pPr>
                      <a:t>[CELLRANGE]</a:t>
                    </a:fld>
                    <a:r>
                      <a:rPr lang="en-US" baseline="0"/>
                      <a:t>
</a:t>
                    </a:r>
                    <a:fld id="{60E9C842-99E3-45AF-8F08-83686A7AE2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C17BC52-66EB-44E1-815E-771CE6735EB9}" type="CELLRANGE">
                      <a:rPr lang="en-US" baseline="0"/>
                      <a:pPr>
                        <a:defRPr b="1">
                          <a:solidFill>
                            <a:srgbClr val="000000"/>
                          </a:solidFill>
                        </a:defRPr>
                      </a:pPr>
                      <a:t>[CELLRANGE]</a:t>
                    </a:fld>
                    <a:r>
                      <a:rPr lang="en-US" baseline="0"/>
                      <a:t>
</a:t>
                    </a:r>
                    <a:fld id="{7B0D4D31-E84E-48E1-BACF-DAB04E8C0C0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58AE1F-0812-4210-860F-39977C0A45ED}" type="CELLRANGE">
                      <a:rPr lang="en-US" baseline="0"/>
                      <a:pPr>
                        <a:defRPr b="1">
                          <a:solidFill>
                            <a:srgbClr val="000000"/>
                          </a:solidFill>
                        </a:defRPr>
                      </a:pPr>
                      <a:t>[CELLRANGE]</a:t>
                    </a:fld>
                    <a:r>
                      <a:rPr lang="en-US" baseline="0"/>
                      <a:t>
</a:t>
                    </a:r>
                    <a:fld id="{77A9A8C2-904B-43ED-B024-6B1B47E7DE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4FF1BD-342E-46DD-A124-1D50D89A217D}" type="CELLRANGE">
                      <a:rPr lang="en-US" baseline="0"/>
                      <a:pPr>
                        <a:defRPr b="1">
                          <a:solidFill>
                            <a:srgbClr val="000000"/>
                          </a:solidFill>
                        </a:defRPr>
                      </a:pPr>
                      <a:t>[CELLRANGE]</a:t>
                    </a:fld>
                    <a:r>
                      <a:rPr lang="en-US" baseline="0"/>
                      <a:t>
</a:t>
                    </a:r>
                    <a:fld id="{CF9751CA-1C22-4077-B96B-8A9E0664D36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C5E5552-7727-4137-86FC-E72D87702A64}" type="CELLRANGE">
                      <a:rPr lang="en-US" baseline="0"/>
                      <a:pPr>
                        <a:defRPr b="1">
                          <a:solidFill>
                            <a:srgbClr val="000000"/>
                          </a:solidFill>
                        </a:defRPr>
                      </a:pPr>
                      <a:t>[CELLRANGE]</a:t>
                    </a:fld>
                    <a:r>
                      <a:rPr lang="en-US" baseline="0"/>
                      <a:t>
</a:t>
                    </a:r>
                    <a:fld id="{5D362C91-B537-4439-8189-E6EB2E65B84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5A5A902-8525-4491-A3D1-914703A387A0}" type="CELLRANGE">
                      <a:rPr lang="en-US" baseline="0"/>
                      <a:pPr>
                        <a:defRPr b="1">
                          <a:solidFill>
                            <a:srgbClr val="000000"/>
                          </a:solidFill>
                        </a:defRPr>
                      </a:pPr>
                      <a:t>[CELLRANGE]</a:t>
                    </a:fld>
                    <a:r>
                      <a:rPr lang="en-US" baseline="0"/>
                      <a:t>
</a:t>
                    </a:r>
                    <a:fld id="{660760F0-9C3F-48F7-A45D-F1C614802B4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21B67B7-3F03-487C-AF35-00EE8A2695C1}" type="CELLRANGE">
                      <a:rPr lang="en-US" baseline="0"/>
                      <a:pPr>
                        <a:defRPr b="1">
                          <a:solidFill>
                            <a:srgbClr val="000000"/>
                          </a:solidFill>
                        </a:defRPr>
                      </a:pPr>
                      <a:t>[CELLRANGE]</a:t>
                    </a:fld>
                    <a:r>
                      <a:rPr lang="en-US" baseline="0"/>
                      <a:t>
</a:t>
                    </a:r>
                    <a:fld id="{B8D5C245-E70B-45F0-8D91-7DFD454A54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DE6F89F-2C07-43AA-BC30-B512B73877BF}" type="CELLRANGE">
                      <a:rPr lang="en-US" baseline="0"/>
                      <a:pPr>
                        <a:defRPr b="1">
                          <a:solidFill>
                            <a:srgbClr val="000000"/>
                          </a:solidFill>
                        </a:defRPr>
                      </a:pPr>
                      <a:t>[CELLRANGE]</a:t>
                    </a:fld>
                    <a:r>
                      <a:rPr lang="en-US" baseline="0"/>
                      <a:t>
</a:t>
                    </a:r>
                    <a:fld id="{1921B3E9-BA42-4109-B3F8-5B674697E12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D64C5BD-D6B7-43E9-BEEB-4CBD60BEFAFA}" type="CELLRANGE">
                      <a:rPr lang="en-US" baseline="0"/>
                      <a:pPr>
                        <a:defRPr b="1">
                          <a:solidFill>
                            <a:srgbClr val="000000"/>
                          </a:solidFill>
                        </a:defRPr>
                      </a:pPr>
                      <a:t>[CELLRANGE]</a:t>
                    </a:fld>
                    <a:r>
                      <a:rPr lang="en-US" baseline="0"/>
                      <a:t>
</a:t>
                    </a:r>
                    <a:fld id="{B0E193C5-D0CF-4559-A51D-EE19119B507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D42DA42F-409B-4CC5-9EDF-7AF9AD5B5BA2}" type="CELLRANGE">
                      <a:rPr lang="en-US" baseline="0"/>
                      <a:pPr>
                        <a:defRPr b="1">
                          <a:solidFill>
                            <a:srgbClr val="FFFFFF"/>
                          </a:solidFill>
                        </a:defRPr>
                      </a:pPr>
                      <a:t>[CELLRANGE]</a:t>
                    </a:fld>
                    <a:r>
                      <a:rPr lang="en-US" baseline="0"/>
                      <a:t>
</a:t>
                    </a:r>
                    <a:fld id="{FD536B8E-C4DD-434E-AD7F-6B967C3BD099}"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A7AD99-E445-41A3-A2C7-005DF68C9D85}" type="CELLRANGE">
                      <a:rPr lang="en-US" baseline="0"/>
                      <a:pPr>
                        <a:defRPr b="1">
                          <a:solidFill>
                            <a:srgbClr val="000000"/>
                          </a:solidFill>
                        </a:defRPr>
                      </a:pPr>
                      <a:t>[CELLRANGE]</a:t>
                    </a:fld>
                    <a:r>
                      <a:rPr lang="en-US" baseline="0"/>
                      <a:t>
</a:t>
                    </a:r>
                    <a:fld id="{C2279BD6-805C-4C99-845A-3C5DFF517FB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F360F65-548E-4C68-938C-0EC7A248E6D7}" type="CELLRANGE">
                      <a:rPr lang="en-US" baseline="0"/>
                      <a:pPr>
                        <a:defRPr b="1">
                          <a:solidFill>
                            <a:srgbClr val="000000"/>
                          </a:solidFill>
                        </a:defRPr>
                      </a:pPr>
                      <a:t>[CELLRANGE]</a:t>
                    </a:fld>
                    <a:r>
                      <a:rPr lang="en-US" baseline="0"/>
                      <a:t>
</a:t>
                    </a:r>
                    <a:fld id="{F3DB17AF-0BD8-46D0-9A6E-16E22AA11C9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7B0BDCF-71E1-4EB2-89E8-5F4D2C47419A}" type="CELLRANGE">
                      <a:rPr lang="en-US" baseline="0"/>
                      <a:pPr>
                        <a:defRPr b="1">
                          <a:solidFill>
                            <a:srgbClr val="000000"/>
                          </a:solidFill>
                        </a:defRPr>
                      </a:pPr>
                      <a:t>[CELLRANGE]</a:t>
                    </a:fld>
                    <a:r>
                      <a:rPr lang="en-US" baseline="0"/>
                      <a:t>
</a:t>
                    </a:r>
                    <a:fld id="{4F665842-85DB-416C-B604-A819B03CF10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64B32E-8C5C-4C38-A341-0375A80408F6}" type="CELLRANGE">
                      <a:rPr lang="en-US" baseline="0"/>
                      <a:pPr>
                        <a:defRPr b="1">
                          <a:solidFill>
                            <a:srgbClr val="000000"/>
                          </a:solidFill>
                        </a:defRPr>
                      </a:pPr>
                      <a:t>[CELLRANGE]</a:t>
                    </a:fld>
                    <a:r>
                      <a:rPr lang="en-US" baseline="0"/>
                      <a:t>
</a:t>
                    </a:r>
                    <a:fld id="{9C7709C8-953C-487E-B29D-88BCE06B3B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02A8CD-2857-4294-9FD0-4B6FE80362E6}" type="CELLRANGE">
                      <a:rPr lang="en-US" baseline="0"/>
                      <a:pPr>
                        <a:defRPr b="1">
                          <a:solidFill>
                            <a:srgbClr val="000000"/>
                          </a:solidFill>
                        </a:defRPr>
                      </a:pPr>
                      <a:t>[CELLRANGE]</a:t>
                    </a:fld>
                    <a:r>
                      <a:rPr lang="en-US" baseline="0"/>
                      <a:t>
</a:t>
                    </a:r>
                    <a:fld id="{96A5B2E8-F4E4-4BE9-8F60-42B622ECDC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14106A-C91F-4098-BA06-29B19085D7DD}" type="CELLRANGE">
                      <a:rPr lang="en-US" baseline="0"/>
                      <a:pPr>
                        <a:defRPr b="1">
                          <a:solidFill>
                            <a:srgbClr val="000000"/>
                          </a:solidFill>
                        </a:defRPr>
                      </a:pPr>
                      <a:t>[CELLRANGE]</a:t>
                    </a:fld>
                    <a:r>
                      <a:rPr lang="en-US" baseline="0"/>
                      <a:t>
</a:t>
                    </a:r>
                    <a:fld id="{9088F11F-428C-4308-8634-DC2BCD37B21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ECD23A1-3531-45DE-BB61-4A014E410B9C}" type="CELLRANGE">
                      <a:rPr lang="en-US" baseline="0"/>
                      <a:pPr>
                        <a:defRPr b="1">
                          <a:solidFill>
                            <a:srgbClr val="000000"/>
                          </a:solidFill>
                        </a:defRPr>
                      </a:pPr>
                      <a:t>[CELLRANGE]</a:t>
                    </a:fld>
                    <a:r>
                      <a:rPr lang="en-US" baseline="0"/>
                      <a:t>
</a:t>
                    </a:r>
                    <a:fld id="{EE185B09-16F7-4BC6-B79C-F54264A29D0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E44542F-17B5-4BF0-8076-070DEEE3D0A2}" type="CELLRANGE">
                      <a:rPr lang="en-US" baseline="0"/>
                      <a:pPr>
                        <a:defRPr b="1">
                          <a:solidFill>
                            <a:srgbClr val="000000"/>
                          </a:solidFill>
                        </a:defRPr>
                      </a:pPr>
                      <a:t>[CELLRANGE]</a:t>
                    </a:fld>
                    <a:r>
                      <a:rPr lang="en-US" baseline="0"/>
                      <a:t>
</a:t>
                    </a:r>
                    <a:fld id="{14C263EB-D42C-4F8A-8F3C-E1F8BFEF79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08AF1B-42A1-42E7-AE3C-C1595E6BBEE0}" type="CELLRANGE">
                      <a:rPr lang="en-US" baseline="0"/>
                      <a:pPr>
                        <a:defRPr b="1">
                          <a:solidFill>
                            <a:srgbClr val="000000"/>
                          </a:solidFill>
                        </a:defRPr>
                      </a:pPr>
                      <a:t>[CELLRANGE]</a:t>
                    </a:fld>
                    <a:r>
                      <a:rPr lang="en-US" baseline="0"/>
                      <a:t>
</a:t>
                    </a:r>
                    <a:fld id="{7BD3CADA-6CAD-4F88-8635-D3E6D62724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Ceuta</c:v>
                </c:pt>
                <c:pt idx="12">
                  <c:v>Rioja, La</c:v>
                </c:pt>
                <c:pt idx="13">
                  <c:v>Canarias</c:v>
                </c:pt>
                <c:pt idx="14">
                  <c:v>Extremadura</c:v>
                </c:pt>
                <c:pt idx="15">
                  <c:v>Balears, Illes</c:v>
                </c:pt>
                <c:pt idx="16">
                  <c:v>Cataluña</c:v>
                </c:pt>
                <c:pt idx="17">
                  <c:v>Melilla</c:v>
                </c:pt>
                <c:pt idx="18">
                  <c:v>Murcia, Región de</c:v>
                </c:pt>
                <c:pt idx="19">
                  <c:v>País Vasco</c:v>
                </c:pt>
              </c:strCache>
            </c:strRef>
          </c:cat>
          <c:val>
            <c:numRef>
              <c:f>'11ListaEsperaGIII'!$O$13:$O$32</c:f>
              <c:numCache>
                <c:formatCode>0.00%</c:formatCode>
                <c:ptCount val="20"/>
                <c:pt idx="0">
                  <c:v>0.99950428439912187</c:v>
                </c:pt>
                <c:pt idx="1">
                  <c:v>0.99885080587238195</c:v>
                </c:pt>
                <c:pt idx="2">
                  <c:v>0.99777400890396439</c:v>
                </c:pt>
                <c:pt idx="3">
                  <c:v>0.99307159353348728</c:v>
                </c:pt>
                <c:pt idx="4">
                  <c:v>0.99245331286774108</c:v>
                </c:pt>
                <c:pt idx="5">
                  <c:v>0.98128260202516104</c:v>
                </c:pt>
                <c:pt idx="6">
                  <c:v>0.97990708478513355</c:v>
                </c:pt>
                <c:pt idx="7">
                  <c:v>0.97338248526893267</c:v>
                </c:pt>
                <c:pt idx="8">
                  <c:v>0.97159844132888762</c:v>
                </c:pt>
                <c:pt idx="9">
                  <c:v>0.96856826642519367</c:v>
                </c:pt>
                <c:pt idx="10">
                  <c:v>0.96354224795646404</c:v>
                </c:pt>
                <c:pt idx="11">
                  <c:v>0.953125</c:v>
                </c:pt>
                <c:pt idx="12">
                  <c:v>0.9447345517841601</c:v>
                </c:pt>
                <c:pt idx="13">
                  <c:v>0.94455761225755031</c:v>
                </c:pt>
                <c:pt idx="14">
                  <c:v>0.93623474107210558</c:v>
                </c:pt>
                <c:pt idx="15">
                  <c:v>0.93603532208762597</c:v>
                </c:pt>
                <c:pt idx="16">
                  <c:v>0.9325432259111941</c:v>
                </c:pt>
                <c:pt idx="17">
                  <c:v>0.93124246079613993</c:v>
                </c:pt>
                <c:pt idx="18">
                  <c:v>0.89350359533845769</c:v>
                </c:pt>
                <c:pt idx="19">
                  <c:v>0.87444801284624651</c:v>
                </c:pt>
              </c:numCache>
            </c:numRef>
          </c:val>
          <c:extLst>
            <c:ext xmlns:c15="http://schemas.microsoft.com/office/drawing/2012/chart" uri="{02D57815-91ED-43cb-92C2-25804820EDAC}">
              <c15:datalabelsRange>
                <c15:f>'11ListaEsperaGIII'!$M$13:$M$32</c15:f>
                <c15:dlblRangeCache>
                  <c:ptCount val="20"/>
                  <c:pt idx="0">
                    <c:v>14.114</c:v>
                  </c:pt>
                  <c:pt idx="1">
                    <c:v>34.767</c:v>
                  </c:pt>
                  <c:pt idx="2">
                    <c:v>28.239</c:v>
                  </c:pt>
                  <c:pt idx="3">
                    <c:v>5.160</c:v>
                  </c:pt>
                  <c:pt idx="4">
                    <c:v>7.759</c:v>
                  </c:pt>
                  <c:pt idx="5">
                    <c:v>3.198</c:v>
                  </c:pt>
                  <c:pt idx="6">
                    <c:v>75.933</c:v>
                  </c:pt>
                  <c:pt idx="7">
                    <c:v>67.068</c:v>
                  </c:pt>
                  <c:pt idx="8">
                    <c:v>24.186</c:v>
                  </c:pt>
                  <c:pt idx="9">
                    <c:v>48.133</c:v>
                  </c:pt>
                  <c:pt idx="10">
                    <c:v>431.665</c:v>
                  </c:pt>
                  <c:pt idx="11">
                    <c:v>427</c:v>
                  </c:pt>
                  <c:pt idx="12">
                    <c:v>2.171</c:v>
                  </c:pt>
                  <c:pt idx="13">
                    <c:v>21.330</c:v>
                  </c:pt>
                  <c:pt idx="14">
                    <c:v>12.348</c:v>
                  </c:pt>
                  <c:pt idx="15">
                    <c:v>8.268</c:v>
                  </c:pt>
                  <c:pt idx="16">
                    <c:v>45.952</c:v>
                  </c:pt>
                  <c:pt idx="17">
                    <c:v>772</c:v>
                  </c:pt>
                  <c:pt idx="18">
                    <c:v>14.414</c:v>
                  </c:pt>
                  <c:pt idx="19">
                    <c:v>17.426</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AFE3760-E05E-44DA-93FB-71DA7075C291}" type="CELLRANGE">
                      <a:rPr lang="en-US" baseline="0"/>
                      <a:pPr>
                        <a:defRPr b="1">
                          <a:solidFill>
                            <a:srgbClr val="000000"/>
                          </a:solidFill>
                        </a:defRPr>
                      </a:pPr>
                      <a:t>[CELLRANGE]</a:t>
                    </a:fld>
                    <a:r>
                      <a:rPr lang="en-US" baseline="0"/>
                      <a:t>
</a:t>
                    </a:r>
                    <a:fld id="{DC4CBD49-5FB3-48E0-BE99-89C7509732E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EE631CF-95D6-4147-8340-4642021D0708}" type="CELLRANGE">
                      <a:rPr lang="en-US" baseline="0"/>
                      <a:pPr>
                        <a:defRPr b="1">
                          <a:solidFill>
                            <a:srgbClr val="000000"/>
                          </a:solidFill>
                        </a:defRPr>
                      </a:pPr>
                      <a:t>[CELLRANGE]</a:t>
                    </a:fld>
                    <a:r>
                      <a:rPr lang="en-US" baseline="0"/>
                      <a:t>
</a:t>
                    </a:r>
                    <a:fld id="{52880657-0AFB-4B2F-987B-C1E3F83BDB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D5D3BBD-E09E-41DC-B8F2-CB2E6DEB97B9}" type="CELLRANGE">
                      <a:rPr lang="en-US" baseline="0"/>
                      <a:pPr>
                        <a:defRPr b="1">
                          <a:solidFill>
                            <a:srgbClr val="000000"/>
                          </a:solidFill>
                        </a:defRPr>
                      </a:pPr>
                      <a:t>[CELLRANGE]</a:t>
                    </a:fld>
                    <a:r>
                      <a:rPr lang="en-US" baseline="0"/>
                      <a:t>
</a:t>
                    </a:r>
                    <a:fld id="{D939F40B-1FA2-447C-B87C-82A2D28DC5D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6D8850-0224-411F-B3AB-42068053B13A}" type="CELLRANGE">
                      <a:rPr lang="en-US" baseline="0"/>
                      <a:pPr>
                        <a:defRPr b="1">
                          <a:solidFill>
                            <a:srgbClr val="000000"/>
                          </a:solidFill>
                        </a:defRPr>
                      </a:pPr>
                      <a:t>[CELLRANGE]</a:t>
                    </a:fld>
                    <a:r>
                      <a:rPr lang="en-US" baseline="0"/>
                      <a:t>
</a:t>
                    </a:r>
                    <a:fld id="{5E3C362A-F74E-4EB9-9133-92886B1641B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5A9E19-848F-481D-8596-4F21AC30B7EE}" type="CELLRANGE">
                      <a:rPr lang="en-US" baseline="0"/>
                      <a:pPr>
                        <a:defRPr b="1">
                          <a:solidFill>
                            <a:srgbClr val="000000"/>
                          </a:solidFill>
                        </a:defRPr>
                      </a:pPr>
                      <a:t>[CELLRANGE]</a:t>
                    </a:fld>
                    <a:r>
                      <a:rPr lang="en-US" baseline="0"/>
                      <a:t>
</a:t>
                    </a:r>
                    <a:fld id="{BE043CF1-B396-46EA-93B6-B594C8E796B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A3841A-70A0-4FA1-AFE6-E8EFF97F3C8B}" type="CELLRANGE">
                      <a:rPr lang="en-US" baseline="0"/>
                      <a:pPr>
                        <a:defRPr b="1">
                          <a:solidFill>
                            <a:srgbClr val="000000"/>
                          </a:solidFill>
                        </a:defRPr>
                      </a:pPr>
                      <a:t>[CELLRANGE]</a:t>
                    </a:fld>
                    <a:r>
                      <a:rPr lang="en-US" baseline="0"/>
                      <a:t>
</a:t>
                    </a:r>
                    <a:fld id="{F591E5CF-1650-4960-9C80-42CF168AB9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2D2ED8-F7A1-4743-8C17-0702450BFB3C}" type="CELLRANGE">
                      <a:rPr lang="en-US" baseline="0"/>
                      <a:pPr>
                        <a:defRPr b="1">
                          <a:solidFill>
                            <a:srgbClr val="000000"/>
                          </a:solidFill>
                        </a:defRPr>
                      </a:pPr>
                      <a:t>[CELLRANGE]</a:t>
                    </a:fld>
                    <a:r>
                      <a:rPr lang="en-US" baseline="0"/>
                      <a:t>
</a:t>
                    </a:r>
                    <a:fld id="{7E7DB91C-FDC8-4771-BE8B-5A9EEECC8A1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787A9D-B3E8-46CE-BA39-2B19F6E5F5B0}" type="CELLRANGE">
                      <a:rPr lang="en-US" baseline="0"/>
                      <a:pPr>
                        <a:defRPr b="1">
                          <a:solidFill>
                            <a:srgbClr val="000000"/>
                          </a:solidFill>
                        </a:defRPr>
                      </a:pPr>
                      <a:t>[CELLRANGE]</a:t>
                    </a:fld>
                    <a:r>
                      <a:rPr lang="en-US" baseline="0"/>
                      <a:t>
</a:t>
                    </a:r>
                    <a:fld id="{CF065E39-C910-4413-9A5F-7F77FAB73EE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3500DC80-3E3A-495A-958D-4BA61C181F29}" type="CELLRANGE">
                      <a:rPr lang="en-US" baseline="0"/>
                      <a:pPr>
                        <a:defRPr sz="600" b="1">
                          <a:solidFill>
                            <a:srgbClr val="000000"/>
                          </a:solidFill>
                        </a:defRPr>
                      </a:pPr>
                      <a:t>[CELLRANGE]</a:t>
                    </a:fld>
                    <a:r>
                      <a:rPr lang="en-US" baseline="0"/>
                      <a:t>
</a:t>
                    </a:r>
                    <a:fld id="{0DBA79D1-392A-46C8-828C-15219EEE509C}"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A8E1D0B9-8E6C-4B04-82E4-FF880DBA26CD}" type="CELLRANGE">
                      <a:rPr lang="en-US" baseline="0"/>
                      <a:pPr>
                        <a:defRPr sz="600" b="1">
                          <a:solidFill>
                            <a:srgbClr val="000000"/>
                          </a:solidFill>
                        </a:defRPr>
                      </a:pPr>
                      <a:t>[CELLRANGE]</a:t>
                    </a:fld>
                    <a:r>
                      <a:rPr lang="en-US" baseline="0"/>
                      <a:t>
</a:t>
                    </a:r>
                    <a:fld id="{AAC537DA-5670-42EB-A892-767371226C44}"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38119831-C4C6-4B4D-A2AA-11CDFAB0C364}" type="CELLRANGE">
                      <a:rPr lang="en-US" baseline="0"/>
                      <a:pPr>
                        <a:defRPr sz="600" b="1">
                          <a:solidFill>
                            <a:srgbClr val="FFFFFF"/>
                          </a:solidFill>
                        </a:defRPr>
                      </a:pPr>
                      <a:t>[CELLRANGE]</a:t>
                    </a:fld>
                    <a:r>
                      <a:rPr lang="en-US" baseline="0"/>
                      <a:t>
</a:t>
                    </a:r>
                    <a:fld id="{49F93DD3-6DF0-4057-9167-0C212588FF3F}"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3C790069-734C-47EB-A127-15B73E785FFB}" type="CELLRANGE">
                      <a:rPr lang="en-US" baseline="0"/>
                      <a:pPr>
                        <a:defRPr sz="600" b="1">
                          <a:solidFill>
                            <a:srgbClr val="000000"/>
                          </a:solidFill>
                        </a:defRPr>
                      </a:pPr>
                      <a:t>[CELLRANGE]</a:t>
                    </a:fld>
                    <a:r>
                      <a:rPr lang="en-US" baseline="0"/>
                      <a:t>
</a:t>
                    </a:r>
                    <a:fld id="{89A288EB-5DA7-4FC9-B3E8-BE8617CA49EC}"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28375C-19CD-4925-A767-512A793D34EF}" type="CELLRANGE">
                      <a:rPr lang="en-US" baseline="0"/>
                      <a:pPr>
                        <a:defRPr b="1">
                          <a:solidFill>
                            <a:srgbClr val="000000"/>
                          </a:solidFill>
                        </a:defRPr>
                      </a:pPr>
                      <a:t>[CELLRANGE]</a:t>
                    </a:fld>
                    <a:r>
                      <a:rPr lang="en-US" baseline="0"/>
                      <a:t>
</a:t>
                    </a:r>
                    <a:fld id="{639782F0-8DFA-491D-AA56-0A5E9C0DD0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6C8DEE-EE59-4345-8C5D-09EC7251A3EC}" type="CELLRANGE">
                      <a:rPr lang="en-US" baseline="0"/>
                      <a:pPr>
                        <a:defRPr b="1">
                          <a:solidFill>
                            <a:srgbClr val="000000"/>
                          </a:solidFill>
                        </a:defRPr>
                      </a:pPr>
                      <a:t>[CELLRANGE]</a:t>
                    </a:fld>
                    <a:r>
                      <a:rPr lang="en-US" baseline="0"/>
                      <a:t>
</a:t>
                    </a:r>
                    <a:fld id="{269B3EC2-8D21-4797-8123-6859D75AD0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5632B18-1DDC-4070-A219-13B72D0A4E56}" type="CELLRANGE">
                      <a:rPr lang="en-US" baseline="0"/>
                      <a:pPr>
                        <a:defRPr b="1">
                          <a:solidFill>
                            <a:srgbClr val="000000"/>
                          </a:solidFill>
                        </a:defRPr>
                      </a:pPr>
                      <a:t>[CELLRANGE]</a:t>
                    </a:fld>
                    <a:r>
                      <a:rPr lang="en-US" baseline="0"/>
                      <a:t>
</a:t>
                    </a:r>
                    <a:fld id="{88E610AD-B34E-411A-926E-BE707C7A847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2FA5B80-17B7-4E34-8A51-F14674509101}" type="CELLRANGE">
                      <a:rPr lang="en-US" baseline="0"/>
                      <a:pPr>
                        <a:defRPr b="1">
                          <a:solidFill>
                            <a:srgbClr val="000000"/>
                          </a:solidFill>
                        </a:defRPr>
                      </a:pPr>
                      <a:t>[CELLRANGE]</a:t>
                    </a:fld>
                    <a:r>
                      <a:rPr lang="en-US" baseline="0"/>
                      <a:t>
</a:t>
                    </a:r>
                    <a:fld id="{109AE51D-F21D-4146-88DA-6676630D72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074B7B-AA1F-4A75-9523-C2E7662ED939}" type="CELLRANGE">
                      <a:rPr lang="en-US" baseline="0"/>
                      <a:pPr>
                        <a:defRPr b="1">
                          <a:solidFill>
                            <a:srgbClr val="000000"/>
                          </a:solidFill>
                        </a:defRPr>
                      </a:pPr>
                      <a:t>[CELLRANGE]</a:t>
                    </a:fld>
                    <a:r>
                      <a:rPr lang="en-US" baseline="0"/>
                      <a:t>
</a:t>
                    </a:r>
                    <a:fld id="{12F35E72-210D-419D-B0DC-4AFE8D0538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8B618D7-4D95-42DC-8B82-8D0FD5FFD2F5}" type="CELLRANGE">
                      <a:rPr lang="en-US" baseline="0"/>
                      <a:pPr>
                        <a:defRPr b="1">
                          <a:solidFill>
                            <a:srgbClr val="000000"/>
                          </a:solidFill>
                        </a:defRPr>
                      </a:pPr>
                      <a:t>[CELLRANGE]</a:t>
                    </a:fld>
                    <a:r>
                      <a:rPr lang="en-US" baseline="0"/>
                      <a:t>
</a:t>
                    </a:r>
                    <a:fld id="{8C38A08B-9CCE-4E5F-97F4-0CDCC5BB935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68E3293-2C37-4DB3-BF97-AC31D4614FA6}" type="CELLRANGE">
                      <a:rPr lang="en-US" baseline="0"/>
                      <a:pPr>
                        <a:defRPr b="1">
                          <a:solidFill>
                            <a:srgbClr val="000000"/>
                          </a:solidFill>
                        </a:defRPr>
                      </a:pPr>
                      <a:t>[CELLRANGE]</a:t>
                    </a:fld>
                    <a:r>
                      <a:rPr lang="en-US" baseline="0"/>
                      <a:t>
</a:t>
                    </a:r>
                    <a:fld id="{906F9618-C958-4B77-8F1E-7423E376A5F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95E0A7-07D2-44F1-8FCC-2FDC9AC50BDA}" type="CELLRANGE">
                      <a:rPr lang="en-US" baseline="0"/>
                      <a:pPr>
                        <a:defRPr b="1">
                          <a:solidFill>
                            <a:srgbClr val="000000"/>
                          </a:solidFill>
                        </a:defRPr>
                      </a:pPr>
                      <a:t>[CELLRANGE]</a:t>
                    </a:fld>
                    <a:r>
                      <a:rPr lang="en-US" baseline="0"/>
                      <a:t>
</a:t>
                    </a:r>
                    <a:fld id="{2A76A552-6204-4002-9859-AF8CCB2DFD4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Ceuta</c:v>
                </c:pt>
                <c:pt idx="12">
                  <c:v>Rioja, La</c:v>
                </c:pt>
                <c:pt idx="13">
                  <c:v>Canarias</c:v>
                </c:pt>
                <c:pt idx="14">
                  <c:v>Extremadura</c:v>
                </c:pt>
                <c:pt idx="15">
                  <c:v>Balears, Illes</c:v>
                </c:pt>
                <c:pt idx="16">
                  <c:v>Cataluña</c:v>
                </c:pt>
                <c:pt idx="17">
                  <c:v>Melilla</c:v>
                </c:pt>
                <c:pt idx="18">
                  <c:v>Murcia, Región de</c:v>
                </c:pt>
                <c:pt idx="19">
                  <c:v>País Vasco</c:v>
                </c:pt>
              </c:strCache>
            </c:strRef>
          </c:cat>
          <c:val>
            <c:numRef>
              <c:f>'11ListaEsperaGIII'!$P$13:$P$32</c:f>
              <c:numCache>
                <c:formatCode>0.00%</c:formatCode>
                <c:ptCount val="20"/>
                <c:pt idx="0">
                  <c:v>4.957156008781248E-4</c:v>
                </c:pt>
                <c:pt idx="1">
                  <c:v>1.1491941276180078E-3</c:v>
                </c:pt>
                <c:pt idx="2">
                  <c:v>2.2259910960356157E-3</c:v>
                </c:pt>
                <c:pt idx="3">
                  <c:v>6.9284064665127024E-3</c:v>
                </c:pt>
                <c:pt idx="4">
                  <c:v>7.5466871322588894E-3</c:v>
                </c:pt>
                <c:pt idx="5">
                  <c:v>1.8717397974838908E-2</c:v>
                </c:pt>
                <c:pt idx="6">
                  <c:v>2.0092915214866433E-2</c:v>
                </c:pt>
                <c:pt idx="7">
                  <c:v>2.6617514731067313E-2</c:v>
                </c:pt>
                <c:pt idx="8">
                  <c:v>2.840155867111236E-2</c:v>
                </c:pt>
                <c:pt idx="9">
                  <c:v>3.1431733574806317E-2</c:v>
                </c:pt>
                <c:pt idx="10">
                  <c:v>3.6457752043535907E-2</c:v>
                </c:pt>
                <c:pt idx="11">
                  <c:v>4.6875E-2</c:v>
                </c:pt>
                <c:pt idx="12">
                  <c:v>5.5265448215839862E-2</c:v>
                </c:pt>
                <c:pt idx="13">
                  <c:v>5.5442387742449736E-2</c:v>
                </c:pt>
                <c:pt idx="14">
                  <c:v>6.3765258927894461E-2</c:v>
                </c:pt>
                <c:pt idx="15">
                  <c:v>6.3964677912374049E-2</c:v>
                </c:pt>
                <c:pt idx="16">
                  <c:v>6.7456774088805904E-2</c:v>
                </c:pt>
                <c:pt idx="17">
                  <c:v>6.8757539203860074E-2</c:v>
                </c:pt>
                <c:pt idx="18">
                  <c:v>0.10649640466154228</c:v>
                </c:pt>
                <c:pt idx="19">
                  <c:v>0.12555198715375351</c:v>
                </c:pt>
              </c:numCache>
            </c:numRef>
          </c:val>
          <c:extLst>
            <c:ext xmlns:c15="http://schemas.microsoft.com/office/drawing/2012/chart" uri="{02D57815-91ED-43cb-92C2-25804820EDAC}">
              <c15:datalabelsRange>
                <c15:f>'11ListaEsperaGIII'!$N$13:$N$32</c15:f>
                <c15:dlblRangeCache>
                  <c:ptCount val="20"/>
                  <c:pt idx="0">
                    <c:v>7</c:v>
                  </c:pt>
                  <c:pt idx="1">
                    <c:v>40</c:v>
                  </c:pt>
                  <c:pt idx="2">
                    <c:v>63</c:v>
                  </c:pt>
                  <c:pt idx="3">
                    <c:v>36</c:v>
                  </c:pt>
                  <c:pt idx="4">
                    <c:v>59</c:v>
                  </c:pt>
                  <c:pt idx="5">
                    <c:v>61</c:v>
                  </c:pt>
                  <c:pt idx="6">
                    <c:v>1.557</c:v>
                  </c:pt>
                  <c:pt idx="7">
                    <c:v>1.834</c:v>
                  </c:pt>
                  <c:pt idx="8">
                    <c:v>707</c:v>
                  </c:pt>
                  <c:pt idx="9">
                    <c:v>1.562</c:v>
                  </c:pt>
                  <c:pt idx="10">
                    <c:v>16.333</c:v>
                  </c:pt>
                  <c:pt idx="11">
                    <c:v>21</c:v>
                  </c:pt>
                  <c:pt idx="12">
                    <c:v>127</c:v>
                  </c:pt>
                  <c:pt idx="13">
                    <c:v>1.252</c:v>
                  </c:pt>
                  <c:pt idx="14">
                    <c:v>841</c:v>
                  </c:pt>
                  <c:pt idx="15">
                    <c:v>565</c:v>
                  </c:pt>
                  <c:pt idx="16">
                    <c:v>3.324</c:v>
                  </c:pt>
                  <c:pt idx="17">
                    <c:v>57</c:v>
                  </c:pt>
                  <c:pt idx="18">
                    <c:v>1.718</c:v>
                  </c:pt>
                  <c:pt idx="19">
                    <c:v>2.502</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Ceuta</c:v>
                </c:pt>
                <c:pt idx="12">
                  <c:v>Rioja, La</c:v>
                </c:pt>
                <c:pt idx="13">
                  <c:v>Canarias</c:v>
                </c:pt>
                <c:pt idx="14">
                  <c:v>Extremadura</c:v>
                </c:pt>
                <c:pt idx="15">
                  <c:v>Balears, Illes</c:v>
                </c:pt>
                <c:pt idx="16">
                  <c:v>Cataluña</c:v>
                </c:pt>
                <c:pt idx="17">
                  <c:v>Melilla</c:v>
                </c:pt>
                <c:pt idx="18">
                  <c:v>Murcia, Región de</c:v>
                </c:pt>
                <c:pt idx="19">
                  <c:v>País Vasco</c:v>
                </c:pt>
              </c:strCache>
            </c:strRef>
          </c:cat>
          <c:val>
            <c:numRef>
              <c:f>'11ListaEsperaGIII'!$Q$13:$Q$32</c:f>
              <c:numCache>
                <c:formatCode>0.00%</c:formatCode>
                <c:ptCount val="20"/>
                <c:pt idx="0">
                  <c:v>0.96354224795646404</c:v>
                </c:pt>
                <c:pt idx="1">
                  <c:v>0.96354224795646404</c:v>
                </c:pt>
                <c:pt idx="2">
                  <c:v>0.96354224795646404</c:v>
                </c:pt>
                <c:pt idx="3">
                  <c:v>0.96354224795646404</c:v>
                </c:pt>
                <c:pt idx="4">
                  <c:v>0.96354224795646404</c:v>
                </c:pt>
                <c:pt idx="5">
                  <c:v>0.96354224795646404</c:v>
                </c:pt>
                <c:pt idx="6">
                  <c:v>0.96354224795646404</c:v>
                </c:pt>
                <c:pt idx="7">
                  <c:v>0.96354224795646404</c:v>
                </c:pt>
                <c:pt idx="8">
                  <c:v>0.96354224795646404</c:v>
                </c:pt>
                <c:pt idx="9">
                  <c:v>0.96354224795646404</c:v>
                </c:pt>
                <c:pt idx="10">
                  <c:v>0.96354224795646404</c:v>
                </c:pt>
                <c:pt idx="11">
                  <c:v>0.96354224795646404</c:v>
                </c:pt>
                <c:pt idx="12">
                  <c:v>0.96354224795646404</c:v>
                </c:pt>
                <c:pt idx="13">
                  <c:v>0.96354224795646404</c:v>
                </c:pt>
                <c:pt idx="14">
                  <c:v>0.96354224795646404</c:v>
                </c:pt>
                <c:pt idx="15">
                  <c:v>0.96354224795646404</c:v>
                </c:pt>
                <c:pt idx="16">
                  <c:v>0.96354224795646404</c:v>
                </c:pt>
                <c:pt idx="17">
                  <c:v>0.96354224795646404</c:v>
                </c:pt>
                <c:pt idx="18">
                  <c:v>0.96354224795646404</c:v>
                </c:pt>
                <c:pt idx="19">
                  <c:v>0.96354224795646404</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5A347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AD84C6"/>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613CFC-0C86-4424-9F06-9FE971CCBD5B}" type="CELLRANGE">
                      <a:rPr lang="en-US" baseline="0"/>
                      <a:pPr>
                        <a:defRPr b="1">
                          <a:solidFill>
                            <a:srgbClr val="000000"/>
                          </a:solidFill>
                        </a:defRPr>
                      </a:pPr>
                      <a:t>[CELLRANGE]</a:t>
                    </a:fld>
                    <a:r>
                      <a:rPr lang="en-US" baseline="0"/>
                      <a:t>
</a:t>
                    </a:r>
                    <a:fld id="{0E529A0F-150F-40D2-9221-F63B4DA4B03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1F97B3-A8A3-4121-BFFB-F8B64681DC81}" type="CELLRANGE">
                      <a:rPr lang="en-US" baseline="0"/>
                      <a:pPr>
                        <a:defRPr b="1">
                          <a:solidFill>
                            <a:srgbClr val="000000"/>
                          </a:solidFill>
                        </a:defRPr>
                      </a:pPr>
                      <a:t>[CELLRANGE]</a:t>
                    </a:fld>
                    <a:r>
                      <a:rPr lang="en-US" baseline="0"/>
                      <a:t>
</a:t>
                    </a:r>
                    <a:fld id="{1CAFCD9D-4211-4093-9085-10DFC5A93EB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6C788D-4F23-43F5-A606-EDBF1AC0A5B3}" type="CELLRANGE">
                      <a:rPr lang="en-US" baseline="0"/>
                      <a:pPr>
                        <a:defRPr b="1">
                          <a:solidFill>
                            <a:srgbClr val="000000"/>
                          </a:solidFill>
                        </a:defRPr>
                      </a:pPr>
                      <a:t>[CELLRANGE]</a:t>
                    </a:fld>
                    <a:r>
                      <a:rPr lang="en-US" baseline="0"/>
                      <a:t>
</a:t>
                    </a:r>
                    <a:fld id="{AEED6965-4FA9-451A-8769-A4C225C8BC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39AF1F-DF24-47E8-AA80-53613A8CBF5F}" type="CELLRANGE">
                      <a:rPr lang="en-US" baseline="0"/>
                      <a:pPr>
                        <a:defRPr b="1">
                          <a:solidFill>
                            <a:srgbClr val="000000"/>
                          </a:solidFill>
                        </a:defRPr>
                      </a:pPr>
                      <a:t>[CELLRANGE]</a:t>
                    </a:fld>
                    <a:r>
                      <a:rPr lang="en-US" baseline="0"/>
                      <a:t>
</a:t>
                    </a:r>
                    <a:fld id="{37995C19-78C5-43CD-8210-E754FBAEFE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D97858F-610D-4D0D-9A92-1126A93301C2}" type="CELLRANGE">
                      <a:rPr lang="en-US" baseline="0"/>
                      <a:pPr>
                        <a:defRPr b="1">
                          <a:solidFill>
                            <a:srgbClr val="000000"/>
                          </a:solidFill>
                        </a:defRPr>
                      </a:pPr>
                      <a:t>[CELLRANGE]</a:t>
                    </a:fld>
                    <a:r>
                      <a:rPr lang="en-US" baseline="0"/>
                      <a:t>
</a:t>
                    </a:r>
                    <a:fld id="{880D0FCA-9D18-4F86-A58E-3912989BD84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80CAAA4-FA09-4C89-A686-1F70E468D1A7}" type="CELLRANGE">
                      <a:rPr lang="en-US" baseline="0"/>
                      <a:pPr>
                        <a:defRPr b="1">
                          <a:solidFill>
                            <a:srgbClr val="000000"/>
                          </a:solidFill>
                        </a:defRPr>
                      </a:pPr>
                      <a:t>[CELLRANGE]</a:t>
                    </a:fld>
                    <a:r>
                      <a:rPr lang="en-US" baseline="0"/>
                      <a:t>
</a:t>
                    </a:r>
                    <a:fld id="{FB3B0E6A-80FC-447D-97AD-1920C3DE7E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52070E4-B847-4DD0-8292-DCBBAF23CD3D}" type="CELLRANGE">
                      <a:rPr lang="en-US" baseline="0"/>
                      <a:pPr>
                        <a:defRPr b="1">
                          <a:solidFill>
                            <a:srgbClr val="000000"/>
                          </a:solidFill>
                        </a:defRPr>
                      </a:pPr>
                      <a:t>[CELLRANGE]</a:t>
                    </a:fld>
                    <a:r>
                      <a:rPr lang="en-US" baseline="0"/>
                      <a:t>
</a:t>
                    </a:r>
                    <a:fld id="{D78FB6DF-6576-4EA2-B5B8-8A87A9C4B50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6EE671-9D7F-4E5D-A217-1F07EC79C9F5}" type="CELLRANGE">
                      <a:rPr lang="en-US" baseline="0"/>
                      <a:pPr>
                        <a:defRPr b="1">
                          <a:solidFill>
                            <a:srgbClr val="000000"/>
                          </a:solidFill>
                        </a:defRPr>
                      </a:pPr>
                      <a:t>[CELLRANGE]</a:t>
                    </a:fld>
                    <a:r>
                      <a:rPr lang="en-US" baseline="0"/>
                      <a:t>
</a:t>
                    </a:r>
                    <a:fld id="{72A8A15C-3FEB-4DE5-ADF9-9EB4103B1FD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B652D8-599A-4F6E-AB68-4CBC92D07E99}" type="CELLRANGE">
                      <a:rPr lang="en-US" baseline="0"/>
                      <a:pPr>
                        <a:defRPr b="1">
                          <a:solidFill>
                            <a:srgbClr val="000000"/>
                          </a:solidFill>
                        </a:defRPr>
                      </a:pPr>
                      <a:t>[CELLRANGE]</a:t>
                    </a:fld>
                    <a:r>
                      <a:rPr lang="en-US" baseline="0"/>
                      <a:t>
</a:t>
                    </a:r>
                    <a:fld id="{107E77B2-3ADE-482E-90B9-D8E41609C6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836FD80-C46A-490F-8948-7911B6D8E5EF}" type="CELLRANGE">
                      <a:rPr lang="en-US" baseline="0"/>
                      <a:pPr>
                        <a:defRPr b="1">
                          <a:solidFill>
                            <a:srgbClr val="000000"/>
                          </a:solidFill>
                        </a:defRPr>
                      </a:pPr>
                      <a:t>[CELLRANGE]</a:t>
                    </a:fld>
                    <a:r>
                      <a:rPr lang="en-US" baseline="0"/>
                      <a:t>
</a:t>
                    </a:r>
                    <a:fld id="{10E9A831-F565-4C56-A59E-CB82B4A42F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6F0309F6-7C59-4F41-9E9B-B65C72B6DDAC}" type="CELLRANGE">
                      <a:rPr lang="en-US" baseline="0"/>
                      <a:pPr>
                        <a:defRPr b="1">
                          <a:solidFill>
                            <a:srgbClr val="FFFFFF"/>
                          </a:solidFill>
                        </a:defRPr>
                      </a:pPr>
                      <a:t>[CELLRANGE]</a:t>
                    </a:fld>
                    <a:r>
                      <a:rPr lang="en-US" baseline="0"/>
                      <a:t>
</a:t>
                    </a:r>
                    <a:fld id="{5CE1EEE3-491E-4AF6-B28E-D5D5E51BC854}"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28AC82-DAA7-4FB7-A36C-5B479733A7E8}" type="CELLRANGE">
                      <a:rPr lang="en-US" baseline="0"/>
                      <a:pPr>
                        <a:defRPr b="1">
                          <a:solidFill>
                            <a:srgbClr val="000000"/>
                          </a:solidFill>
                        </a:defRPr>
                      </a:pPr>
                      <a:t>[CELLRANGE]</a:t>
                    </a:fld>
                    <a:r>
                      <a:rPr lang="en-US" baseline="0"/>
                      <a:t>
</a:t>
                    </a:r>
                    <a:fld id="{E67BCFCA-2529-4B91-BDD3-FB8A91045B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B92DD4D-B7F0-414B-8D67-DAEF34D510D2}" type="CELLRANGE">
                      <a:rPr lang="en-US" baseline="0"/>
                      <a:pPr>
                        <a:defRPr b="1">
                          <a:solidFill>
                            <a:srgbClr val="000000"/>
                          </a:solidFill>
                        </a:defRPr>
                      </a:pPr>
                      <a:t>[CELLRANGE]</a:t>
                    </a:fld>
                    <a:r>
                      <a:rPr lang="en-US" baseline="0"/>
                      <a:t>
</a:t>
                    </a:r>
                    <a:fld id="{06D264A3-4D05-4677-8B3E-C167366F771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0BFE917-0350-4F3A-96B9-98304970B281}" type="CELLRANGE">
                      <a:rPr lang="en-US" baseline="0"/>
                      <a:pPr>
                        <a:defRPr b="1">
                          <a:solidFill>
                            <a:srgbClr val="000000"/>
                          </a:solidFill>
                        </a:defRPr>
                      </a:pPr>
                      <a:t>[CELLRANGE]</a:t>
                    </a:fld>
                    <a:r>
                      <a:rPr lang="en-US" baseline="0"/>
                      <a:t>
</a:t>
                    </a:r>
                    <a:fld id="{48F2F144-06DE-42F4-9DEF-32D0604120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16937B-4AC8-4EF8-B1B2-0D33E50AFA9A}" type="CELLRANGE">
                      <a:rPr lang="en-US" baseline="0"/>
                      <a:pPr>
                        <a:defRPr b="1">
                          <a:solidFill>
                            <a:srgbClr val="000000"/>
                          </a:solidFill>
                        </a:defRPr>
                      </a:pPr>
                      <a:t>[CELLRANGE]</a:t>
                    </a:fld>
                    <a:r>
                      <a:rPr lang="en-US" baseline="0"/>
                      <a:t>
</a:t>
                    </a:r>
                    <a:fld id="{17F13044-9444-4D48-B6F3-3C287C9AA3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BAC190D-E063-41F5-A6F1-F228703F4C60}" type="CELLRANGE">
                      <a:rPr lang="en-US" baseline="0"/>
                      <a:pPr>
                        <a:defRPr b="1">
                          <a:solidFill>
                            <a:srgbClr val="000000"/>
                          </a:solidFill>
                        </a:defRPr>
                      </a:pPr>
                      <a:t>[CELLRANGE]</a:t>
                    </a:fld>
                    <a:r>
                      <a:rPr lang="en-US" baseline="0"/>
                      <a:t>
</a:t>
                    </a:r>
                    <a:fld id="{D035F5DE-69FF-48BA-BD93-C1FAFA1512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781F0B-37B5-4AEE-86DC-54D15E3B152C}" type="CELLRANGE">
                      <a:rPr lang="en-US" baseline="0"/>
                      <a:pPr>
                        <a:defRPr b="1">
                          <a:solidFill>
                            <a:srgbClr val="000000"/>
                          </a:solidFill>
                        </a:defRPr>
                      </a:pPr>
                      <a:t>[CELLRANGE]</a:t>
                    </a:fld>
                    <a:r>
                      <a:rPr lang="en-US" baseline="0"/>
                      <a:t>
</a:t>
                    </a:r>
                    <a:fld id="{5A45671C-5E1E-45EB-8421-078D724D5AC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F4A3E2-DD8A-49D1-B75B-60E75F0D1595}" type="CELLRANGE">
                      <a:rPr lang="en-US" baseline="0"/>
                      <a:pPr>
                        <a:defRPr b="1">
                          <a:solidFill>
                            <a:srgbClr val="000000"/>
                          </a:solidFill>
                        </a:defRPr>
                      </a:pPr>
                      <a:t>[CELLRANGE]</a:t>
                    </a:fld>
                    <a:r>
                      <a:rPr lang="en-US" baseline="0"/>
                      <a:t>
</a:t>
                    </a:r>
                    <a:fld id="{5B1363D3-94F0-4CE5-A8F0-3CA9DCA488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49F1599-9657-4BE3-890F-BAEA8CB26C4B}" type="CELLRANGE">
                      <a:rPr lang="en-US" baseline="0"/>
                      <a:pPr>
                        <a:defRPr b="1">
                          <a:solidFill>
                            <a:srgbClr val="000000"/>
                          </a:solidFill>
                        </a:defRPr>
                      </a:pPr>
                      <a:t>[CELLRANGE]</a:t>
                    </a:fld>
                    <a:r>
                      <a:rPr lang="en-US" baseline="0"/>
                      <a:t>
</a:t>
                    </a:r>
                    <a:fld id="{3BCC5854-9CB1-4D9E-BB21-A709B31215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06CB568-1534-46D7-98C9-3DE08E99074E}" type="CELLRANGE">
                      <a:rPr lang="en-US" baseline="0"/>
                      <a:pPr>
                        <a:defRPr b="1">
                          <a:solidFill>
                            <a:srgbClr val="000000"/>
                          </a:solidFill>
                        </a:defRPr>
                      </a:pPr>
                      <a:t>[CELLRANGE]</a:t>
                    </a:fld>
                    <a:r>
                      <a:rPr lang="en-US" baseline="0"/>
                      <a:t>
</a:t>
                    </a:r>
                    <a:fld id="{DA4B8703-378B-4EEA-AC7D-B60D277E4B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Navarra, Comunidad Foral de</c:v>
                </c:pt>
                <c:pt idx="4">
                  <c:v>Asturias, Principado de</c:v>
                </c:pt>
                <c:pt idx="5">
                  <c:v>Cantabria</c:v>
                </c:pt>
                <c:pt idx="6">
                  <c:v>Andalucía</c:v>
                </c:pt>
                <c:pt idx="7">
                  <c:v>Castilla - La Mancha</c:v>
                </c:pt>
                <c:pt idx="8">
                  <c:v>Comunitat Valenciana</c:v>
                </c:pt>
                <c:pt idx="9">
                  <c:v>Ceuta</c:v>
                </c:pt>
                <c:pt idx="10">
                  <c:v>Media Nacional</c:v>
                </c:pt>
                <c:pt idx="11">
                  <c:v>Madrid, Comunidad de</c:v>
                </c:pt>
                <c:pt idx="12">
                  <c:v>Canarias</c:v>
                </c:pt>
                <c:pt idx="13">
                  <c:v>Rioja, La</c:v>
                </c:pt>
                <c:pt idx="14">
                  <c:v>Balears, Illes</c:v>
                </c:pt>
                <c:pt idx="15">
                  <c:v>Extremadura</c:v>
                </c:pt>
                <c:pt idx="16">
                  <c:v>Melilla</c:v>
                </c:pt>
                <c:pt idx="17">
                  <c:v>Cataluña</c:v>
                </c:pt>
                <c:pt idx="18">
                  <c:v>Murcia, Región de</c:v>
                </c:pt>
                <c:pt idx="19">
                  <c:v>País Vasco</c:v>
                </c:pt>
              </c:strCache>
            </c:strRef>
          </c:cat>
          <c:val>
            <c:numRef>
              <c:f>'11ListaEsperaGII'!$O$13:$O$32</c:f>
              <c:numCache>
                <c:formatCode>0.00%</c:formatCode>
                <c:ptCount val="20"/>
                <c:pt idx="0">
                  <c:v>0.99821140087699056</c:v>
                </c:pt>
                <c:pt idx="1">
                  <c:v>0.99806105317916338</c:v>
                </c:pt>
                <c:pt idx="2">
                  <c:v>0.9950008168599902</c:v>
                </c:pt>
                <c:pt idx="3">
                  <c:v>0.98889222455719006</c:v>
                </c:pt>
                <c:pt idx="4">
                  <c:v>0.98876901308807919</c:v>
                </c:pt>
                <c:pt idx="5">
                  <c:v>0.98508761028954894</c:v>
                </c:pt>
                <c:pt idx="6">
                  <c:v>0.96892421405753026</c:v>
                </c:pt>
                <c:pt idx="7">
                  <c:v>0.95792524118704381</c:v>
                </c:pt>
                <c:pt idx="8">
                  <c:v>0.95704393299428214</c:v>
                </c:pt>
                <c:pt idx="9">
                  <c:v>0.95512820512820518</c:v>
                </c:pt>
                <c:pt idx="10">
                  <c:v>0.94769803107368611</c:v>
                </c:pt>
                <c:pt idx="11">
                  <c:v>0.94492616341202762</c:v>
                </c:pt>
                <c:pt idx="12">
                  <c:v>0.93134404924760605</c:v>
                </c:pt>
                <c:pt idx="13">
                  <c:v>0.92631816133393419</c:v>
                </c:pt>
                <c:pt idx="14">
                  <c:v>0.9196286693986786</c:v>
                </c:pt>
                <c:pt idx="15">
                  <c:v>0.913093608128558</c:v>
                </c:pt>
                <c:pt idx="16">
                  <c:v>0.9047120418848168</c:v>
                </c:pt>
                <c:pt idx="17">
                  <c:v>0.90095749627534893</c:v>
                </c:pt>
                <c:pt idx="18">
                  <c:v>0.88717723004694837</c:v>
                </c:pt>
                <c:pt idx="19">
                  <c:v>0.88427267458707626</c:v>
                </c:pt>
              </c:numCache>
            </c:numRef>
          </c:val>
          <c:extLst>
            <c:ext xmlns:c15="http://schemas.microsoft.com/office/drawing/2012/chart" uri="{02D57815-91ED-43cb-92C2-25804820EDAC}">
              <c15:datalabelsRange>
                <c15:f>'11ListaEsperaGII'!$M$13:$M$32</c15:f>
                <c15:dlblRangeCache>
                  <c:ptCount val="20"/>
                  <c:pt idx="0">
                    <c:v>17.301</c:v>
                  </c:pt>
                  <c:pt idx="1">
                    <c:v>42.209</c:v>
                  </c:pt>
                  <c:pt idx="2">
                    <c:v>30.452</c:v>
                  </c:pt>
                  <c:pt idx="3">
                    <c:v>6.588</c:v>
                  </c:pt>
                  <c:pt idx="4">
                    <c:v>11.181</c:v>
                  </c:pt>
                  <c:pt idx="5">
                    <c:v>7.927</c:v>
                  </c:pt>
                  <c:pt idx="6">
                    <c:v>139.216</c:v>
                  </c:pt>
                  <c:pt idx="7">
                    <c:v>26.114</c:v>
                  </c:pt>
                  <c:pt idx="8">
                    <c:v>66.616</c:v>
                  </c:pt>
                  <c:pt idx="9">
                    <c:v>596</c:v>
                  </c:pt>
                  <c:pt idx="10">
                    <c:v>613.933</c:v>
                  </c:pt>
                  <c:pt idx="11">
                    <c:v>77.809</c:v>
                  </c:pt>
                  <c:pt idx="12">
                    <c:v>21.786</c:v>
                  </c:pt>
                  <c:pt idx="13">
                    <c:v>4.111</c:v>
                  </c:pt>
                  <c:pt idx="14">
                    <c:v>10.996</c:v>
                  </c:pt>
                  <c:pt idx="15">
                    <c:v>12.671</c:v>
                  </c:pt>
                  <c:pt idx="16">
                    <c:v>864</c:v>
                  </c:pt>
                  <c:pt idx="17">
                    <c:v>94.942</c:v>
                  </c:pt>
                  <c:pt idx="18">
                    <c:v>18.141</c:v>
                  </c:pt>
                  <c:pt idx="19">
                    <c:v>24.413</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37347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8784C6"/>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EBF3EA5-CBAD-48A2-8642-B8E80436E699}" type="CELLRANGE">
                      <a:rPr lang="en-US" baseline="0"/>
                      <a:pPr>
                        <a:defRPr b="1">
                          <a:solidFill>
                            <a:srgbClr val="000000"/>
                          </a:solidFill>
                        </a:defRPr>
                      </a:pPr>
                      <a:t>[CELLRANGE]</a:t>
                    </a:fld>
                    <a:r>
                      <a:rPr lang="en-US" baseline="0"/>
                      <a:t>
</a:t>
                    </a:r>
                    <a:fld id="{27ED665A-6C82-491A-93C1-77DAABE465B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4C0825-1143-4CA8-BD90-9A7ECFEFD639}" type="CELLRANGE">
                      <a:rPr lang="en-US" baseline="0"/>
                      <a:pPr>
                        <a:defRPr b="1">
                          <a:solidFill>
                            <a:srgbClr val="000000"/>
                          </a:solidFill>
                        </a:defRPr>
                      </a:pPr>
                      <a:t>[CELLRANGE]</a:t>
                    </a:fld>
                    <a:r>
                      <a:rPr lang="en-US" baseline="0"/>
                      <a:t>
</a:t>
                    </a:r>
                    <a:fld id="{9D969DA6-AC6B-45FA-ACFD-58A50DC3978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63C2DF0-F2F6-4C63-BB68-C1FD6A3EE6A4}" type="CELLRANGE">
                      <a:rPr lang="en-US" baseline="0"/>
                      <a:pPr>
                        <a:defRPr b="1">
                          <a:solidFill>
                            <a:srgbClr val="000000"/>
                          </a:solidFill>
                        </a:defRPr>
                      </a:pPr>
                      <a:t>[CELLRANGE]</a:t>
                    </a:fld>
                    <a:r>
                      <a:rPr lang="en-US" baseline="0"/>
                      <a:t>
</a:t>
                    </a:r>
                    <a:fld id="{A4F450AF-AEB5-44AD-A456-AA32197404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B7936E3-C687-472D-B173-1C9761BB82BD}" type="CELLRANGE">
                      <a:rPr lang="en-US" baseline="0"/>
                      <a:pPr>
                        <a:defRPr b="1">
                          <a:solidFill>
                            <a:srgbClr val="000000"/>
                          </a:solidFill>
                        </a:defRPr>
                      </a:pPr>
                      <a:t>[CELLRANGE]</a:t>
                    </a:fld>
                    <a:r>
                      <a:rPr lang="en-US" baseline="0"/>
                      <a:t>
</a:t>
                    </a:r>
                    <a:fld id="{CBA0C75F-E4D5-4D74-92EA-EE47764689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899FA9-702B-4765-B3FF-DD1473F36A53}" type="CELLRANGE">
                      <a:rPr lang="en-US" baseline="0"/>
                      <a:pPr>
                        <a:defRPr b="1">
                          <a:solidFill>
                            <a:srgbClr val="000000"/>
                          </a:solidFill>
                        </a:defRPr>
                      </a:pPr>
                      <a:t>[CELLRANGE]</a:t>
                    </a:fld>
                    <a:r>
                      <a:rPr lang="en-US" baseline="0"/>
                      <a:t>
</a:t>
                    </a:r>
                    <a:fld id="{9BA694CD-79C3-4CAF-B100-C69DEE499BE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1EEEAA-C389-4BFC-9FEA-3220EEEAE06E}" type="CELLRANGE">
                      <a:rPr lang="en-US" baseline="0"/>
                      <a:pPr>
                        <a:defRPr b="1">
                          <a:solidFill>
                            <a:srgbClr val="000000"/>
                          </a:solidFill>
                        </a:defRPr>
                      </a:pPr>
                      <a:t>[CELLRANGE]</a:t>
                    </a:fld>
                    <a:r>
                      <a:rPr lang="en-US" baseline="0"/>
                      <a:t>
</a:t>
                    </a:r>
                    <a:fld id="{05A073B8-CAC8-4BAA-8753-81FBF9C2625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AE7DA3-DB4E-4D9F-AEA3-EB10B663DB46}" type="CELLRANGE">
                      <a:rPr lang="en-US" baseline="0"/>
                      <a:pPr>
                        <a:defRPr b="1">
                          <a:solidFill>
                            <a:srgbClr val="000000"/>
                          </a:solidFill>
                        </a:defRPr>
                      </a:pPr>
                      <a:t>[CELLRANGE]</a:t>
                    </a:fld>
                    <a:r>
                      <a:rPr lang="en-US" baseline="0"/>
                      <a:t>
</a:t>
                    </a:r>
                    <a:fld id="{7386C8F9-8BC4-49EC-8509-D9D623649F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ACFEF8-4F69-4513-88DF-AA590E9BFA0C}" type="CELLRANGE">
                      <a:rPr lang="en-US" baseline="0"/>
                      <a:pPr>
                        <a:defRPr b="1">
                          <a:solidFill>
                            <a:srgbClr val="000000"/>
                          </a:solidFill>
                        </a:defRPr>
                      </a:pPr>
                      <a:t>[CELLRANGE]</a:t>
                    </a:fld>
                    <a:r>
                      <a:rPr lang="en-US" baseline="0"/>
                      <a:t>
</a:t>
                    </a:r>
                    <a:fld id="{80433CC5-B7E1-4A1C-999F-3DFCBD9C26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EF82CE-1355-4822-A7A4-B0FB9D5CC0E1}" type="CELLRANGE">
                      <a:rPr lang="en-US" baseline="0"/>
                      <a:pPr>
                        <a:defRPr b="1">
                          <a:solidFill>
                            <a:srgbClr val="000000"/>
                          </a:solidFill>
                        </a:defRPr>
                      </a:pPr>
                      <a:t>[CELLRANGE]</a:t>
                    </a:fld>
                    <a:r>
                      <a:rPr lang="en-US" baseline="0"/>
                      <a:t>
</a:t>
                    </a:r>
                    <a:fld id="{32EFD104-75EF-4C74-94CC-9300DC18833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B27917-EEBD-48FF-98C7-2275AE177DC6}" type="CELLRANGE">
                      <a:rPr lang="en-US" baseline="0"/>
                      <a:pPr>
                        <a:defRPr b="1">
                          <a:solidFill>
                            <a:srgbClr val="000000"/>
                          </a:solidFill>
                        </a:defRPr>
                      </a:pPr>
                      <a:t>[CELLRANGE]</a:t>
                    </a:fld>
                    <a:r>
                      <a:rPr lang="en-US" baseline="0"/>
                      <a:t>
</a:t>
                    </a:r>
                    <a:fld id="{144B7E6F-3E6D-4AC0-92AA-C8CC55A13A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0F8B62E3-FEBC-40EB-A69C-F74B4774499E}" type="CELLRANGE">
                      <a:rPr lang="en-US" baseline="0"/>
                      <a:pPr>
                        <a:defRPr sz="800" b="1">
                          <a:solidFill>
                            <a:srgbClr val="FFFFFF"/>
                          </a:solidFill>
                        </a:defRPr>
                      </a:pPr>
                      <a:t>[CELLRANGE]</a:t>
                    </a:fld>
                    <a:r>
                      <a:rPr lang="en-US" baseline="0"/>
                      <a:t>
</a:t>
                    </a:r>
                    <a:fld id="{D3F0820A-3E29-45EE-AA01-4F4F8FEDD903}"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BF07E730-75F1-46AF-9AB7-7DB19C407357}" type="CELLRANGE">
                      <a:rPr lang="en-US" baseline="0"/>
                      <a:pPr>
                        <a:defRPr sz="800" b="1">
                          <a:solidFill>
                            <a:srgbClr val="000000"/>
                          </a:solidFill>
                        </a:defRPr>
                      </a:pPr>
                      <a:t>[CELLRANGE]</a:t>
                    </a:fld>
                    <a:r>
                      <a:rPr lang="en-US" baseline="0"/>
                      <a:t>
</a:t>
                    </a:r>
                    <a:fld id="{B1AEABD0-9C4F-476C-9713-54B7202DABF4}"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BFD5CD-7D99-4A21-B6C5-717F3747C6C5}" type="CELLRANGE">
                      <a:rPr lang="en-US" baseline="0"/>
                      <a:pPr>
                        <a:defRPr b="1">
                          <a:solidFill>
                            <a:srgbClr val="000000"/>
                          </a:solidFill>
                        </a:defRPr>
                      </a:pPr>
                      <a:t>[CELLRANGE]</a:t>
                    </a:fld>
                    <a:r>
                      <a:rPr lang="en-US" baseline="0"/>
                      <a:t>
</a:t>
                    </a:r>
                    <a:fld id="{97B02DE6-CD82-4135-A815-0FBB50B8CB6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888F05D-BEF4-475E-A4B3-208AF1DE8F8A}" type="CELLRANGE">
                      <a:rPr lang="en-US" baseline="0"/>
                      <a:pPr>
                        <a:defRPr b="1">
                          <a:solidFill>
                            <a:srgbClr val="000000"/>
                          </a:solidFill>
                        </a:defRPr>
                      </a:pPr>
                      <a:t>[CELLRANGE]</a:t>
                    </a:fld>
                    <a:r>
                      <a:rPr lang="en-US" baseline="0"/>
                      <a:t>
</a:t>
                    </a:r>
                    <a:fld id="{3B318DEA-7CD7-4CEC-A0A4-346F053C621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FFFF1C-5226-4E62-814C-C485F591A2A0}" type="CELLRANGE">
                      <a:rPr lang="en-US" baseline="0"/>
                      <a:pPr>
                        <a:defRPr b="1">
                          <a:solidFill>
                            <a:srgbClr val="000000"/>
                          </a:solidFill>
                        </a:defRPr>
                      </a:pPr>
                      <a:t>[CELLRANGE]</a:t>
                    </a:fld>
                    <a:r>
                      <a:rPr lang="en-US" baseline="0"/>
                      <a:t>
</a:t>
                    </a:r>
                    <a:fld id="{A2EE3F63-182F-4AE6-883F-53D63C2BCD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C4617A-39E0-4A3D-BC6A-C74C95E1D796}" type="CELLRANGE">
                      <a:rPr lang="en-US" baseline="0"/>
                      <a:pPr>
                        <a:defRPr b="1">
                          <a:solidFill>
                            <a:srgbClr val="000000"/>
                          </a:solidFill>
                        </a:defRPr>
                      </a:pPr>
                      <a:t>[CELLRANGE]</a:t>
                    </a:fld>
                    <a:r>
                      <a:rPr lang="en-US" baseline="0"/>
                      <a:t>
</a:t>
                    </a:r>
                    <a:fld id="{7F228EEA-16B3-46E2-9D7D-1078B5473B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78280E9-5048-4927-BFD6-83C82065BEE1}" type="CELLRANGE">
                      <a:rPr lang="en-US" baseline="0"/>
                      <a:pPr>
                        <a:defRPr b="1">
                          <a:solidFill>
                            <a:srgbClr val="000000"/>
                          </a:solidFill>
                        </a:defRPr>
                      </a:pPr>
                      <a:t>[CELLRANGE]</a:t>
                    </a:fld>
                    <a:r>
                      <a:rPr lang="en-US" baseline="0"/>
                      <a:t>
</a:t>
                    </a:r>
                    <a:fld id="{3E42AA3A-9EAD-4D08-81BA-D25B8F3B064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342F6F-09CA-46DA-82A4-3A24B663A36C}" type="CELLRANGE">
                      <a:rPr lang="en-US" baseline="0"/>
                      <a:pPr>
                        <a:defRPr b="1">
                          <a:solidFill>
                            <a:srgbClr val="000000"/>
                          </a:solidFill>
                        </a:defRPr>
                      </a:pPr>
                      <a:t>[CELLRANGE]</a:t>
                    </a:fld>
                    <a:r>
                      <a:rPr lang="en-US" baseline="0"/>
                      <a:t>
</a:t>
                    </a:r>
                    <a:fld id="{C44B35EA-8E25-4D2F-9236-BEE4A79CED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D3600DC-6E8F-4EB7-AFFA-41A33340414D}" type="CELLRANGE">
                      <a:rPr lang="en-US" baseline="0"/>
                      <a:pPr>
                        <a:defRPr b="1">
                          <a:solidFill>
                            <a:srgbClr val="000000"/>
                          </a:solidFill>
                        </a:defRPr>
                      </a:pPr>
                      <a:t>[CELLRANGE]</a:t>
                    </a:fld>
                    <a:r>
                      <a:rPr lang="en-US" baseline="0"/>
                      <a:t>
</a:t>
                    </a:r>
                    <a:fld id="{48A72D06-237F-4783-B490-A6EC63BC813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B1E13A9-4A39-45DC-ADB2-5407B338A3BE}" type="CELLRANGE">
                      <a:rPr lang="en-US" baseline="0"/>
                      <a:pPr>
                        <a:defRPr b="1">
                          <a:solidFill>
                            <a:srgbClr val="000000"/>
                          </a:solidFill>
                        </a:defRPr>
                      </a:pPr>
                      <a:t>[CELLRANGE]</a:t>
                    </a:fld>
                    <a:r>
                      <a:rPr lang="en-US" baseline="0"/>
                      <a:t>
</a:t>
                    </a:r>
                    <a:fld id="{D307AE51-08E6-4FDC-857A-AF4B6754A0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Navarra, Comunidad Foral de</c:v>
                </c:pt>
                <c:pt idx="4">
                  <c:v>Asturias, Principado de</c:v>
                </c:pt>
                <c:pt idx="5">
                  <c:v>Cantabria</c:v>
                </c:pt>
                <c:pt idx="6">
                  <c:v>Andalucía</c:v>
                </c:pt>
                <c:pt idx="7">
                  <c:v>Castilla - La Mancha</c:v>
                </c:pt>
                <c:pt idx="8">
                  <c:v>Comunitat Valenciana</c:v>
                </c:pt>
                <c:pt idx="9">
                  <c:v>Ceuta</c:v>
                </c:pt>
                <c:pt idx="10">
                  <c:v>Media Nacional</c:v>
                </c:pt>
                <c:pt idx="11">
                  <c:v>Madrid, Comunidad de</c:v>
                </c:pt>
                <c:pt idx="12">
                  <c:v>Canarias</c:v>
                </c:pt>
                <c:pt idx="13">
                  <c:v>Rioja, La</c:v>
                </c:pt>
                <c:pt idx="14">
                  <c:v>Balears, Illes</c:v>
                </c:pt>
                <c:pt idx="15">
                  <c:v>Extremadura</c:v>
                </c:pt>
                <c:pt idx="16">
                  <c:v>Melilla</c:v>
                </c:pt>
                <c:pt idx="17">
                  <c:v>Cataluña</c:v>
                </c:pt>
                <c:pt idx="18">
                  <c:v>Murcia, Región de</c:v>
                </c:pt>
                <c:pt idx="19">
                  <c:v>País Vasco</c:v>
                </c:pt>
              </c:strCache>
            </c:strRef>
          </c:cat>
          <c:val>
            <c:numRef>
              <c:f>'11ListaEsperaGII'!$P$13:$P$32</c:f>
              <c:numCache>
                <c:formatCode>0.00%</c:formatCode>
                <c:ptCount val="20"/>
                <c:pt idx="0">
                  <c:v>1.7885991230094623E-3</c:v>
                </c:pt>
                <c:pt idx="1">
                  <c:v>1.9389468208365847E-3</c:v>
                </c:pt>
                <c:pt idx="2">
                  <c:v>4.9991831400098023E-3</c:v>
                </c:pt>
                <c:pt idx="3">
                  <c:v>1.1107775442809968E-2</c:v>
                </c:pt>
                <c:pt idx="4">
                  <c:v>1.1230986911920765E-2</c:v>
                </c:pt>
                <c:pt idx="5">
                  <c:v>1.4912389710451101E-2</c:v>
                </c:pt>
                <c:pt idx="6">
                  <c:v>3.1075785942469777E-2</c:v>
                </c:pt>
                <c:pt idx="7">
                  <c:v>4.2074758812956241E-2</c:v>
                </c:pt>
                <c:pt idx="8">
                  <c:v>4.2956067005717899E-2</c:v>
                </c:pt>
                <c:pt idx="9">
                  <c:v>4.4871794871794872E-2</c:v>
                </c:pt>
                <c:pt idx="10">
                  <c:v>5.2301968926313842E-2</c:v>
                </c:pt>
                <c:pt idx="11">
                  <c:v>5.5073836587972408E-2</c:v>
                </c:pt>
                <c:pt idx="12">
                  <c:v>6.8655950752393988E-2</c:v>
                </c:pt>
                <c:pt idx="13">
                  <c:v>7.3681838666065799E-2</c:v>
                </c:pt>
                <c:pt idx="14">
                  <c:v>8.03713306013214E-2</c:v>
                </c:pt>
                <c:pt idx="15">
                  <c:v>8.690639187144196E-2</c:v>
                </c:pt>
                <c:pt idx="16">
                  <c:v>9.5287958115183244E-2</c:v>
                </c:pt>
                <c:pt idx="17">
                  <c:v>9.9042503724651024E-2</c:v>
                </c:pt>
                <c:pt idx="18">
                  <c:v>0.11282276995305164</c:v>
                </c:pt>
                <c:pt idx="19">
                  <c:v>0.11572732541292378</c:v>
                </c:pt>
              </c:numCache>
            </c:numRef>
          </c:val>
          <c:extLst>
            <c:ext xmlns:c15="http://schemas.microsoft.com/office/drawing/2012/chart" uri="{02D57815-91ED-43cb-92C2-25804820EDAC}">
              <c15:datalabelsRange>
                <c15:f>'11ListaEsperaGII'!$N$13:$N$32</c15:f>
                <c15:dlblRangeCache>
                  <c:ptCount val="20"/>
                  <c:pt idx="0">
                    <c:v>31</c:v>
                  </c:pt>
                  <c:pt idx="1">
                    <c:v>82</c:v>
                  </c:pt>
                  <c:pt idx="2">
                    <c:v>153</c:v>
                  </c:pt>
                  <c:pt idx="3">
                    <c:v>74</c:v>
                  </c:pt>
                  <c:pt idx="4">
                    <c:v>127</c:v>
                  </c:pt>
                  <c:pt idx="5">
                    <c:v>120</c:v>
                  </c:pt>
                  <c:pt idx="6">
                    <c:v>4.465</c:v>
                  </c:pt>
                  <c:pt idx="7">
                    <c:v>1.147</c:v>
                  </c:pt>
                  <c:pt idx="8">
                    <c:v>2.990</c:v>
                  </c:pt>
                  <c:pt idx="9">
                    <c:v>28</c:v>
                  </c:pt>
                  <c:pt idx="10">
                    <c:v>33.882</c:v>
                  </c:pt>
                  <c:pt idx="11">
                    <c:v>4.535</c:v>
                  </c:pt>
                  <c:pt idx="12">
                    <c:v>1.606</c:v>
                  </c:pt>
                  <c:pt idx="13">
                    <c:v>327</c:v>
                  </c:pt>
                  <c:pt idx="14">
                    <c:v>961</c:v>
                  </c:pt>
                  <c:pt idx="15">
                    <c:v>1.206</c:v>
                  </c:pt>
                  <c:pt idx="16">
                    <c:v>91</c:v>
                  </c:pt>
                  <c:pt idx="17">
                    <c:v>10.437</c:v>
                  </c:pt>
                  <c:pt idx="18">
                    <c:v>2.307</c:v>
                  </c:pt>
                  <c:pt idx="19">
                    <c:v>3.195</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Navarra, Comunidad Foral de</c:v>
                </c:pt>
                <c:pt idx="4">
                  <c:v>Asturias, Principado de</c:v>
                </c:pt>
                <c:pt idx="5">
                  <c:v>Cantabria</c:v>
                </c:pt>
                <c:pt idx="6">
                  <c:v>Andalucía</c:v>
                </c:pt>
                <c:pt idx="7">
                  <c:v>Castilla - La Mancha</c:v>
                </c:pt>
                <c:pt idx="8">
                  <c:v>Comunitat Valenciana</c:v>
                </c:pt>
                <c:pt idx="9">
                  <c:v>Ceuta</c:v>
                </c:pt>
                <c:pt idx="10">
                  <c:v>Media Nacional</c:v>
                </c:pt>
                <c:pt idx="11">
                  <c:v>Madrid, Comunidad de</c:v>
                </c:pt>
                <c:pt idx="12">
                  <c:v>Canarias</c:v>
                </c:pt>
                <c:pt idx="13">
                  <c:v>Rioja, La</c:v>
                </c:pt>
                <c:pt idx="14">
                  <c:v>Balears, Illes</c:v>
                </c:pt>
                <c:pt idx="15">
                  <c:v>Extremadura</c:v>
                </c:pt>
                <c:pt idx="16">
                  <c:v>Melilla</c:v>
                </c:pt>
                <c:pt idx="17">
                  <c:v>Cataluña</c:v>
                </c:pt>
                <c:pt idx="18">
                  <c:v>Murcia, Región de</c:v>
                </c:pt>
                <c:pt idx="19">
                  <c:v>País Vasco</c:v>
                </c:pt>
              </c:strCache>
            </c:strRef>
          </c:cat>
          <c:val>
            <c:numRef>
              <c:f>'11ListaEsperaGII'!$Q$13:$Q$32</c:f>
              <c:numCache>
                <c:formatCode>0.00%</c:formatCode>
                <c:ptCount val="20"/>
                <c:pt idx="0">
                  <c:v>0.94769803107368611</c:v>
                </c:pt>
                <c:pt idx="1">
                  <c:v>0.94769803107368611</c:v>
                </c:pt>
                <c:pt idx="2">
                  <c:v>0.94769803107368611</c:v>
                </c:pt>
                <c:pt idx="3">
                  <c:v>0.94769803107368611</c:v>
                </c:pt>
                <c:pt idx="4">
                  <c:v>0.94769803107368611</c:v>
                </c:pt>
                <c:pt idx="5">
                  <c:v>0.94769803107368611</c:v>
                </c:pt>
                <c:pt idx="6">
                  <c:v>0.94769803107368611</c:v>
                </c:pt>
                <c:pt idx="7">
                  <c:v>0.94769803107368611</c:v>
                </c:pt>
                <c:pt idx="8">
                  <c:v>0.94769803107368611</c:v>
                </c:pt>
                <c:pt idx="9">
                  <c:v>0.94769803107368611</c:v>
                </c:pt>
                <c:pt idx="10">
                  <c:v>0.94769803107368611</c:v>
                </c:pt>
                <c:pt idx="11">
                  <c:v>0.94769803107368611</c:v>
                </c:pt>
                <c:pt idx="12">
                  <c:v>0.94769803107368611</c:v>
                </c:pt>
                <c:pt idx="13">
                  <c:v>0.94769803107368611</c:v>
                </c:pt>
                <c:pt idx="14">
                  <c:v>0.94769803107368611</c:v>
                </c:pt>
                <c:pt idx="15">
                  <c:v>0.94769803107368611</c:v>
                </c:pt>
                <c:pt idx="16">
                  <c:v>0.94769803107368611</c:v>
                </c:pt>
                <c:pt idx="17">
                  <c:v>0.94769803107368611</c:v>
                </c:pt>
                <c:pt idx="18">
                  <c:v>0.94769803107368611</c:v>
                </c:pt>
                <c:pt idx="19">
                  <c:v>0.94769803107368611</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AD84C6"/>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5A3471"/>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01242B-6155-4BF5-B5D2-CD54217F30FB}" type="CELLRANGE">
                      <a:rPr lang="en-US" baseline="0"/>
                      <a:pPr>
                        <a:defRPr b="1">
                          <a:solidFill>
                            <a:srgbClr val="000000"/>
                          </a:solidFill>
                        </a:defRPr>
                      </a:pPr>
                      <a:t>[CELLRANGE]</a:t>
                    </a:fld>
                    <a:r>
                      <a:rPr lang="en-US" baseline="0"/>
                      <a:t>
</a:t>
                    </a:r>
                    <a:fld id="{7658AECA-52FC-435C-8558-DCE9FD5C09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1E1934-A9D3-45F5-9F0A-DBA18408F66B}" type="CELLRANGE">
                      <a:rPr lang="en-US" baseline="0"/>
                      <a:pPr>
                        <a:defRPr b="1">
                          <a:solidFill>
                            <a:srgbClr val="000000"/>
                          </a:solidFill>
                        </a:defRPr>
                      </a:pPr>
                      <a:t>[CELLRANGE]</a:t>
                    </a:fld>
                    <a:r>
                      <a:rPr lang="en-US" baseline="0"/>
                      <a:t>
</a:t>
                    </a:r>
                    <a:fld id="{592E531F-8158-46C9-A2A6-7D644D7ED6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D25FEB7-62BF-4C0C-A107-9369C11C4B42}" type="CELLRANGE">
                      <a:rPr lang="en-US" baseline="0"/>
                      <a:pPr>
                        <a:defRPr b="1">
                          <a:solidFill>
                            <a:srgbClr val="000000"/>
                          </a:solidFill>
                        </a:defRPr>
                      </a:pPr>
                      <a:t>[CELLRANGE]</a:t>
                    </a:fld>
                    <a:r>
                      <a:rPr lang="en-US" baseline="0"/>
                      <a:t>
</a:t>
                    </a:r>
                    <a:fld id="{DEEE2A8B-C832-43E1-B06F-7E49B160C4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2E0C639-4C5D-4985-A0CE-A6B618594ABF}" type="CELLRANGE">
                      <a:rPr lang="en-US" baseline="0"/>
                      <a:pPr>
                        <a:defRPr b="1">
                          <a:solidFill>
                            <a:srgbClr val="000000"/>
                          </a:solidFill>
                        </a:defRPr>
                      </a:pPr>
                      <a:t>[CELLRANGE]</a:t>
                    </a:fld>
                    <a:r>
                      <a:rPr lang="en-US" baseline="0"/>
                      <a:t>
</a:t>
                    </a:r>
                    <a:fld id="{6593FE84-9CD0-4599-8A78-848256D7D14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4828E8-6C64-4BBA-951F-AECEE41BC9D5}" type="CELLRANGE">
                      <a:rPr lang="en-US" baseline="0"/>
                      <a:pPr>
                        <a:defRPr b="1">
                          <a:solidFill>
                            <a:srgbClr val="000000"/>
                          </a:solidFill>
                        </a:defRPr>
                      </a:pPr>
                      <a:t>[CELLRANGE]</a:t>
                    </a:fld>
                    <a:r>
                      <a:rPr lang="en-US" baseline="0"/>
                      <a:t>
</a:t>
                    </a:r>
                    <a:fld id="{D6958A4D-EDFD-4E11-BB63-9417E6D881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441D43-A624-44A5-AF5F-C06B6179B655}" type="CELLRANGE">
                      <a:rPr lang="en-US" baseline="0"/>
                      <a:pPr>
                        <a:defRPr b="1">
                          <a:solidFill>
                            <a:srgbClr val="000000"/>
                          </a:solidFill>
                        </a:defRPr>
                      </a:pPr>
                      <a:t>[CELLRANGE]</a:t>
                    </a:fld>
                    <a:r>
                      <a:rPr lang="en-US" baseline="0"/>
                      <a:t>
</a:t>
                    </a:r>
                    <a:fld id="{A96039F7-49B9-49A4-8702-EF241BF9E2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AB25D3-C769-4E79-BA56-00F9D3E7866A}" type="CELLRANGE">
                      <a:rPr lang="en-US" baseline="0"/>
                      <a:pPr>
                        <a:defRPr b="1">
                          <a:solidFill>
                            <a:srgbClr val="000000"/>
                          </a:solidFill>
                        </a:defRPr>
                      </a:pPr>
                      <a:t>[CELLRANGE]</a:t>
                    </a:fld>
                    <a:r>
                      <a:rPr lang="en-US" baseline="0"/>
                      <a:t>
</a:t>
                    </a:r>
                    <a:fld id="{48EBBB8C-4C5F-45AD-B58D-E7E67506015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94F5F10-D3E1-4F06-81AD-A733EABAB108}" type="CELLRANGE">
                      <a:rPr lang="en-US" baseline="0"/>
                      <a:pPr>
                        <a:defRPr b="1">
                          <a:solidFill>
                            <a:srgbClr val="000000"/>
                          </a:solidFill>
                        </a:defRPr>
                      </a:pPr>
                      <a:t>[CELLRANGE]</a:t>
                    </a:fld>
                    <a:r>
                      <a:rPr lang="en-US" baseline="0"/>
                      <a:t>
</a:t>
                    </a:r>
                    <a:fld id="{F4F6B35A-511C-4BEB-9DED-B4C87E004DD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D30C82D-9BF8-4053-AE18-781B5B64D6E3}" type="CELLRANGE">
                      <a:rPr lang="en-US" baseline="0"/>
                      <a:pPr>
                        <a:defRPr b="1">
                          <a:solidFill>
                            <a:srgbClr val="000000"/>
                          </a:solidFill>
                        </a:defRPr>
                      </a:pPr>
                      <a:t>[CELLRANGE]</a:t>
                    </a:fld>
                    <a:r>
                      <a:rPr lang="en-US" baseline="0"/>
                      <a:t>
</a:t>
                    </a:r>
                    <a:fld id="{71C8C61C-09C8-4E04-9D44-A1BCA33305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EFC0805-324C-49CE-8C97-4BF59039AF50}" type="CELLRANGE">
                      <a:rPr lang="en-US" baseline="0"/>
                      <a:pPr>
                        <a:defRPr b="1">
                          <a:solidFill>
                            <a:srgbClr val="000000"/>
                          </a:solidFill>
                        </a:defRPr>
                      </a:pPr>
                      <a:t>[CELLRANGE]</a:t>
                    </a:fld>
                    <a:r>
                      <a:rPr lang="en-US" baseline="0"/>
                      <a:t>
</a:t>
                    </a:r>
                    <a:fld id="{F62FB4AD-8E63-4A2C-BAE2-40A774E5123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BF2E76E-C06E-45C7-9B64-42B07F1B4902}" type="CELLRANGE">
                      <a:rPr lang="en-US" baseline="0"/>
                      <a:pPr>
                        <a:defRPr b="1">
                          <a:solidFill>
                            <a:srgbClr val="000000"/>
                          </a:solidFill>
                        </a:defRPr>
                      </a:pPr>
                      <a:t>[CELLRANGE]</a:t>
                    </a:fld>
                    <a:r>
                      <a:rPr lang="en-US" baseline="0"/>
                      <a:t>
</a:t>
                    </a:r>
                    <a:fld id="{68B7E45E-CC8C-4F95-9F74-FFA2155AC1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95D7BE9F-6F16-496A-A3A9-76F04EA57D74}" type="CELLRANGE">
                      <a:rPr lang="en-US" baseline="0"/>
                      <a:pPr>
                        <a:defRPr b="1">
                          <a:solidFill>
                            <a:srgbClr val="FFFFFF"/>
                          </a:solidFill>
                        </a:defRPr>
                      </a:pPr>
                      <a:t>[CELLRANGE]</a:t>
                    </a:fld>
                    <a:r>
                      <a:rPr lang="en-US" baseline="0"/>
                      <a:t>
</a:t>
                    </a:r>
                    <a:fld id="{F9FB4D10-B980-4ACE-8F93-B23048555657}"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99AE538-2179-44A0-ABA3-1E171FFED9C3}" type="CELLRANGE">
                      <a:rPr lang="en-US" baseline="0"/>
                      <a:pPr>
                        <a:defRPr b="1">
                          <a:solidFill>
                            <a:srgbClr val="000000"/>
                          </a:solidFill>
                        </a:defRPr>
                      </a:pPr>
                      <a:t>[CELLRANGE]</a:t>
                    </a:fld>
                    <a:r>
                      <a:rPr lang="en-US" baseline="0"/>
                      <a:t>
</a:t>
                    </a:r>
                    <a:fld id="{3E16E17E-93DA-4A1C-9F6C-8E8B8F00C2F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8FC77B8-6C0A-47EA-99A5-90C82094D9A3}" type="CELLRANGE">
                      <a:rPr lang="en-US" baseline="0"/>
                      <a:pPr>
                        <a:defRPr b="1">
                          <a:solidFill>
                            <a:srgbClr val="000000"/>
                          </a:solidFill>
                        </a:defRPr>
                      </a:pPr>
                      <a:t>[CELLRANGE]</a:t>
                    </a:fld>
                    <a:r>
                      <a:rPr lang="en-US" baseline="0"/>
                      <a:t>
</a:t>
                    </a:r>
                    <a:fld id="{BE669133-BD12-4A86-BC68-810CD223590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6A9FCFC-0FA8-4E6D-B43D-E20EAE0D31C1}" type="CELLRANGE">
                      <a:rPr lang="en-US" baseline="0"/>
                      <a:pPr>
                        <a:defRPr b="1">
                          <a:solidFill>
                            <a:srgbClr val="000000"/>
                          </a:solidFill>
                        </a:defRPr>
                      </a:pPr>
                      <a:t>[CELLRANGE]</a:t>
                    </a:fld>
                    <a:r>
                      <a:rPr lang="en-US" baseline="0"/>
                      <a:t>
</a:t>
                    </a:r>
                    <a:fld id="{692D9C98-EF20-4280-816A-F04719139F4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B804704-F07C-4A7D-9F2C-3C5C5AC75832}" type="CELLRANGE">
                      <a:rPr lang="en-US" baseline="0"/>
                      <a:pPr>
                        <a:defRPr b="1">
                          <a:solidFill>
                            <a:srgbClr val="000000"/>
                          </a:solidFill>
                        </a:defRPr>
                      </a:pPr>
                      <a:t>[CELLRANGE]</a:t>
                    </a:fld>
                    <a:r>
                      <a:rPr lang="en-US" baseline="0"/>
                      <a:t>
</a:t>
                    </a:r>
                    <a:fld id="{05C5F73A-7AED-4CF0-B0BE-D1C4033845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81F913E-7E62-44CF-ABD4-8C8A58D8BDF4}" type="CELLRANGE">
                      <a:rPr lang="en-US" baseline="0"/>
                      <a:pPr>
                        <a:defRPr b="1">
                          <a:solidFill>
                            <a:srgbClr val="000000"/>
                          </a:solidFill>
                        </a:defRPr>
                      </a:pPr>
                      <a:t>[CELLRANGE]</a:t>
                    </a:fld>
                    <a:r>
                      <a:rPr lang="en-US" baseline="0"/>
                      <a:t>
</a:t>
                    </a:r>
                    <a:fld id="{6B22B383-2FCF-44CF-89DE-50EB5A444EA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A010FA-1E2D-4040-A431-0EE25A995D32}" type="CELLRANGE">
                      <a:rPr lang="en-US" baseline="0"/>
                      <a:pPr>
                        <a:defRPr b="1">
                          <a:solidFill>
                            <a:srgbClr val="000000"/>
                          </a:solidFill>
                        </a:defRPr>
                      </a:pPr>
                      <a:t>[CELLRANGE]</a:t>
                    </a:fld>
                    <a:r>
                      <a:rPr lang="en-US" baseline="0"/>
                      <a:t>
</a:t>
                    </a:r>
                    <a:fld id="{E9B12D92-8F89-4C6E-A452-BB7F44075E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B38099A-E122-40A0-8751-22C86EC315BD}" type="CELLRANGE">
                      <a:rPr lang="en-US" baseline="0"/>
                      <a:pPr>
                        <a:defRPr b="1">
                          <a:solidFill>
                            <a:srgbClr val="000000"/>
                          </a:solidFill>
                        </a:defRPr>
                      </a:pPr>
                      <a:t>[CELLRANGE]</a:t>
                    </a:fld>
                    <a:r>
                      <a:rPr lang="en-US" baseline="0"/>
                      <a:t>
</a:t>
                    </a:r>
                    <a:fld id="{65D84915-02FF-41FB-B951-72AEC482EB9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FE08181-2A94-4557-8117-023698737936}" type="CELLRANGE">
                      <a:rPr lang="en-US" baseline="0"/>
                      <a:pPr>
                        <a:defRPr b="1">
                          <a:solidFill>
                            <a:srgbClr val="000000"/>
                          </a:solidFill>
                        </a:defRPr>
                      </a:pPr>
                      <a:t>[CELLRANGE]</a:t>
                    </a:fld>
                    <a:r>
                      <a:rPr lang="en-US" baseline="0"/>
                      <a:t>
</a:t>
                    </a:r>
                    <a:fld id="{C0C06F3F-85C1-49F9-9613-07D049A621A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Cantabria</c:v>
                </c:pt>
                <c:pt idx="5">
                  <c:v>Navarra, Comunidad Foral de</c:v>
                </c:pt>
                <c:pt idx="6">
                  <c:v>Castilla - La Mancha</c:v>
                </c:pt>
                <c:pt idx="7">
                  <c:v>Comunitat Valenciana</c:v>
                </c:pt>
                <c:pt idx="8">
                  <c:v>Andalucía</c:v>
                </c:pt>
                <c:pt idx="9">
                  <c:v>Ceuta</c:v>
                </c:pt>
                <c:pt idx="10">
                  <c:v>Canarias</c:v>
                </c:pt>
                <c:pt idx="11">
                  <c:v>Media Nacional</c:v>
                </c:pt>
                <c:pt idx="12">
                  <c:v>Madrid, Comunidad de</c:v>
                </c:pt>
                <c:pt idx="13">
                  <c:v>Balears, Illes</c:v>
                </c:pt>
                <c:pt idx="14">
                  <c:v>Melilla</c:v>
                </c:pt>
                <c:pt idx="15">
                  <c:v>Extremadura</c:v>
                </c:pt>
                <c:pt idx="16">
                  <c:v>Rioja, La</c:v>
                </c:pt>
                <c:pt idx="17">
                  <c:v>País Vasco</c:v>
                </c:pt>
                <c:pt idx="18">
                  <c:v>Cataluña</c:v>
                </c:pt>
                <c:pt idx="19">
                  <c:v>Murcia, Región de</c:v>
                </c:pt>
              </c:strCache>
            </c:strRef>
          </c:cat>
          <c:val>
            <c:numRef>
              <c:f>'11ListaEsperaGI'!$O$13:$O$32</c:f>
              <c:numCache>
                <c:formatCode>0.00%</c:formatCode>
                <c:ptCount val="20"/>
                <c:pt idx="0">
                  <c:v>0.99829638912822116</c:v>
                </c:pt>
                <c:pt idx="1">
                  <c:v>0.99672457156226235</c:v>
                </c:pt>
                <c:pt idx="2">
                  <c:v>0.98843137254901958</c:v>
                </c:pt>
                <c:pt idx="3">
                  <c:v>0.97504993086495617</c:v>
                </c:pt>
                <c:pt idx="4">
                  <c:v>0.96969126506024095</c:v>
                </c:pt>
                <c:pt idx="5">
                  <c:v>0.96830808080808084</c:v>
                </c:pt>
                <c:pt idx="6">
                  <c:v>0.94529114162712502</c:v>
                </c:pt>
                <c:pt idx="7">
                  <c:v>0.94383902328736147</c:v>
                </c:pt>
                <c:pt idx="8">
                  <c:v>0.93722284789188426</c:v>
                </c:pt>
                <c:pt idx="9">
                  <c:v>0.91379310344827591</c:v>
                </c:pt>
                <c:pt idx="10">
                  <c:v>0.9098921136605379</c:v>
                </c:pt>
                <c:pt idx="11">
                  <c:v>0.89975040389327132</c:v>
                </c:pt>
                <c:pt idx="12">
                  <c:v>0.89717306232112615</c:v>
                </c:pt>
                <c:pt idx="13">
                  <c:v>0.86641244116069838</c:v>
                </c:pt>
                <c:pt idx="14">
                  <c:v>0.85919540229885061</c:v>
                </c:pt>
                <c:pt idx="15">
                  <c:v>0.84559221200649004</c:v>
                </c:pt>
                <c:pt idx="16">
                  <c:v>0.81845077998924154</c:v>
                </c:pt>
                <c:pt idx="17">
                  <c:v>0.80306975129559377</c:v>
                </c:pt>
                <c:pt idx="18">
                  <c:v>0.80202299713122127</c:v>
                </c:pt>
                <c:pt idx="19">
                  <c:v>0.80050946506168519</c:v>
                </c:pt>
              </c:numCache>
            </c:numRef>
          </c:val>
          <c:extLst>
            <c:ext xmlns:c15="http://schemas.microsoft.com/office/drawing/2012/chart" uri="{02D57815-91ED-43cb-92C2-25804820EDAC}">
              <c15:datalabelsRange>
                <c15:f>'11ListaEsperaGI'!$M$13:$M$32</c15:f>
                <c15:dlblRangeCache>
                  <c:ptCount val="20"/>
                  <c:pt idx="0">
                    <c:v>50.981</c:v>
                  </c:pt>
                  <c:pt idx="1">
                    <c:v>17.041</c:v>
                  </c:pt>
                  <c:pt idx="2">
                    <c:v>15.123</c:v>
                  </c:pt>
                  <c:pt idx="3">
                    <c:v>31.733</c:v>
                  </c:pt>
                  <c:pt idx="4">
                    <c:v>5.151</c:v>
                  </c:pt>
                  <c:pt idx="5">
                    <c:v>7.669</c:v>
                  </c:pt>
                  <c:pt idx="6">
                    <c:v>30.082</c:v>
                  </c:pt>
                  <c:pt idx="7">
                    <c:v>62.619</c:v>
                  </c:pt>
                  <c:pt idx="8">
                    <c:v>106.521</c:v>
                  </c:pt>
                  <c:pt idx="9">
                    <c:v>636</c:v>
                  </c:pt>
                  <c:pt idx="10">
                    <c:v>17.964</c:v>
                  </c:pt>
                  <c:pt idx="11">
                    <c:v>588.668</c:v>
                  </c:pt>
                  <c:pt idx="12">
                    <c:v>61.442</c:v>
                  </c:pt>
                  <c:pt idx="13">
                    <c:v>14.541</c:v>
                  </c:pt>
                  <c:pt idx="14">
                    <c:v>598</c:v>
                  </c:pt>
                  <c:pt idx="15">
                    <c:v>12.508</c:v>
                  </c:pt>
                  <c:pt idx="16">
                    <c:v>3.043</c:v>
                  </c:pt>
                  <c:pt idx="17">
                    <c:v>32.387</c:v>
                  </c:pt>
                  <c:pt idx="18">
                    <c:v>102.602</c:v>
                  </c:pt>
                  <c:pt idx="19">
                    <c:v>16.027</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8784C6"/>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373472"/>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82B54A0-34F9-4D5D-A822-FE59BC4B6441}" type="CELLRANGE">
                      <a:rPr lang="en-US" baseline="0"/>
                      <a:pPr>
                        <a:defRPr b="1">
                          <a:solidFill>
                            <a:srgbClr val="000000"/>
                          </a:solidFill>
                        </a:defRPr>
                      </a:pPr>
                      <a:t>[CELLRANGE]</a:t>
                    </a:fld>
                    <a:r>
                      <a:rPr lang="en-US" baseline="0"/>
                      <a:t>
</a:t>
                    </a:r>
                    <a:fld id="{6E7FCC2B-55AB-4658-A8BC-CE86CC793A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8A29B6-819F-4E5D-AB29-54722585DC5A}" type="CELLRANGE">
                      <a:rPr lang="en-US" baseline="0"/>
                      <a:pPr>
                        <a:defRPr b="1">
                          <a:solidFill>
                            <a:srgbClr val="000000"/>
                          </a:solidFill>
                        </a:defRPr>
                      </a:pPr>
                      <a:t>[CELLRANGE]</a:t>
                    </a:fld>
                    <a:r>
                      <a:rPr lang="en-US" baseline="0"/>
                      <a:t>
</a:t>
                    </a:r>
                    <a:fld id="{21BB0EA7-358B-488C-9E46-7BCBC221C7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B9B625A-50EF-4BD9-BCCD-C02627161D06}" type="CELLRANGE">
                      <a:rPr lang="en-US" baseline="0"/>
                      <a:pPr>
                        <a:defRPr b="1">
                          <a:solidFill>
                            <a:srgbClr val="000000"/>
                          </a:solidFill>
                        </a:defRPr>
                      </a:pPr>
                      <a:t>[CELLRANGE]</a:t>
                    </a:fld>
                    <a:r>
                      <a:rPr lang="en-US" baseline="0"/>
                      <a:t>
</a:t>
                    </a:r>
                    <a:fld id="{93314DB6-03BF-4B21-9137-8A3C42B10B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7D63A1-5413-4297-A8FA-1E8A4A26D1BA}" type="CELLRANGE">
                      <a:rPr lang="en-US" baseline="0"/>
                      <a:pPr>
                        <a:defRPr b="1">
                          <a:solidFill>
                            <a:srgbClr val="000000"/>
                          </a:solidFill>
                        </a:defRPr>
                      </a:pPr>
                      <a:t>[CELLRANGE]</a:t>
                    </a:fld>
                    <a:r>
                      <a:rPr lang="en-US" baseline="0"/>
                      <a:t>
</a:t>
                    </a:r>
                    <a:fld id="{4461DCD4-C369-4358-AC10-3DD70AC730B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4BD19B7-AB8F-4021-843D-9F1F30EB43C5}" type="CELLRANGE">
                      <a:rPr lang="en-US" baseline="0"/>
                      <a:pPr>
                        <a:defRPr b="1">
                          <a:solidFill>
                            <a:srgbClr val="000000"/>
                          </a:solidFill>
                        </a:defRPr>
                      </a:pPr>
                      <a:t>[CELLRANGE]</a:t>
                    </a:fld>
                    <a:r>
                      <a:rPr lang="en-US" baseline="0"/>
                      <a:t>
</a:t>
                    </a:r>
                    <a:fld id="{38AD60C9-6A54-4CA8-88D5-6C4CB72567C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535A028-A604-4438-BC4A-8A4DAFD38173}" type="CELLRANGE">
                      <a:rPr lang="en-US" baseline="0"/>
                      <a:pPr>
                        <a:defRPr b="1">
                          <a:solidFill>
                            <a:srgbClr val="000000"/>
                          </a:solidFill>
                        </a:defRPr>
                      </a:pPr>
                      <a:t>[CELLRANGE]</a:t>
                    </a:fld>
                    <a:r>
                      <a:rPr lang="en-US" baseline="0"/>
                      <a:t>
</a:t>
                    </a:r>
                    <a:fld id="{9F1D1030-66FD-47F1-ACC3-4B94E866CE7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42AA28B-1B24-4106-AD41-120047E39119}" type="CELLRANGE">
                      <a:rPr lang="en-US" baseline="0"/>
                      <a:pPr>
                        <a:defRPr b="1">
                          <a:solidFill>
                            <a:srgbClr val="000000"/>
                          </a:solidFill>
                        </a:defRPr>
                      </a:pPr>
                      <a:t>[CELLRANGE]</a:t>
                    </a:fld>
                    <a:r>
                      <a:rPr lang="en-US" baseline="0"/>
                      <a:t>
</a:t>
                    </a:r>
                    <a:fld id="{E6D954F3-D35E-4398-ACDF-AFDAC772059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5FF10D0-1FF4-4E73-A698-111D3CC7454E}" type="CELLRANGE">
                      <a:rPr lang="en-US" baseline="0"/>
                      <a:pPr>
                        <a:defRPr b="1">
                          <a:solidFill>
                            <a:srgbClr val="000000"/>
                          </a:solidFill>
                        </a:defRPr>
                      </a:pPr>
                      <a:t>[CELLRANGE]</a:t>
                    </a:fld>
                    <a:r>
                      <a:rPr lang="en-US" baseline="0"/>
                      <a:t>
</a:t>
                    </a:r>
                    <a:fld id="{13326A13-4431-4D96-918A-86DF0FB0F4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4EF1A7-994F-4C7B-A889-47A2A31ACF81}" type="CELLRANGE">
                      <a:rPr lang="en-US" baseline="0"/>
                      <a:pPr>
                        <a:defRPr b="1">
                          <a:solidFill>
                            <a:srgbClr val="000000"/>
                          </a:solidFill>
                        </a:defRPr>
                      </a:pPr>
                      <a:t>[CELLRANGE]</a:t>
                    </a:fld>
                    <a:r>
                      <a:rPr lang="en-US" baseline="0"/>
                      <a:t>
</a:t>
                    </a:r>
                    <a:fld id="{461597F4-2860-438E-ABA2-86ACA0DD19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1F27421-F4FE-4A8C-91F0-7A33CF58AC1E}" type="CELLRANGE">
                      <a:rPr lang="en-US" baseline="0"/>
                      <a:pPr>
                        <a:defRPr b="1">
                          <a:solidFill>
                            <a:srgbClr val="000000"/>
                          </a:solidFill>
                        </a:defRPr>
                      </a:pPr>
                      <a:t>[CELLRANGE]</a:t>
                    </a:fld>
                    <a:r>
                      <a:rPr lang="en-US" baseline="0"/>
                      <a:t>
</a:t>
                    </a:r>
                    <a:fld id="{E256AA2B-DD8E-41C5-B128-B4C48D59BC2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2DAB20-A612-4AEB-A555-2B110ED2C129}" type="CELLRANGE">
                      <a:rPr lang="en-US" baseline="0"/>
                      <a:pPr>
                        <a:defRPr b="1">
                          <a:solidFill>
                            <a:srgbClr val="000000"/>
                          </a:solidFill>
                        </a:defRPr>
                      </a:pPr>
                      <a:t>[CELLRANGE]</a:t>
                    </a:fld>
                    <a:r>
                      <a:rPr lang="en-US" baseline="0"/>
                      <a:t>
</a:t>
                    </a:r>
                    <a:fld id="{1681A2A6-A3CA-4E9D-A1F4-325B6B14EB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57FD2D2C-C4A8-4B13-B3A5-A49A7D3F995A}" type="CELLRANGE">
                      <a:rPr lang="en-US" baseline="0"/>
                      <a:pPr>
                        <a:defRPr b="1">
                          <a:solidFill>
                            <a:srgbClr val="FFFFFF"/>
                          </a:solidFill>
                        </a:defRPr>
                      </a:pPr>
                      <a:t>[CELLRANGE]</a:t>
                    </a:fld>
                    <a:r>
                      <a:rPr lang="en-US" baseline="0"/>
                      <a:t>
</a:t>
                    </a:r>
                    <a:fld id="{7D8663F0-F99B-41AB-83D9-4882C4917D41}"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D13DC2C-C03A-47B1-98C7-A1377A407464}" type="CELLRANGE">
                      <a:rPr lang="en-US" baseline="0"/>
                      <a:pPr>
                        <a:defRPr b="1">
                          <a:solidFill>
                            <a:srgbClr val="000000"/>
                          </a:solidFill>
                        </a:defRPr>
                      </a:pPr>
                      <a:t>[CELLRANGE]</a:t>
                    </a:fld>
                    <a:r>
                      <a:rPr lang="en-US" baseline="0"/>
                      <a:t>
</a:t>
                    </a:r>
                    <a:fld id="{D783BD3B-F29A-4AB4-8ABC-E47EC3DDA9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0980DE-97C9-46A1-A9D0-23048835885F}" type="CELLRANGE">
                      <a:rPr lang="en-US" baseline="0"/>
                      <a:pPr>
                        <a:defRPr b="1">
                          <a:solidFill>
                            <a:srgbClr val="000000"/>
                          </a:solidFill>
                        </a:defRPr>
                      </a:pPr>
                      <a:t>[CELLRANGE]</a:t>
                    </a:fld>
                    <a:r>
                      <a:rPr lang="en-US" baseline="0"/>
                      <a:t>
</a:t>
                    </a:r>
                    <a:fld id="{798BD14A-5E93-4A68-9ED2-CB3D320F865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D644972-F666-499F-BC60-61707D030CAA}" type="CELLRANGE">
                      <a:rPr lang="en-US" baseline="0"/>
                      <a:pPr>
                        <a:defRPr b="1">
                          <a:solidFill>
                            <a:srgbClr val="000000"/>
                          </a:solidFill>
                        </a:defRPr>
                      </a:pPr>
                      <a:t>[CELLRANGE]</a:t>
                    </a:fld>
                    <a:r>
                      <a:rPr lang="en-US" baseline="0"/>
                      <a:t>
</a:t>
                    </a:r>
                    <a:fld id="{C878FAC9-5D36-4E82-BE9E-D0BD0EFC5CE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446451E-937C-459B-B899-FD796CF95CEF}" type="CELLRANGE">
                      <a:rPr lang="en-US" baseline="0"/>
                      <a:pPr>
                        <a:defRPr b="1">
                          <a:solidFill>
                            <a:srgbClr val="000000"/>
                          </a:solidFill>
                        </a:defRPr>
                      </a:pPr>
                      <a:t>[CELLRANGE]</a:t>
                    </a:fld>
                    <a:r>
                      <a:rPr lang="en-US" baseline="0"/>
                      <a:t>
</a:t>
                    </a:r>
                    <a:fld id="{3D60D8D1-4805-49D7-B647-2AED3CF4301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F134303-5CD3-47DF-BE7E-FC51F13F85C5}" type="CELLRANGE">
                      <a:rPr lang="en-US" baseline="0"/>
                      <a:pPr>
                        <a:defRPr b="1">
                          <a:solidFill>
                            <a:srgbClr val="000000"/>
                          </a:solidFill>
                        </a:defRPr>
                      </a:pPr>
                      <a:t>[CELLRANGE]</a:t>
                    </a:fld>
                    <a:r>
                      <a:rPr lang="en-US" baseline="0"/>
                      <a:t>
</a:t>
                    </a:r>
                    <a:fld id="{69211B62-A2C1-4AFC-8C00-59442C40CE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97835A6-50D7-4B96-9872-3071FA858455}" type="CELLRANGE">
                      <a:rPr lang="en-US" baseline="0"/>
                      <a:pPr>
                        <a:defRPr b="1">
                          <a:solidFill>
                            <a:srgbClr val="000000"/>
                          </a:solidFill>
                        </a:defRPr>
                      </a:pPr>
                      <a:t>[CELLRANGE]</a:t>
                    </a:fld>
                    <a:r>
                      <a:rPr lang="en-US" baseline="0"/>
                      <a:t>
</a:t>
                    </a:r>
                    <a:fld id="{89B885D6-A517-45BB-9B5F-D82174E3A7D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D7A23A6-81F9-4664-82EE-AF4DFF4B901E}" type="CELLRANGE">
                      <a:rPr lang="en-US" baseline="0"/>
                      <a:pPr>
                        <a:defRPr b="1">
                          <a:solidFill>
                            <a:srgbClr val="000000"/>
                          </a:solidFill>
                        </a:defRPr>
                      </a:pPr>
                      <a:t>[CELLRANGE]</a:t>
                    </a:fld>
                    <a:r>
                      <a:rPr lang="en-US" baseline="0"/>
                      <a:t>
</a:t>
                    </a:r>
                    <a:fld id="{4F4C9EA4-A3F0-4573-9D89-BDC6510FC9D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26AB6F-128C-42D2-A76D-BB9CA8C39BD0}" type="CELLRANGE">
                      <a:rPr lang="en-US" baseline="0"/>
                      <a:pPr>
                        <a:defRPr b="1">
                          <a:solidFill>
                            <a:srgbClr val="000000"/>
                          </a:solidFill>
                        </a:defRPr>
                      </a:pPr>
                      <a:t>[CELLRANGE]</a:t>
                    </a:fld>
                    <a:r>
                      <a:rPr lang="en-US" baseline="0"/>
                      <a:t>
</a:t>
                    </a:r>
                    <a:fld id="{8A11EB8B-DCBD-4791-B241-CFBAEDBA93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Cantabria</c:v>
                </c:pt>
                <c:pt idx="5">
                  <c:v>Navarra, Comunidad Foral de</c:v>
                </c:pt>
                <c:pt idx="6">
                  <c:v>Castilla - La Mancha</c:v>
                </c:pt>
                <c:pt idx="7">
                  <c:v>Comunitat Valenciana</c:v>
                </c:pt>
                <c:pt idx="8">
                  <c:v>Andalucía</c:v>
                </c:pt>
                <c:pt idx="9">
                  <c:v>Ceuta</c:v>
                </c:pt>
                <c:pt idx="10">
                  <c:v>Canarias</c:v>
                </c:pt>
                <c:pt idx="11">
                  <c:v>Media Nacional</c:v>
                </c:pt>
                <c:pt idx="12">
                  <c:v>Madrid, Comunidad de</c:v>
                </c:pt>
                <c:pt idx="13">
                  <c:v>Balears, Illes</c:v>
                </c:pt>
                <c:pt idx="14">
                  <c:v>Melilla</c:v>
                </c:pt>
                <c:pt idx="15">
                  <c:v>Extremadura</c:v>
                </c:pt>
                <c:pt idx="16">
                  <c:v>Rioja, La</c:v>
                </c:pt>
                <c:pt idx="17">
                  <c:v>País Vasco</c:v>
                </c:pt>
                <c:pt idx="18">
                  <c:v>Cataluña</c:v>
                </c:pt>
                <c:pt idx="19">
                  <c:v>Murcia, Región de</c:v>
                </c:pt>
              </c:strCache>
            </c:strRef>
          </c:cat>
          <c:val>
            <c:numRef>
              <c:f>'11ListaEsperaGI'!$P$13:$P$32</c:f>
              <c:numCache>
                <c:formatCode>0.00%</c:formatCode>
                <c:ptCount val="20"/>
                <c:pt idx="0">
                  <c:v>1.7036108717788047E-3</c:v>
                </c:pt>
                <c:pt idx="1">
                  <c:v>3.2754284377376148E-3</c:v>
                </c:pt>
                <c:pt idx="2">
                  <c:v>1.1568627450980392E-2</c:v>
                </c:pt>
                <c:pt idx="3">
                  <c:v>2.4950069135043787E-2</c:v>
                </c:pt>
                <c:pt idx="4">
                  <c:v>3.0308734939759035E-2</c:v>
                </c:pt>
                <c:pt idx="5">
                  <c:v>3.1691919191919195E-2</c:v>
                </c:pt>
                <c:pt idx="6">
                  <c:v>5.4708858372874966E-2</c:v>
                </c:pt>
                <c:pt idx="7">
                  <c:v>5.6160976712638477E-2</c:v>
                </c:pt>
                <c:pt idx="8">
                  <c:v>6.2777152108115714E-2</c:v>
                </c:pt>
                <c:pt idx="9">
                  <c:v>8.6206896551724144E-2</c:v>
                </c:pt>
                <c:pt idx="10">
                  <c:v>9.0107886339462082E-2</c:v>
                </c:pt>
                <c:pt idx="11">
                  <c:v>0.10024959610672871</c:v>
                </c:pt>
                <c:pt idx="12">
                  <c:v>0.10282693767887389</c:v>
                </c:pt>
                <c:pt idx="13">
                  <c:v>0.13358755883930168</c:v>
                </c:pt>
                <c:pt idx="14">
                  <c:v>0.14080459770114942</c:v>
                </c:pt>
                <c:pt idx="15">
                  <c:v>0.15440778799351002</c:v>
                </c:pt>
                <c:pt idx="16">
                  <c:v>0.18154922001075846</c:v>
                </c:pt>
                <c:pt idx="17">
                  <c:v>0.19693024870440626</c:v>
                </c:pt>
                <c:pt idx="18">
                  <c:v>0.19797700286877878</c:v>
                </c:pt>
                <c:pt idx="19">
                  <c:v>0.19949053493831476</c:v>
                </c:pt>
              </c:numCache>
            </c:numRef>
          </c:val>
          <c:extLst>
            <c:ext xmlns:c15="http://schemas.microsoft.com/office/drawing/2012/chart" uri="{02D57815-91ED-43cb-92C2-25804820EDAC}">
              <c15:datalabelsRange>
                <c15:f>'11ListaEsperaGI'!$N$13:$N$32</c15:f>
                <c15:dlblRangeCache>
                  <c:ptCount val="20"/>
                  <c:pt idx="0">
                    <c:v>87</c:v>
                  </c:pt>
                  <c:pt idx="1">
                    <c:v>56</c:v>
                  </c:pt>
                  <c:pt idx="2">
                    <c:v>177</c:v>
                  </c:pt>
                  <c:pt idx="3">
                    <c:v>812</c:v>
                  </c:pt>
                  <c:pt idx="4">
                    <c:v>161</c:v>
                  </c:pt>
                  <c:pt idx="5">
                    <c:v>251</c:v>
                  </c:pt>
                  <c:pt idx="6">
                    <c:v>1.741</c:v>
                  </c:pt>
                  <c:pt idx="7">
                    <c:v>3.726</c:v>
                  </c:pt>
                  <c:pt idx="8">
                    <c:v>7.135</c:v>
                  </c:pt>
                  <c:pt idx="9">
                    <c:v>60</c:v>
                  </c:pt>
                  <c:pt idx="10">
                    <c:v>1.779</c:v>
                  </c:pt>
                  <c:pt idx="11">
                    <c:v>65.589</c:v>
                  </c:pt>
                  <c:pt idx="12">
                    <c:v>7.042</c:v>
                  </c:pt>
                  <c:pt idx="13">
                    <c:v>2.242</c:v>
                  </c:pt>
                  <c:pt idx="14">
                    <c:v>98</c:v>
                  </c:pt>
                  <c:pt idx="15">
                    <c:v>2.284</c:v>
                  </c:pt>
                  <c:pt idx="16">
                    <c:v>675</c:v>
                  </c:pt>
                  <c:pt idx="17">
                    <c:v>7.942</c:v>
                  </c:pt>
                  <c:pt idx="18">
                    <c:v>25.327</c:v>
                  </c:pt>
                  <c:pt idx="19">
                    <c:v>3.994</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Cantabria</c:v>
                </c:pt>
                <c:pt idx="5">
                  <c:v>Navarra, Comunidad Foral de</c:v>
                </c:pt>
                <c:pt idx="6">
                  <c:v>Castilla - La Mancha</c:v>
                </c:pt>
                <c:pt idx="7">
                  <c:v>Comunitat Valenciana</c:v>
                </c:pt>
                <c:pt idx="8">
                  <c:v>Andalucía</c:v>
                </c:pt>
                <c:pt idx="9">
                  <c:v>Ceuta</c:v>
                </c:pt>
                <c:pt idx="10">
                  <c:v>Canarias</c:v>
                </c:pt>
                <c:pt idx="11">
                  <c:v>Media Nacional</c:v>
                </c:pt>
                <c:pt idx="12">
                  <c:v>Madrid, Comunidad de</c:v>
                </c:pt>
                <c:pt idx="13">
                  <c:v>Balears, Illes</c:v>
                </c:pt>
                <c:pt idx="14">
                  <c:v>Melilla</c:v>
                </c:pt>
                <c:pt idx="15">
                  <c:v>Extremadura</c:v>
                </c:pt>
                <c:pt idx="16">
                  <c:v>Rioja, La</c:v>
                </c:pt>
                <c:pt idx="17">
                  <c:v>País Vasco</c:v>
                </c:pt>
                <c:pt idx="18">
                  <c:v>Cataluña</c:v>
                </c:pt>
                <c:pt idx="19">
                  <c:v>Murcia, Región de</c:v>
                </c:pt>
              </c:strCache>
            </c:strRef>
          </c:cat>
          <c:val>
            <c:numRef>
              <c:f>'11ListaEsperaGI'!$Q$13:$Q$32</c:f>
              <c:numCache>
                <c:formatCode>0.00%</c:formatCode>
                <c:ptCount val="20"/>
                <c:pt idx="0">
                  <c:v>0.89975040389327132</c:v>
                </c:pt>
                <c:pt idx="1">
                  <c:v>0.89975040389327132</c:v>
                </c:pt>
                <c:pt idx="2">
                  <c:v>0.89975040389327132</c:v>
                </c:pt>
                <c:pt idx="3">
                  <c:v>0.89975040389327132</c:v>
                </c:pt>
                <c:pt idx="4">
                  <c:v>0.89975040389327132</c:v>
                </c:pt>
                <c:pt idx="5">
                  <c:v>0.89975040389327132</c:v>
                </c:pt>
                <c:pt idx="6">
                  <c:v>0.89975040389327132</c:v>
                </c:pt>
                <c:pt idx="7">
                  <c:v>0.89975040389327132</c:v>
                </c:pt>
                <c:pt idx="8">
                  <c:v>0.89975040389327132</c:v>
                </c:pt>
                <c:pt idx="9">
                  <c:v>0.89975040389327132</c:v>
                </c:pt>
                <c:pt idx="10">
                  <c:v>0.89975040389327132</c:v>
                </c:pt>
                <c:pt idx="11">
                  <c:v>0.89975040389327132</c:v>
                </c:pt>
                <c:pt idx="12">
                  <c:v>0.89975040389327132</c:v>
                </c:pt>
                <c:pt idx="13">
                  <c:v>0.89975040389327132</c:v>
                </c:pt>
                <c:pt idx="14">
                  <c:v>0.89975040389327132</c:v>
                </c:pt>
                <c:pt idx="15">
                  <c:v>0.89975040389327132</c:v>
                </c:pt>
                <c:pt idx="16">
                  <c:v>0.89975040389327132</c:v>
                </c:pt>
                <c:pt idx="17">
                  <c:v>0.89975040389327132</c:v>
                </c:pt>
                <c:pt idx="18">
                  <c:v>0.89975040389327132</c:v>
                </c:pt>
                <c:pt idx="19">
                  <c:v>0.89975040389327132</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Murcia, Región de</c:v>
                </c:pt>
                <c:pt idx="1">
                  <c:v>Andalucía</c:v>
                </c:pt>
                <c:pt idx="2">
                  <c:v>Cataluña</c:v>
                </c:pt>
                <c:pt idx="3">
                  <c:v>Extremadura</c:v>
                </c:pt>
                <c:pt idx="4">
                  <c:v>Balears, Illes</c:v>
                </c:pt>
                <c:pt idx="5">
                  <c:v>Castilla - La Mancha</c:v>
                </c:pt>
                <c:pt idx="6">
                  <c:v>TOTAL</c:v>
                </c:pt>
                <c:pt idx="7">
                  <c:v>Castilla y León</c:v>
                </c:pt>
                <c:pt idx="8">
                  <c:v>Comunitat Valenciana</c:v>
                </c:pt>
                <c:pt idx="9">
                  <c:v>Ceuta y Melilla</c:v>
                </c:pt>
                <c:pt idx="10">
                  <c:v>País Vasco</c:v>
                </c:pt>
                <c:pt idx="11">
                  <c:v>Canarias</c:v>
                </c:pt>
                <c:pt idx="12">
                  <c:v>Madrid, Comunidad de</c:v>
                </c:pt>
                <c:pt idx="13">
                  <c:v>Aragón</c:v>
                </c:pt>
                <c:pt idx="14">
                  <c:v>Asturias, Principado de</c:v>
                </c:pt>
                <c:pt idx="15">
                  <c:v>Rioja, La</c:v>
                </c:pt>
                <c:pt idx="16">
                  <c:v>Cantabria</c:v>
                </c:pt>
                <c:pt idx="17">
                  <c:v>Navarra, Comunidad Foral de</c:v>
                </c:pt>
                <c:pt idx="18">
                  <c:v>Galicia</c:v>
                </c:pt>
              </c:strCache>
            </c:strRef>
          </c:cat>
          <c:val>
            <c:numRef>
              <c:f>'24asolcasaad_pobl'!$AR$11:$AR$29</c:f>
              <c:numCache>
                <c:formatCode>0.00</c:formatCode>
                <c:ptCount val="19"/>
                <c:pt idx="0">
                  <c:v>9.3450183526026844</c:v>
                </c:pt>
                <c:pt idx="1">
                  <c:v>8.9587015157426944</c:v>
                </c:pt>
                <c:pt idx="2">
                  <c:v>8.7107931587726508</c:v>
                </c:pt>
                <c:pt idx="3">
                  <c:v>8.3802485057414255</c:v>
                </c:pt>
                <c:pt idx="4">
                  <c:v>7.8745482876371717</c:v>
                </c:pt>
                <c:pt idx="5">
                  <c:v>7.4289682638103978</c:v>
                </c:pt>
                <c:pt idx="6">
                  <c:v>7.1365249370372377</c:v>
                </c:pt>
                <c:pt idx="7">
                  <c:v>6.9537993373496834</c:v>
                </c:pt>
                <c:pt idx="8">
                  <c:v>6.6769013487017386</c:v>
                </c:pt>
                <c:pt idx="9">
                  <c:v>6.6409545618898393</c:v>
                </c:pt>
                <c:pt idx="10">
                  <c:v>6.575319371101334</c:v>
                </c:pt>
                <c:pt idx="11">
                  <c:v>6.3139563867125661</c:v>
                </c:pt>
                <c:pt idx="12">
                  <c:v>5.9695344271490676</c:v>
                </c:pt>
                <c:pt idx="13">
                  <c:v>5.9039512256883233</c:v>
                </c:pt>
                <c:pt idx="14">
                  <c:v>5.8999336403102189</c:v>
                </c:pt>
                <c:pt idx="15">
                  <c:v>5.6671682459636425</c:v>
                </c:pt>
                <c:pt idx="16">
                  <c:v>4.997564830184178</c:v>
                </c:pt>
                <c:pt idx="17">
                  <c:v>4.5830902596538632</c:v>
                </c:pt>
                <c:pt idx="18">
                  <c:v>3.5916859739982994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Murcia, Región de</c:v>
                </c:pt>
                <c:pt idx="6">
                  <c:v>Balears, Illes</c:v>
                </c:pt>
                <c:pt idx="7">
                  <c:v>TOTAL</c:v>
                </c:pt>
                <c:pt idx="8">
                  <c:v>País Vasco</c:v>
                </c:pt>
                <c:pt idx="9">
                  <c:v>Madrid, Comunidad de</c:v>
                </c:pt>
                <c:pt idx="10">
                  <c:v>Comunitat Valenciana</c:v>
                </c:pt>
                <c:pt idx="11">
                  <c:v>Rioja, La</c:v>
                </c:pt>
                <c:pt idx="12">
                  <c:v>Aragón</c:v>
                </c:pt>
                <c:pt idx="13">
                  <c:v>Ceuta y Melilla</c:v>
                </c:pt>
                <c:pt idx="14">
                  <c:v>Asturias, Principado de</c:v>
                </c:pt>
                <c:pt idx="15">
                  <c:v>Canarias</c:v>
                </c:pt>
                <c:pt idx="16">
                  <c:v>Navarra, Comunidad Foral de</c:v>
                </c:pt>
                <c:pt idx="17">
                  <c:v>Cantabria</c:v>
                </c:pt>
                <c:pt idx="18">
                  <c:v>Galicia</c:v>
                </c:pt>
              </c:strCache>
            </c:strRef>
          </c:cat>
          <c:val>
            <c:numRef>
              <c:f>'24asolcasaad_pobl'!$AX$11:$AX$29</c:f>
              <c:numCache>
                <c:formatCode>0.00</c:formatCode>
                <c:ptCount val="19"/>
                <c:pt idx="0">
                  <c:v>47.724494421119623</c:v>
                </c:pt>
                <c:pt idx="1">
                  <c:v>46.018611826739409</c:v>
                </c:pt>
                <c:pt idx="2">
                  <c:v>45.152091254752854</c:v>
                </c:pt>
                <c:pt idx="3">
                  <c:v>45.149928350453337</c:v>
                </c:pt>
                <c:pt idx="4">
                  <c:v>44.063516874957728</c:v>
                </c:pt>
                <c:pt idx="5">
                  <c:v>43.555113652056235</c:v>
                </c:pt>
                <c:pt idx="6">
                  <c:v>43.453200433210348</c:v>
                </c:pt>
                <c:pt idx="7">
                  <c:v>40.698114243531627</c:v>
                </c:pt>
                <c:pt idx="8">
                  <c:v>40.168063097373398</c:v>
                </c:pt>
                <c:pt idx="9">
                  <c:v>40.152614148295264</c:v>
                </c:pt>
                <c:pt idx="10">
                  <c:v>39.913445526190706</c:v>
                </c:pt>
                <c:pt idx="11">
                  <c:v>38.604671818101075</c:v>
                </c:pt>
                <c:pt idx="12">
                  <c:v>38.220207440301806</c:v>
                </c:pt>
                <c:pt idx="13">
                  <c:v>33.67949501119935</c:v>
                </c:pt>
                <c:pt idx="14">
                  <c:v>33.419902228071827</c:v>
                </c:pt>
                <c:pt idx="15">
                  <c:v>32.36800126041318</c:v>
                </c:pt>
                <c:pt idx="16">
                  <c:v>31.927795139698681</c:v>
                </c:pt>
                <c:pt idx="17">
                  <c:v>28.972211463981409</c:v>
                </c:pt>
                <c:pt idx="18">
                  <c:v>22.11872486838287</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'25solaltabaja'!$AA$11:$AA$66</c:f>
              <c:numCache>
                <c:formatCode>m/d/yyyy</c:formatCode>
                <c:ptCount val="5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numCache>
            </c:numRef>
          </c:cat>
          <c:val>
            <c:numRef>
              <c:f>'25solaltabaja'!$AB$11:$AB$66</c:f>
              <c:numCache>
                <c:formatCode>0</c:formatCode>
                <c:ptCount val="56"/>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'25solaltabaja'!$AA$11:$AA$66</c:f>
              <c:numCache>
                <c:formatCode>m/d/yyyy</c:formatCode>
                <c:ptCount val="5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numCache>
            </c:numRef>
          </c:cat>
          <c:val>
            <c:numRef>
              <c:f>'25solaltabaja'!$AC$11:$AC$66</c:f>
              <c:numCache>
                <c:formatCode>0</c:formatCode>
                <c:ptCount val="56"/>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6532</c:v>
                </c:pt>
                <c:pt idx="1">
                  <c:v>154816</c:v>
                </c:pt>
                <c:pt idx="2">
                  <c:v>75981</c:v>
                </c:pt>
                <c:pt idx="3">
                  <c:v>87889</c:v>
                </c:pt>
                <c:pt idx="4">
                  <c:v>101058</c:v>
                </c:pt>
                <c:pt idx="5">
                  <c:v>167468</c:v>
                </c:pt>
                <c:pt idx="6">
                  <c:v>497982</c:v>
                </c:pt>
                <c:pt idx="7">
                  <c:v>1200771</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5.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67F2914E-7B89-4D12-9136-B2E56B102AC1}"/>
            </a:ext>
          </a:extLst>
        </xdr:cNvPr>
        <xdr:cNvPicPr>
          <a:picLocks noChangeAspect="1"/>
        </xdr:cNvPicPr>
      </xdr:nvPicPr>
      <xdr:blipFill>
        <a:blip xmlns:r="http://schemas.openxmlformats.org/officeDocument/2006/relationships" r:embed="rId3"/>
        <a:stretch>
          <a:fillRect/>
        </a:stretch>
      </xdr:blipFill>
      <xdr:spPr>
        <a:xfrm>
          <a:off x="0" y="0"/>
          <a:ext cx="10182389" cy="7759720"/>
        </a:xfrm>
        <a:prstGeom prst="rect">
          <a:avLst/>
        </a:prstGeom>
      </xdr:spPr>
    </xdr:pic>
    <xdr:clientData/>
  </xdr:twoCellAnchor>
  <xdr:twoCellAnchor>
    <xdr:from>
      <xdr:col>13</xdr:col>
      <xdr:colOff>349250</xdr:colOff>
      <xdr:row>6</xdr:row>
      <xdr:rowOff>733425</xdr:rowOff>
    </xdr:from>
    <xdr:to>
      <xdr:col>22</xdr:col>
      <xdr:colOff>116205</xdr:colOff>
      <xdr:row>11</xdr:row>
      <xdr:rowOff>296862</xdr:rowOff>
    </xdr:to>
    <xdr:sp macro="" textlink="">
      <xdr:nvSpPr>
        <xdr:cNvPr id="5" name="Cuadro de texto 2">
          <a:extLst>
            <a:ext uri="{FF2B5EF4-FFF2-40B4-BE49-F238E27FC236}">
              <a16:creationId xmlns:a16="http://schemas.microsoft.com/office/drawing/2014/main" id="{E7D2AEFC-9678-4F2B-B88F-7D8DB2EEC750}"/>
            </a:ext>
          </a:extLst>
        </xdr:cNvPr>
        <xdr:cNvSpPr txBox="1"/>
      </xdr:nvSpPr>
      <xdr:spPr>
        <a:xfrm>
          <a:off x="6473825" y="3686175"/>
          <a:ext cx="4329430" cy="203993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F6E6CF0E-8C83-47CF-BA5B-D7E313FE89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13</xdr:col>
      <xdr:colOff>247650</xdr:colOff>
      <xdr:row>11</xdr:row>
      <xdr:rowOff>190500</xdr:rowOff>
    </xdr:from>
    <xdr:to>
      <xdr:col>21</xdr:col>
      <xdr:colOff>440055</xdr:colOff>
      <xdr:row>11</xdr:row>
      <xdr:rowOff>248285</xdr:rowOff>
    </xdr:to>
    <xdr:pic>
      <xdr:nvPicPr>
        <xdr:cNvPr id="7" name="Imagen 6">
          <a:extLst>
            <a:ext uri="{FF2B5EF4-FFF2-40B4-BE49-F238E27FC236}">
              <a16:creationId xmlns:a16="http://schemas.microsoft.com/office/drawing/2014/main" id="{DDE19E92-D34F-4278-A885-886991232B3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086475" y="5600700"/>
          <a:ext cx="3773805" cy="57785"/>
        </a:xfrm>
        <a:prstGeom prst="rect">
          <a:avLst/>
        </a:prstGeom>
      </xdr:spPr>
    </xdr:pic>
    <xdr:clientData/>
  </xdr:twoCellAnchor>
  <xdr:twoCellAnchor>
    <xdr:from>
      <xdr:col>13</xdr:col>
      <xdr:colOff>258535</xdr:colOff>
      <xdr:row>11</xdr:row>
      <xdr:rowOff>408894</xdr:rowOff>
    </xdr:from>
    <xdr:to>
      <xdr:col>21</xdr:col>
      <xdr:colOff>680175</xdr:colOff>
      <xdr:row>11</xdr:row>
      <xdr:rowOff>734468</xdr:rowOff>
    </xdr:to>
    <xdr:sp macro="" textlink="">
      <xdr:nvSpPr>
        <xdr:cNvPr id="8" name="Cuadro de texto 2">
          <a:extLst>
            <a:ext uri="{FF2B5EF4-FFF2-40B4-BE49-F238E27FC236}">
              <a16:creationId xmlns:a16="http://schemas.microsoft.com/office/drawing/2014/main" id="{8EBC9957-7B79-4C35-B726-0686254108A7}"/>
            </a:ext>
          </a:extLst>
        </xdr:cNvPr>
        <xdr:cNvSpPr txBox="1"/>
      </xdr:nvSpPr>
      <xdr:spPr>
        <a:xfrm>
          <a:off x="6097360" y="5819094"/>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octubre de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27,7%</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72,3%</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Normal="10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04"/>
      <c r="C2" s="1404"/>
      <c r="D2" s="1404"/>
      <c r="E2" s="1404"/>
      <c r="F2" s="1404"/>
      <c r="G2" s="1404"/>
      <c r="H2" s="1404"/>
      <c r="I2" s="1404"/>
      <c r="J2" s="1404"/>
      <c r="K2" s="1404"/>
      <c r="L2" s="1404"/>
      <c r="M2" s="1404"/>
      <c r="N2" s="1404"/>
      <c r="O2" s="1404"/>
      <c r="P2" s="1404"/>
      <c r="Q2" s="1404"/>
      <c r="R2" s="1404"/>
      <c r="S2" s="1404"/>
      <c r="T2" s="1404"/>
      <c r="U2" s="1335"/>
    </row>
    <row r="3" spans="1:21" s="4" customFormat="1" ht="45.75" customHeight="1" x14ac:dyDescent="0.25">
      <c r="A3" s="5"/>
      <c r="B3" s="1405" t="s">
        <v>487</v>
      </c>
      <c r="C3" s="1405"/>
      <c r="D3" s="1405"/>
      <c r="E3" s="1405"/>
      <c r="F3" s="1405"/>
      <c r="G3" s="1405"/>
      <c r="H3" s="1405"/>
      <c r="I3" s="1405"/>
      <c r="J3" s="1405"/>
      <c r="K3" s="1405"/>
      <c r="L3" s="1405"/>
      <c r="M3" s="1405"/>
      <c r="N3" s="1405"/>
      <c r="O3" s="1405"/>
      <c r="P3" s="1405"/>
      <c r="Q3" s="1405"/>
      <c r="R3" s="1405"/>
      <c r="S3" s="1405"/>
      <c r="T3" s="1405"/>
      <c r="U3" s="5"/>
    </row>
    <row r="4" spans="1:21" s="4" customFormat="1" ht="45.75" customHeight="1" x14ac:dyDescent="0.25">
      <c r="A4" s="5"/>
      <c r="B4" s="1405" t="s">
        <v>486</v>
      </c>
      <c r="C4" s="1405"/>
      <c r="D4" s="1405"/>
      <c r="E4" s="1405"/>
      <c r="F4" s="1405"/>
      <c r="G4" s="1405"/>
      <c r="H4" s="1405"/>
      <c r="I4" s="1405"/>
      <c r="J4" s="1405"/>
      <c r="K4" s="1405"/>
      <c r="L4" s="1405"/>
      <c r="M4" s="1405"/>
      <c r="N4" s="1405"/>
      <c r="O4" s="1405"/>
      <c r="P4" s="1405"/>
      <c r="Q4" s="1405"/>
      <c r="R4" s="1405"/>
      <c r="S4" s="1405"/>
      <c r="T4" s="1405"/>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06" t="s">
        <v>498</v>
      </c>
      <c r="C6" s="1406"/>
      <c r="D6" s="1406"/>
      <c r="E6" s="1406"/>
      <c r="F6" s="1406"/>
      <c r="G6" s="1406"/>
      <c r="H6" s="1406"/>
      <c r="I6" s="1406"/>
      <c r="J6" s="1406"/>
      <c r="K6" s="1406"/>
      <c r="L6" s="1406"/>
      <c r="M6" s="1406"/>
      <c r="N6" s="1406"/>
      <c r="O6" s="1406"/>
      <c r="P6" s="1406"/>
      <c r="Q6" s="1406"/>
      <c r="R6" s="1406"/>
      <c r="S6" s="1406"/>
      <c r="T6" s="1406"/>
      <c r="U6" s="1406"/>
    </row>
    <row r="7" spans="1:21" ht="74.150000000000006" customHeight="1" x14ac:dyDescent="0.35">
      <c r="B7" s="1407"/>
      <c r="C7" s="1407"/>
      <c r="D7" s="1407"/>
      <c r="E7" s="1407"/>
      <c r="F7" s="1407"/>
      <c r="G7" s="1407"/>
      <c r="H7" s="1407"/>
      <c r="I7" s="1407"/>
      <c r="J7" s="1407"/>
      <c r="K7" s="1407"/>
      <c r="L7" s="1407"/>
      <c r="M7" s="1407"/>
      <c r="N7" s="1407"/>
      <c r="O7" s="1407"/>
      <c r="P7" s="1407"/>
      <c r="Q7" s="1407"/>
      <c r="R7" s="1407"/>
      <c r="S7" s="1407"/>
      <c r="T7" s="1407"/>
      <c r="U7" s="1407"/>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08" t="s">
        <v>485</v>
      </c>
      <c r="C9" s="1408"/>
      <c r="D9" s="1408"/>
      <c r="E9" s="1408"/>
      <c r="F9" s="1408"/>
      <c r="G9" s="1408"/>
      <c r="H9" s="1408"/>
      <c r="I9" s="1408"/>
      <c r="J9" s="1408"/>
      <c r="K9" s="1408"/>
      <c r="L9" s="1408"/>
      <c r="M9" s="1408"/>
      <c r="N9" s="1408"/>
      <c r="O9" s="1408"/>
      <c r="P9" s="1408"/>
      <c r="Q9" s="1408"/>
      <c r="R9" s="1408"/>
      <c r="S9" s="1408"/>
    </row>
    <row r="10" spans="1:21" x14ac:dyDescent="0.25">
      <c r="B10" s="1408"/>
      <c r="C10" s="1408"/>
      <c r="D10" s="1408"/>
      <c r="E10" s="1408"/>
      <c r="F10" s="1408"/>
      <c r="G10" s="1408"/>
      <c r="H10" s="1408"/>
      <c r="I10" s="1408"/>
      <c r="J10" s="1408"/>
      <c r="K10" s="1408"/>
      <c r="L10" s="1408"/>
      <c r="M10" s="1408"/>
      <c r="N10" s="1408"/>
      <c r="O10" s="1408"/>
      <c r="P10" s="1408"/>
      <c r="Q10" s="1408"/>
      <c r="R10" s="1408"/>
      <c r="S10" s="1408"/>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03" t="s">
        <v>484</v>
      </c>
      <c r="C12" s="1403"/>
      <c r="D12" s="1403"/>
      <c r="E12" s="1403"/>
      <c r="F12" s="1403"/>
      <c r="G12" s="1403"/>
      <c r="H12" s="1403"/>
      <c r="I12" s="1403"/>
      <c r="J12" s="1403"/>
      <c r="K12" s="1403"/>
      <c r="L12" s="1403"/>
      <c r="M12" s="1403"/>
      <c r="N12" s="1403"/>
      <c r="O12" s="1403"/>
      <c r="P12" s="1403"/>
      <c r="Q12" s="1403"/>
      <c r="R12" s="1403"/>
      <c r="S12" s="1403"/>
      <c r="T12" s="140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7" t="s">
        <v>370</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427"/>
    </row>
    <row r="5" spans="1:29" x14ac:dyDescent="0.35">
      <c r="B5" s="219"/>
      <c r="C5" s="219"/>
      <c r="D5" s="1433" t="s">
        <v>365</v>
      </c>
      <c r="E5" s="1433"/>
      <c r="F5" s="1433"/>
      <c r="G5" s="1433"/>
      <c r="H5" s="1433"/>
      <c r="I5" s="1433"/>
      <c r="J5" s="1433"/>
      <c r="K5" s="1433"/>
      <c r="L5" s="1433"/>
      <c r="M5" s="219"/>
      <c r="N5" s="1418" t="s">
        <v>339</v>
      </c>
      <c r="O5" s="1418"/>
      <c r="P5" s="1418"/>
      <c r="Q5" s="1418"/>
      <c r="R5" s="1418"/>
      <c r="S5" s="1418"/>
      <c r="T5" s="1418"/>
      <c r="U5" s="1418"/>
      <c r="V5" s="1418"/>
      <c r="W5" s="1418"/>
      <c r="X5" s="1418"/>
      <c r="Y5" s="1418"/>
      <c r="Z5" s="1418"/>
      <c r="AA5" s="1418"/>
    </row>
    <row r="6" spans="1:29" ht="21" customHeight="1" x14ac:dyDescent="0.35">
      <c r="B6" s="219"/>
      <c r="C6" s="219"/>
      <c r="D6" s="1434"/>
      <c r="E6" s="1434"/>
      <c r="F6" s="1434"/>
      <c r="G6" s="1434"/>
      <c r="H6" s="1434"/>
      <c r="I6" s="1434"/>
      <c r="J6" s="1434"/>
      <c r="K6" s="1434"/>
      <c r="L6" s="1434"/>
      <c r="M6" s="219"/>
      <c r="N6" s="1419">
        <v>43830</v>
      </c>
      <c r="O6" s="1420"/>
      <c r="P6" s="1421">
        <v>44196</v>
      </c>
      <c r="Q6" s="1422"/>
      <c r="R6" s="1421">
        <v>44561</v>
      </c>
      <c r="S6" s="1422"/>
      <c r="T6" s="1425">
        <v>44926</v>
      </c>
      <c r="U6" s="1426"/>
      <c r="V6" s="1423">
        <v>45291</v>
      </c>
      <c r="W6" s="1424"/>
      <c r="X6" s="1435">
        <v>45657</v>
      </c>
      <c r="Y6" s="1432"/>
      <c r="Z6" s="1423">
        <v>45961</v>
      </c>
      <c r="AA6" s="1428"/>
    </row>
    <row r="7" spans="1:29" x14ac:dyDescent="0.35">
      <c r="B7" s="225"/>
      <c r="C7" s="219"/>
      <c r="D7" s="226">
        <v>43465</v>
      </c>
      <c r="E7" s="227">
        <v>43830</v>
      </c>
      <c r="F7" s="228">
        <v>44196</v>
      </c>
      <c r="G7" s="228">
        <v>44561</v>
      </c>
      <c r="H7" s="228">
        <v>44926</v>
      </c>
      <c r="I7" s="228">
        <v>45291</v>
      </c>
      <c r="J7" s="228">
        <v>45657</v>
      </c>
      <c r="K7" s="228">
        <v>45961</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279274</v>
      </c>
      <c r="E9" s="300">
        <v>293661</v>
      </c>
      <c r="F9" s="300">
        <v>310424</v>
      </c>
      <c r="G9" s="254">
        <v>359285</v>
      </c>
      <c r="H9" s="254">
        <v>390413</v>
      </c>
      <c r="I9" s="254">
        <v>421261</v>
      </c>
      <c r="J9" s="254">
        <v>442241</v>
      </c>
      <c r="K9" s="301">
        <v>491077</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0.15252212565919332</v>
      </c>
      <c r="AA9" s="279">
        <v>64988</v>
      </c>
    </row>
    <row r="10" spans="1:29" x14ac:dyDescent="0.35">
      <c r="B10" s="303" t="s">
        <v>7</v>
      </c>
      <c r="C10" s="219"/>
      <c r="D10" s="253">
        <v>34548</v>
      </c>
      <c r="E10" s="254">
        <v>39164</v>
      </c>
      <c r="F10" s="254">
        <v>37313</v>
      </c>
      <c r="G10" s="254">
        <v>41449</v>
      </c>
      <c r="H10" s="254">
        <v>43712</v>
      </c>
      <c r="I10" s="254">
        <v>51888</v>
      </c>
      <c r="J10" s="254">
        <v>59918</v>
      </c>
      <c r="K10" s="257">
        <v>64146</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9.7394487879150837E-2</v>
      </c>
      <c r="AA10" s="257">
        <v>5693</v>
      </c>
    </row>
    <row r="11" spans="1:29" x14ac:dyDescent="0.35">
      <c r="B11" s="303" t="s">
        <v>37</v>
      </c>
      <c r="C11" s="219"/>
      <c r="D11" s="253">
        <v>28413</v>
      </c>
      <c r="E11" s="254">
        <v>27579</v>
      </c>
      <c r="F11" s="254">
        <v>30931</v>
      </c>
      <c r="G11" s="254">
        <v>35120</v>
      </c>
      <c r="H11" s="254">
        <v>36982</v>
      </c>
      <c r="I11" s="254">
        <v>40207</v>
      </c>
      <c r="J11" s="254">
        <v>45532</v>
      </c>
      <c r="K11" s="257">
        <v>48576</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0.11658698050753946</v>
      </c>
      <c r="AA11" s="257">
        <v>5072</v>
      </c>
    </row>
    <row r="12" spans="1:29" x14ac:dyDescent="0.35">
      <c r="B12" s="303" t="s">
        <v>38</v>
      </c>
      <c r="C12" s="219"/>
      <c r="D12" s="253">
        <v>22115</v>
      </c>
      <c r="E12" s="254">
        <v>28653</v>
      </c>
      <c r="F12" s="254">
        <v>36929</v>
      </c>
      <c r="G12" s="254">
        <v>39491</v>
      </c>
      <c r="H12" s="254">
        <v>42042</v>
      </c>
      <c r="I12" s="254">
        <v>47979</v>
      </c>
      <c r="J12" s="254">
        <v>52870</v>
      </c>
      <c r="K12" s="257">
        <v>55698</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5.749003227643823E-2</v>
      </c>
      <c r="AA12" s="257">
        <v>3028</v>
      </c>
    </row>
    <row r="13" spans="1:29" x14ac:dyDescent="0.35">
      <c r="B13" s="303" t="s">
        <v>6</v>
      </c>
      <c r="C13" s="219"/>
      <c r="D13" s="253">
        <v>22532</v>
      </c>
      <c r="E13" s="254">
        <v>24418</v>
      </c>
      <c r="F13" s="254">
        <v>26624</v>
      </c>
      <c r="G13" s="254">
        <v>28747</v>
      </c>
      <c r="H13" s="254">
        <v>38665</v>
      </c>
      <c r="I13" s="254">
        <v>45957</v>
      </c>
      <c r="J13" s="254">
        <v>62165</v>
      </c>
      <c r="K13" s="257">
        <v>69008</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0.23186775915314439</v>
      </c>
      <c r="AA13" s="257">
        <v>12989</v>
      </c>
      <c r="AC13" s="224"/>
    </row>
    <row r="14" spans="1:29" x14ac:dyDescent="0.35">
      <c r="B14" s="303" t="s">
        <v>5</v>
      </c>
      <c r="C14" s="219"/>
      <c r="D14" s="253">
        <v>18016</v>
      </c>
      <c r="E14" s="254">
        <v>26271</v>
      </c>
      <c r="F14" s="254">
        <v>26136</v>
      </c>
      <c r="G14" s="254">
        <v>26969</v>
      </c>
      <c r="H14" s="254">
        <v>27567</v>
      </c>
      <c r="I14" s="254">
        <v>26847</v>
      </c>
      <c r="J14" s="254">
        <v>28654</v>
      </c>
      <c r="K14" s="257">
        <v>29011</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1.9790494938132674E-2</v>
      </c>
      <c r="AA14" s="257">
        <v>563</v>
      </c>
      <c r="AC14" s="224"/>
    </row>
    <row r="15" spans="1:29" x14ac:dyDescent="0.35">
      <c r="B15" s="303" t="s">
        <v>4</v>
      </c>
      <c r="C15" s="219"/>
      <c r="D15" s="253">
        <v>125565</v>
      </c>
      <c r="E15" s="254">
        <v>139852</v>
      </c>
      <c r="F15" s="254">
        <v>141310</v>
      </c>
      <c r="G15" s="254">
        <v>148050</v>
      </c>
      <c r="H15" s="254">
        <v>153910</v>
      </c>
      <c r="I15" s="254">
        <v>168591</v>
      </c>
      <c r="J15" s="254">
        <v>177785</v>
      </c>
      <c r="K15" s="257">
        <v>180623</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4.7296278686813631E-2</v>
      </c>
      <c r="AA15" s="257">
        <v>8157</v>
      </c>
      <c r="AC15" s="224"/>
    </row>
    <row r="16" spans="1:29" x14ac:dyDescent="0.35">
      <c r="B16" s="303" t="s">
        <v>40</v>
      </c>
      <c r="C16" s="219"/>
      <c r="D16" s="253">
        <v>69490</v>
      </c>
      <c r="E16" s="254">
        <v>75685</v>
      </c>
      <c r="F16" s="254">
        <v>73889</v>
      </c>
      <c r="G16" s="254">
        <v>80243</v>
      </c>
      <c r="H16" s="254">
        <v>85666</v>
      </c>
      <c r="I16" s="254">
        <v>97263</v>
      </c>
      <c r="J16" s="254">
        <v>106527</v>
      </c>
      <c r="K16" s="257">
        <v>114484</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0.11558924986844921</v>
      </c>
      <c r="AA16" s="257">
        <v>11862</v>
      </c>
      <c r="AC16" s="224"/>
    </row>
    <row r="17" spans="2:31" x14ac:dyDescent="0.35">
      <c r="B17" s="303" t="s">
        <v>41</v>
      </c>
      <c r="C17" s="219"/>
      <c r="D17" s="253">
        <v>192995</v>
      </c>
      <c r="E17" s="254">
        <v>203003</v>
      </c>
      <c r="F17" s="254">
        <v>193486</v>
      </c>
      <c r="G17" s="254">
        <v>203102</v>
      </c>
      <c r="H17" s="254">
        <v>227045</v>
      </c>
      <c r="I17" s="254">
        <v>245461</v>
      </c>
      <c r="J17" s="254">
        <v>282812</v>
      </c>
      <c r="K17" s="257">
        <v>301721</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8.8267225490443524E-2</v>
      </c>
      <c r="AA17" s="257">
        <v>24472</v>
      </c>
      <c r="AC17" s="224"/>
    </row>
    <row r="18" spans="2:31" x14ac:dyDescent="0.35">
      <c r="B18" s="303" t="s">
        <v>3</v>
      </c>
      <c r="C18" s="219"/>
      <c r="D18" s="253">
        <v>77342</v>
      </c>
      <c r="E18" s="254">
        <v>94194</v>
      </c>
      <c r="F18" s="254">
        <v>109857</v>
      </c>
      <c r="G18" s="254">
        <v>128089</v>
      </c>
      <c r="H18" s="254">
        <v>169532</v>
      </c>
      <c r="I18" s="254">
        <v>200429</v>
      </c>
      <c r="J18" s="254">
        <v>249660</v>
      </c>
      <c r="K18" s="257">
        <v>268413</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0.10135775570245076</v>
      </c>
      <c r="AA18" s="257">
        <v>24702</v>
      </c>
      <c r="AC18" s="224"/>
    </row>
    <row r="19" spans="2:31" x14ac:dyDescent="0.35">
      <c r="B19" s="303" t="s">
        <v>2</v>
      </c>
      <c r="C19" s="219"/>
      <c r="D19" s="253">
        <v>31925</v>
      </c>
      <c r="E19" s="254">
        <v>31136</v>
      </c>
      <c r="F19" s="254">
        <v>31717</v>
      </c>
      <c r="G19" s="254">
        <v>33614</v>
      </c>
      <c r="H19" s="254">
        <v>36559</v>
      </c>
      <c r="I19" s="254">
        <v>40743</v>
      </c>
      <c r="J19" s="254">
        <v>44548</v>
      </c>
      <c r="K19" s="257">
        <v>44710</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1.5651620817337175E-2</v>
      </c>
      <c r="AA19" s="257">
        <v>689</v>
      </c>
      <c r="AC19" s="224"/>
    </row>
    <row r="20" spans="2:31" x14ac:dyDescent="0.35">
      <c r="B20" s="303" t="s">
        <v>35</v>
      </c>
      <c r="C20" s="219"/>
      <c r="D20" s="253">
        <v>70220</v>
      </c>
      <c r="E20" s="254">
        <v>72627</v>
      </c>
      <c r="F20" s="254">
        <v>73730</v>
      </c>
      <c r="G20" s="254">
        <v>77158</v>
      </c>
      <c r="H20" s="254">
        <v>82694</v>
      </c>
      <c r="I20" s="254">
        <v>89704</v>
      </c>
      <c r="J20" s="254">
        <v>105321</v>
      </c>
      <c r="K20" s="257">
        <v>140048</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0.37362561914570147</v>
      </c>
      <c r="AA20" s="257">
        <v>38093</v>
      </c>
      <c r="AC20" s="224"/>
    </row>
    <row r="21" spans="2:31" x14ac:dyDescent="0.35">
      <c r="B21" s="303" t="s">
        <v>42</v>
      </c>
      <c r="C21" s="219"/>
      <c r="D21" s="253">
        <v>187101</v>
      </c>
      <c r="E21" s="254">
        <v>187165</v>
      </c>
      <c r="F21" s="254">
        <v>169910</v>
      </c>
      <c r="G21" s="254">
        <v>198080</v>
      </c>
      <c r="H21" s="254">
        <v>218173</v>
      </c>
      <c r="I21" s="254">
        <v>243836</v>
      </c>
      <c r="J21" s="254">
        <v>265876</v>
      </c>
      <c r="K21" s="257">
        <v>291322</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0.11993080249879862</v>
      </c>
      <c r="AA21" s="257">
        <v>31197</v>
      </c>
      <c r="AC21" s="224"/>
    </row>
    <row r="22" spans="2:31" x14ac:dyDescent="0.35">
      <c r="B22" s="303" t="s">
        <v>43</v>
      </c>
      <c r="C22" s="219"/>
      <c r="D22" s="253">
        <v>43902</v>
      </c>
      <c r="E22" s="254">
        <v>44054</v>
      </c>
      <c r="F22" s="254">
        <v>44045</v>
      </c>
      <c r="G22" s="254">
        <v>46064</v>
      </c>
      <c r="H22" s="254">
        <v>47227</v>
      </c>
      <c r="I22" s="254">
        <v>50551</v>
      </c>
      <c r="J22" s="254">
        <v>57972</v>
      </c>
      <c r="K22" s="257">
        <v>64605</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0.13117854078756142</v>
      </c>
      <c r="AA22" s="257">
        <v>7492</v>
      </c>
      <c r="AC22" s="224"/>
    </row>
    <row r="23" spans="2:31" x14ac:dyDescent="0.35">
      <c r="B23" s="303" t="s">
        <v>44</v>
      </c>
      <c r="C23" s="219"/>
      <c r="D23" s="253">
        <v>17706</v>
      </c>
      <c r="E23" s="254">
        <v>17755</v>
      </c>
      <c r="F23" s="254">
        <v>17268</v>
      </c>
      <c r="G23" s="254">
        <v>18123</v>
      </c>
      <c r="H23" s="254">
        <v>20187</v>
      </c>
      <c r="I23" s="254">
        <v>22154</v>
      </c>
      <c r="J23" s="254">
        <v>23151</v>
      </c>
      <c r="K23" s="257">
        <v>25040</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0.10781754634340568</v>
      </c>
      <c r="AA23" s="257">
        <v>2437</v>
      </c>
      <c r="AC23" s="224"/>
    </row>
    <row r="24" spans="2:31" x14ac:dyDescent="0.35">
      <c r="B24" s="303" t="s">
        <v>45</v>
      </c>
      <c r="C24" s="219"/>
      <c r="D24" s="253">
        <v>84144</v>
      </c>
      <c r="E24" s="254">
        <v>89779</v>
      </c>
      <c r="F24" s="254">
        <v>88748</v>
      </c>
      <c r="G24" s="254">
        <v>89865</v>
      </c>
      <c r="H24" s="254">
        <v>89904</v>
      </c>
      <c r="I24" s="254">
        <v>94658</v>
      </c>
      <c r="J24" s="254">
        <v>100969</v>
      </c>
      <c r="K24" s="257">
        <v>106657</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7.0638426018871714E-2</v>
      </c>
      <c r="AA24" s="257">
        <v>7037</v>
      </c>
      <c r="AC24" s="224"/>
    </row>
    <row r="25" spans="2:31" x14ac:dyDescent="0.35">
      <c r="B25" s="303" t="s">
        <v>46</v>
      </c>
      <c r="C25" s="219"/>
      <c r="D25" s="253">
        <v>11661</v>
      </c>
      <c r="E25" s="254">
        <v>12152</v>
      </c>
      <c r="F25" s="254">
        <v>11213</v>
      </c>
      <c r="G25" s="254">
        <v>11764</v>
      </c>
      <c r="H25" s="254">
        <v>12841</v>
      </c>
      <c r="I25" s="254">
        <v>13957</v>
      </c>
      <c r="J25" s="254">
        <v>14234</v>
      </c>
      <c r="K25" s="257">
        <v>14321</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2.1693491952414767E-3</v>
      </c>
      <c r="AA25" s="257">
        <v>31</v>
      </c>
      <c r="AC25" s="224"/>
    </row>
    <row r="26" spans="2:31" x14ac:dyDescent="0.35">
      <c r="B26" s="305" t="s">
        <v>1</v>
      </c>
      <c r="C26" s="219"/>
      <c r="D26" s="260">
        <v>3710</v>
      </c>
      <c r="E26" s="261">
        <v>3873</v>
      </c>
      <c r="F26" s="261">
        <v>3677</v>
      </c>
      <c r="G26" s="261">
        <v>3992</v>
      </c>
      <c r="H26" s="261">
        <v>4310</v>
      </c>
      <c r="I26" s="261">
        <v>4565</v>
      </c>
      <c r="J26" s="261">
        <v>4910</v>
      </c>
      <c r="K26" s="265">
        <v>5239</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7.0932134096484134E-2</v>
      </c>
      <c r="AA26" s="265">
        <v>347</v>
      </c>
      <c r="AC26" s="224"/>
      <c r="AD26" s="224"/>
      <c r="AE26" s="286"/>
    </row>
    <row r="27" spans="2:31" x14ac:dyDescent="0.3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2314699</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0.12045840695113386</v>
      </c>
      <c r="AA27" s="243">
        <v>248849</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390</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472</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213</v>
      </c>
      <c r="K8" s="1450"/>
      <c r="L8" s="1450"/>
      <c r="M8" s="1450"/>
      <c r="N8" s="1450"/>
      <c r="O8" s="1451"/>
      <c r="P8" s="317"/>
      <c r="Q8" s="1449" t="s">
        <v>214</v>
      </c>
      <c r="R8" s="1450"/>
      <c r="S8" s="1450"/>
      <c r="T8" s="1450"/>
      <c r="U8" s="1450"/>
      <c r="V8" s="1451"/>
      <c r="W8" s="317"/>
      <c r="X8" s="1449" t="s">
        <v>215</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211</v>
      </c>
      <c r="L9" s="1462" t="s">
        <v>24</v>
      </c>
      <c r="M9" s="1463"/>
      <c r="N9" s="1458" t="s">
        <v>23</v>
      </c>
      <c r="O9" s="1459"/>
      <c r="P9" s="317"/>
      <c r="Q9" s="1457" t="s">
        <v>9</v>
      </c>
      <c r="R9" s="1460" t="s">
        <v>211</v>
      </c>
      <c r="S9" s="1462" t="s">
        <v>24</v>
      </c>
      <c r="T9" s="1463"/>
      <c r="U9" s="1458" t="s">
        <v>23</v>
      </c>
      <c r="V9" s="1459"/>
      <c r="W9" s="317"/>
      <c r="X9" s="1457" t="s">
        <v>9</v>
      </c>
      <c r="Y9" s="1460" t="s">
        <v>211</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211</v>
      </c>
      <c r="G10" s="406" t="s">
        <v>9</v>
      </c>
      <c r="H10" s="886" t="s">
        <v>211</v>
      </c>
      <c r="I10" s="346"/>
      <c r="J10" s="1453"/>
      <c r="K10" s="1461"/>
      <c r="L10" s="404" t="s">
        <v>9</v>
      </c>
      <c r="M10" s="403" t="s">
        <v>212</v>
      </c>
      <c r="N10" s="407" t="s">
        <v>9</v>
      </c>
      <c r="O10" s="402" t="s">
        <v>212</v>
      </c>
      <c r="P10" s="347"/>
      <c r="Q10" s="1453"/>
      <c r="R10" s="1461"/>
      <c r="S10" s="404" t="s">
        <v>9</v>
      </c>
      <c r="T10" s="403" t="s">
        <v>212</v>
      </c>
      <c r="U10" s="407" t="s">
        <v>9</v>
      </c>
      <c r="V10" s="402" t="s">
        <v>212</v>
      </c>
      <c r="W10" s="347"/>
      <c r="X10" s="1453"/>
      <c r="Y10" s="1461"/>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65" t="s">
        <v>488</v>
      </c>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67"/>
      <c r="C3" s="1467"/>
      <c r="D3" s="1467"/>
      <c r="E3" s="1467"/>
      <c r="F3" s="1467"/>
    </row>
    <row r="4" spans="2:19" s="419" customFormat="1" ht="23.25" customHeight="1" x14ac:dyDescent="0.25">
      <c r="B4" s="1427" t="s">
        <v>391</v>
      </c>
      <c r="C4" s="1427"/>
      <c r="D4" s="1427"/>
      <c r="E4" s="1427"/>
      <c r="F4" s="1427"/>
      <c r="G4" s="1427"/>
      <c r="H4" s="1427"/>
      <c r="I4" s="1427"/>
      <c r="J4" s="1427"/>
      <c r="K4" s="1427"/>
      <c r="L4" s="1427"/>
      <c r="M4" s="1427"/>
    </row>
    <row r="5" spans="2:19" s="419" customFormat="1" ht="15.75" customHeight="1" x14ac:dyDescent="0.25">
      <c r="B5" s="1472" t="str">
        <f>porsaad!$B$6</f>
        <v>Situación a 31 de octubre de 2025</v>
      </c>
      <c r="C5" s="1472"/>
      <c r="D5" s="1472"/>
      <c r="E5" s="1472"/>
      <c r="F5" s="1472"/>
      <c r="G5" s="1472"/>
      <c r="H5" s="1472"/>
      <c r="I5" s="1472"/>
      <c r="J5" s="1472"/>
      <c r="K5" s="1472"/>
      <c r="L5" s="1472"/>
      <c r="M5" s="1472"/>
      <c r="N5" s="420"/>
      <c r="O5" s="420"/>
      <c r="P5" s="420"/>
      <c r="Q5" s="420"/>
      <c r="R5" s="420"/>
      <c r="S5" s="420"/>
    </row>
    <row r="6" spans="2:19" s="419" customFormat="1" ht="10.5" customHeight="1" x14ac:dyDescent="0.25"/>
    <row r="7" spans="2:19" s="410" customFormat="1" ht="36.75" customHeight="1" x14ac:dyDescent="0.35">
      <c r="B7" s="1470" t="s">
        <v>12</v>
      </c>
      <c r="C7" s="409"/>
      <c r="D7" s="1468" t="s">
        <v>11</v>
      </c>
      <c r="E7" s="1469"/>
      <c r="F7" s="421"/>
    </row>
    <row r="8" spans="2:19" s="410" customFormat="1" ht="30.75" customHeight="1" x14ac:dyDescent="0.35">
      <c r="B8" s="1471"/>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437319</v>
      </c>
      <c r="D10" s="426">
        <v>437319</v>
      </c>
      <c r="E10" s="427">
        <f t="shared" ref="E10:E27" si="1">D10*100/$D$29</f>
        <v>19.076099118123164</v>
      </c>
      <c r="F10" s="421"/>
      <c r="M10" s="412"/>
    </row>
    <row r="11" spans="2:19" ht="18" customHeight="1" x14ac:dyDescent="0.35">
      <c r="B11" s="428" t="s">
        <v>7</v>
      </c>
      <c r="C11" s="414">
        <f t="shared" si="0"/>
        <v>60843</v>
      </c>
      <c r="D11" s="429">
        <v>60843</v>
      </c>
      <c r="E11" s="430">
        <f t="shared" si="1"/>
        <v>2.6540056540968209</v>
      </c>
      <c r="F11" s="421"/>
    </row>
    <row r="12" spans="2:19" ht="18" customHeight="1" x14ac:dyDescent="0.35">
      <c r="B12" s="428" t="s">
        <v>37</v>
      </c>
      <c r="C12" s="414">
        <f t="shared" si="0"/>
        <v>50819</v>
      </c>
      <c r="D12" s="429">
        <v>50819</v>
      </c>
      <c r="E12" s="430">
        <f t="shared" si="1"/>
        <v>2.2167531735046984</v>
      </c>
      <c r="F12" s="421"/>
    </row>
    <row r="13" spans="2:19" ht="18" customHeight="1" x14ac:dyDescent="0.35">
      <c r="B13" s="428" t="s">
        <v>38</v>
      </c>
      <c r="C13" s="414">
        <f t="shared" si="0"/>
        <v>50307</v>
      </c>
      <c r="D13" s="429">
        <v>50307</v>
      </c>
      <c r="E13" s="430">
        <f t="shared" si="1"/>
        <v>2.1944194474409344</v>
      </c>
      <c r="F13" s="421"/>
    </row>
    <row r="14" spans="2:19" ht="18" customHeight="1" x14ac:dyDescent="0.35">
      <c r="B14" s="428" t="s">
        <v>6</v>
      </c>
      <c r="C14" s="414">
        <f t="shared" si="0"/>
        <v>78559</v>
      </c>
      <c r="D14" s="429">
        <v>78559</v>
      </c>
      <c r="E14" s="430">
        <f t="shared" si="1"/>
        <v>3.4267874723500182</v>
      </c>
      <c r="F14" s="421"/>
      <c r="M14" s="414"/>
    </row>
    <row r="15" spans="2:19" ht="18" customHeight="1" x14ac:dyDescent="0.35">
      <c r="B15" s="428" t="s">
        <v>5</v>
      </c>
      <c r="C15" s="414">
        <f t="shared" si="0"/>
        <v>23614</v>
      </c>
      <c r="D15" s="429">
        <v>23614</v>
      </c>
      <c r="E15" s="430">
        <f t="shared" si="1"/>
        <v>1.0300558735736622</v>
      </c>
      <c r="F15" s="421"/>
      <c r="M15" s="414"/>
    </row>
    <row r="16" spans="2:19" ht="18" customHeight="1" x14ac:dyDescent="0.35">
      <c r="B16" s="428" t="s">
        <v>4</v>
      </c>
      <c r="C16" s="414">
        <f t="shared" si="0"/>
        <v>162195</v>
      </c>
      <c r="D16" s="429">
        <v>162195</v>
      </c>
      <c r="E16" s="430">
        <f t="shared" si="1"/>
        <v>7.0750365213127866</v>
      </c>
      <c r="F16" s="421"/>
    </row>
    <row r="17" spans="2:13" ht="18" customHeight="1" x14ac:dyDescent="0.35">
      <c r="B17" s="428" t="s">
        <v>40</v>
      </c>
      <c r="C17" s="414">
        <f t="shared" si="0"/>
        <v>103813</v>
      </c>
      <c r="D17" s="429">
        <v>103813</v>
      </c>
      <c r="E17" s="430">
        <f t="shared" si="1"/>
        <v>4.5283810622216736</v>
      </c>
      <c r="F17" s="421"/>
    </row>
    <row r="18" spans="2:13" ht="18" customHeight="1" x14ac:dyDescent="0.35">
      <c r="B18" s="428" t="s">
        <v>41</v>
      </c>
      <c r="C18" s="414">
        <f t="shared" si="0"/>
        <v>415244</v>
      </c>
      <c r="D18" s="429">
        <v>415244</v>
      </c>
      <c r="E18" s="430">
        <f t="shared" si="1"/>
        <v>18.113175284416947</v>
      </c>
      <c r="F18" s="421"/>
    </row>
    <row r="19" spans="2:13" ht="18" customHeight="1" x14ac:dyDescent="0.35">
      <c r="B19" s="428" t="s">
        <v>3</v>
      </c>
      <c r="C19" s="414">
        <f t="shared" si="0"/>
        <v>233083</v>
      </c>
      <c r="D19" s="429">
        <v>233083</v>
      </c>
      <c r="E19" s="430">
        <f t="shared" si="1"/>
        <v>10.167210687734816</v>
      </c>
      <c r="F19" s="421"/>
    </row>
    <row r="20" spans="2:13" ht="18" customHeight="1" x14ac:dyDescent="0.35">
      <c r="B20" s="428" t="s">
        <v>2</v>
      </c>
      <c r="C20" s="414">
        <f t="shared" si="0"/>
        <v>61690</v>
      </c>
      <c r="D20" s="429">
        <v>61690</v>
      </c>
      <c r="E20" s="430">
        <f t="shared" si="1"/>
        <v>2.6909522673312112</v>
      </c>
      <c r="F20" s="421"/>
    </row>
    <row r="21" spans="2:13" ht="18" customHeight="1" x14ac:dyDescent="0.35">
      <c r="B21" s="428" t="s">
        <v>35</v>
      </c>
      <c r="C21" s="414">
        <f t="shared" si="0"/>
        <v>97778</v>
      </c>
      <c r="D21" s="429">
        <v>97778</v>
      </c>
      <c r="E21" s="430">
        <f t="shared" si="1"/>
        <v>4.2651309903568029</v>
      </c>
      <c r="F21" s="421"/>
    </row>
    <row r="22" spans="2:13" ht="18" customHeight="1" x14ac:dyDescent="0.35">
      <c r="B22" s="428" t="s">
        <v>42</v>
      </c>
      <c r="C22" s="414">
        <f t="shared" si="0"/>
        <v>277217</v>
      </c>
      <c r="D22" s="429">
        <v>277217</v>
      </c>
      <c r="E22" s="430">
        <f t="shared" si="1"/>
        <v>12.092360426207755</v>
      </c>
      <c r="F22" s="421"/>
    </row>
    <row r="23" spans="2:13" ht="18" customHeight="1" x14ac:dyDescent="0.35">
      <c r="B23" s="428" t="s">
        <v>43</v>
      </c>
      <c r="C23" s="414">
        <f t="shared" si="0"/>
        <v>74140</v>
      </c>
      <c r="D23" s="429">
        <v>74140</v>
      </c>
      <c r="E23" s="430">
        <f t="shared" si="1"/>
        <v>3.2340282233739019</v>
      </c>
      <c r="F23" s="421"/>
    </row>
    <row r="24" spans="2:13" ht="18" customHeight="1" x14ac:dyDescent="0.35">
      <c r="B24" s="428" t="s">
        <v>44</v>
      </c>
      <c r="C24" s="414">
        <f t="shared" si="0"/>
        <v>23753</v>
      </c>
      <c r="D24" s="429">
        <v>23753</v>
      </c>
      <c r="E24" s="430">
        <f t="shared" si="1"/>
        <v>1.0361191312355043</v>
      </c>
      <c r="F24" s="421"/>
    </row>
    <row r="25" spans="2:13" ht="18" customHeight="1" x14ac:dyDescent="0.35">
      <c r="B25" s="428" t="s">
        <v>45</v>
      </c>
      <c r="C25" s="414">
        <f t="shared" si="0"/>
        <v>121300</v>
      </c>
      <c r="D25" s="429">
        <v>121300</v>
      </c>
      <c r="E25" s="430">
        <f t="shared" si="1"/>
        <v>5.2911737725283832</v>
      </c>
      <c r="F25" s="421"/>
    </row>
    <row r="26" spans="2:13" ht="18" customHeight="1" x14ac:dyDescent="0.35">
      <c r="B26" s="428" t="s">
        <v>46</v>
      </c>
      <c r="C26" s="414">
        <f t="shared" si="0"/>
        <v>14923</v>
      </c>
      <c r="D26" s="429">
        <v>14923</v>
      </c>
      <c r="E26" s="431">
        <f t="shared" si="1"/>
        <v>0.65094959775301775</v>
      </c>
      <c r="F26" s="421"/>
    </row>
    <row r="27" spans="2:13" ht="18" customHeight="1" x14ac:dyDescent="0.35">
      <c r="B27" s="432" t="s">
        <v>1</v>
      </c>
      <c r="C27" s="414">
        <f t="shared" si="0"/>
        <v>5900</v>
      </c>
      <c r="D27" s="433">
        <v>5900</v>
      </c>
      <c r="E27" s="434">
        <f t="shared" si="1"/>
        <v>0.25736129643790157</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2292497</v>
      </c>
      <c r="E29" s="1227">
        <f>D29*100/$D$29</f>
        <v>100</v>
      </c>
      <c r="F29" s="421"/>
    </row>
    <row r="30" spans="2:13" s="412" customFormat="1" ht="23.25" customHeight="1" x14ac:dyDescent="0.25">
      <c r="B30" s="1465"/>
      <c r="C30" s="1465"/>
      <c r="D30" s="1465"/>
      <c r="E30" s="1465"/>
      <c r="F30" s="1465"/>
      <c r="G30" s="1465"/>
      <c r="H30" s="1465"/>
      <c r="I30" s="1465"/>
      <c r="J30" s="1465"/>
      <c r="K30" s="1465"/>
      <c r="L30" s="1465"/>
      <c r="M30" s="1465"/>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36"/>
      <c r="C2" s="1436"/>
      <c r="D2" s="1436"/>
      <c r="E2" s="1436"/>
      <c r="F2" s="1436"/>
      <c r="G2" s="1436"/>
      <c r="H2" s="1436"/>
      <c r="I2" s="1436"/>
      <c r="O2" s="444"/>
    </row>
    <row r="3" spans="1:21" s="345" customFormat="1" ht="4.5" customHeight="1" x14ac:dyDescent="0.25">
      <c r="B3" s="1437"/>
      <c r="C3" s="1437"/>
      <c r="D3" s="1437"/>
      <c r="E3" s="1437"/>
      <c r="F3" s="1437"/>
      <c r="G3" s="1437"/>
      <c r="H3" s="1437"/>
      <c r="I3" s="1437"/>
      <c r="O3" s="444"/>
    </row>
    <row r="4" spans="1:21" s="345" customFormat="1" ht="17.25" customHeight="1" x14ac:dyDescent="0.25">
      <c r="A4" s="1474" t="s">
        <v>392</v>
      </c>
      <c r="B4" s="1474"/>
      <c r="C4" s="1474"/>
      <c r="D4" s="1474"/>
      <c r="E4" s="1474"/>
      <c r="F4" s="1474"/>
      <c r="G4" s="1474"/>
      <c r="H4" s="1474"/>
      <c r="I4" s="1474"/>
      <c r="J4" s="1474"/>
      <c r="K4" s="1474"/>
      <c r="L4" s="1474"/>
      <c r="M4" s="1474"/>
      <c r="N4" s="1474"/>
      <c r="O4" s="1474"/>
      <c r="P4" s="1474"/>
      <c r="Q4" s="1474"/>
      <c r="R4" s="1474"/>
      <c r="S4" s="1474"/>
      <c r="T4" s="1474"/>
      <c r="U4" s="1474"/>
    </row>
    <row r="5" spans="1:21" s="345" customFormat="1" ht="17.2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row>
    <row r="6" spans="1:21" s="345" customFormat="1" ht="6" customHeight="1" x14ac:dyDescent="0.25">
      <c r="O6" s="444"/>
    </row>
    <row r="7" spans="1:21" s="322" customFormat="1" ht="39.75" customHeight="1" x14ac:dyDescent="0.25">
      <c r="A7" s="316"/>
      <c r="B7" s="1440" t="s">
        <v>12</v>
      </c>
      <c r="C7" s="437"/>
      <c r="D7" s="1476" t="s">
        <v>473</v>
      </c>
      <c r="E7" s="1477"/>
      <c r="F7" s="437"/>
      <c r="G7" s="1476" t="s">
        <v>474</v>
      </c>
      <c r="H7" s="1477"/>
      <c r="I7" s="437"/>
      <c r="J7" s="1476" t="s">
        <v>13</v>
      </c>
      <c r="K7" s="1478"/>
      <c r="L7" s="1477"/>
      <c r="M7" s="319"/>
      <c r="N7" s="319"/>
      <c r="O7" s="320"/>
      <c r="P7" s="320"/>
      <c r="Q7" s="320"/>
      <c r="R7" s="320"/>
      <c r="S7" s="320"/>
      <c r="T7" s="320"/>
      <c r="U7" s="321"/>
    </row>
    <row r="8" spans="1:21" s="322" customFormat="1" ht="26.25" customHeight="1" x14ac:dyDescent="0.25">
      <c r="A8" s="316"/>
      <c r="B8" s="1442"/>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8631862</v>
      </c>
      <c r="E10" s="465">
        <v>17.753838233662304</v>
      </c>
      <c r="F10" s="350"/>
      <c r="G10" s="461">
        <v>1059893</v>
      </c>
      <c r="H10" s="469">
        <v>16.24617275870235</v>
      </c>
      <c r="I10" s="350"/>
      <c r="J10" s="473">
        <v>437319</v>
      </c>
      <c r="K10" s="478">
        <f t="shared" ref="K10:K27" si="0">J10*100/D10</f>
        <v>5.0663344710561873</v>
      </c>
      <c r="L10" s="479">
        <f>J10*100/G10</f>
        <v>41.260674426569473</v>
      </c>
      <c r="M10" s="447"/>
      <c r="N10" s="360">
        <f>_xlfn.RANK.EQ(L10,L$10:L$29,0)</f>
        <v>1</v>
      </c>
      <c r="O10" s="360">
        <v>1</v>
      </c>
      <c r="P10" s="360">
        <f>MATCH(O10,N$10:N$29,0)</f>
        <v>1</v>
      </c>
      <c r="Q10" s="361" t="str">
        <f>INDEX(B$10:B$29,P10,1)</f>
        <v>Andalucía</v>
      </c>
      <c r="R10" s="362">
        <f>INDEX(L$10:L$29,P10,1)</f>
        <v>41.260674426569473</v>
      </c>
      <c r="S10" s="329"/>
      <c r="T10" s="329"/>
      <c r="U10" s="329"/>
    </row>
    <row r="11" spans="1:21" s="331" customFormat="1" ht="18" customHeight="1" x14ac:dyDescent="0.35">
      <c r="A11" s="330"/>
      <c r="B11" s="363" t="s">
        <v>7</v>
      </c>
      <c r="C11" s="350"/>
      <c r="D11" s="457">
        <v>1351591</v>
      </c>
      <c r="E11" s="466">
        <v>2.7799248843498505</v>
      </c>
      <c r="F11" s="350"/>
      <c r="G11" s="462">
        <v>185859</v>
      </c>
      <c r="H11" s="470">
        <v>2.8488700489197121</v>
      </c>
      <c r="I11" s="350"/>
      <c r="J11" s="474">
        <v>60843</v>
      </c>
      <c r="K11" s="480">
        <f t="shared" si="0"/>
        <v>4.5015836891485668</v>
      </c>
      <c r="L11" s="481">
        <f>J11*100/G11</f>
        <v>32.736106403241166</v>
      </c>
      <c r="M11" s="447"/>
      <c r="N11" s="360">
        <f t="shared" ref="N11:N26" si="1">_xlfn.RANK.EQ(L11,L$10:L$29,0)</f>
        <v>13</v>
      </c>
      <c r="O11" s="360">
        <v>2</v>
      </c>
      <c r="P11" s="360">
        <f t="shared" ref="P11:P27" si="2">MATCH(O11,N$10:N$29,0)</f>
        <v>4</v>
      </c>
      <c r="Q11" s="361" t="str">
        <f t="shared" ref="Q11:Q28" si="3">INDEX(B$10:B$29,P11,1)</f>
        <v>Balears, Illes</v>
      </c>
      <c r="R11" s="362">
        <f t="shared" ref="R11:R28" si="4">INDEX(L$10:L$29,P11,1)</f>
        <v>40.831946755407657</v>
      </c>
      <c r="S11" s="329"/>
      <c r="T11" s="329"/>
      <c r="U11" s="329"/>
    </row>
    <row r="12" spans="1:21" s="331" customFormat="1" ht="18" customHeight="1" x14ac:dyDescent="0.35">
      <c r="A12" s="330"/>
      <c r="B12" s="363" t="s">
        <v>37</v>
      </c>
      <c r="C12" s="350"/>
      <c r="D12" s="457">
        <v>1009599</v>
      </c>
      <c r="E12" s="466">
        <v>2.0765226931184988</v>
      </c>
      <c r="F12" s="350"/>
      <c r="G12" s="462">
        <v>187814</v>
      </c>
      <c r="H12" s="470">
        <v>2.8788365339736401</v>
      </c>
      <c r="I12" s="350"/>
      <c r="J12" s="474">
        <v>50819</v>
      </c>
      <c r="K12" s="480">
        <f t="shared" si="0"/>
        <v>5.0335826402363715</v>
      </c>
      <c r="L12" s="481">
        <f>J12*100/G12</f>
        <v>27.05815327930825</v>
      </c>
      <c r="M12" s="447"/>
      <c r="N12" s="360">
        <f t="shared" si="1"/>
        <v>17</v>
      </c>
      <c r="O12" s="360">
        <v>3</v>
      </c>
      <c r="P12" s="360">
        <f t="shared" si="2"/>
        <v>11</v>
      </c>
      <c r="Q12" s="361" t="str">
        <f t="shared" si="3"/>
        <v>Extremadura</v>
      </c>
      <c r="R12" s="373">
        <f t="shared" si="4"/>
        <v>40.746636371442349</v>
      </c>
      <c r="S12" s="329"/>
      <c r="T12" s="329"/>
      <c r="U12" s="329"/>
    </row>
    <row r="13" spans="1:21" s="331" customFormat="1" ht="18" customHeight="1" x14ac:dyDescent="0.35">
      <c r="A13" s="330"/>
      <c r="B13" s="363" t="s">
        <v>38</v>
      </c>
      <c r="C13" s="350"/>
      <c r="D13" s="457">
        <v>1231768</v>
      </c>
      <c r="E13" s="466">
        <v>2.533475374537006</v>
      </c>
      <c r="F13" s="350"/>
      <c r="G13" s="462">
        <v>123205</v>
      </c>
      <c r="H13" s="470">
        <v>1.8885016834113664</v>
      </c>
      <c r="I13" s="350"/>
      <c r="J13" s="474">
        <v>50307</v>
      </c>
      <c r="K13" s="480">
        <f t="shared" si="0"/>
        <v>4.0841294789278502</v>
      </c>
      <c r="L13" s="481">
        <f t="shared" ref="L13:L27" si="5">J13*100/G13</f>
        <v>40.831946755407657</v>
      </c>
      <c r="M13" s="447"/>
      <c r="N13" s="360">
        <f t="shared" si="1"/>
        <v>2</v>
      </c>
      <c r="O13" s="360">
        <v>4</v>
      </c>
      <c r="P13" s="360">
        <f t="shared" si="2"/>
        <v>7</v>
      </c>
      <c r="Q13" s="361" t="str">
        <f t="shared" si="3"/>
        <v>Castilla y León</v>
      </c>
      <c r="R13" s="362">
        <f t="shared" si="4"/>
        <v>38.826410433183959</v>
      </c>
      <c r="S13" s="329"/>
      <c r="T13" s="329"/>
      <c r="U13" s="329"/>
    </row>
    <row r="14" spans="1:21" s="331" customFormat="1" ht="18" customHeight="1" x14ac:dyDescent="0.35">
      <c r="A14" s="330"/>
      <c r="B14" s="363" t="s">
        <v>6</v>
      </c>
      <c r="C14" s="350"/>
      <c r="D14" s="457">
        <v>2238754</v>
      </c>
      <c r="E14" s="466">
        <v>4.6046237023905645</v>
      </c>
      <c r="F14" s="350"/>
      <c r="G14" s="462">
        <v>262023</v>
      </c>
      <c r="H14" s="470">
        <v>4.0163213878697812</v>
      </c>
      <c r="I14" s="350"/>
      <c r="J14" s="474">
        <v>78559</v>
      </c>
      <c r="K14" s="480">
        <f t="shared" si="0"/>
        <v>3.509050123416865</v>
      </c>
      <c r="L14" s="481">
        <f t="shared" si="5"/>
        <v>29.981719162058294</v>
      </c>
      <c r="M14" s="447"/>
      <c r="N14" s="360">
        <f t="shared" si="1"/>
        <v>14</v>
      </c>
      <c r="O14" s="360">
        <v>5</v>
      </c>
      <c r="P14" s="360">
        <f t="shared" si="2"/>
        <v>9</v>
      </c>
      <c r="Q14" s="361" t="str">
        <f t="shared" si="3"/>
        <v>Cataluña</v>
      </c>
      <c r="R14" s="362">
        <f t="shared" si="4"/>
        <v>38.170018752068245</v>
      </c>
      <c r="S14" s="329"/>
      <c r="T14" s="329"/>
      <c r="U14" s="329"/>
    </row>
    <row r="15" spans="1:21" s="331" customFormat="1" ht="18" customHeight="1" x14ac:dyDescent="0.35">
      <c r="A15" s="330"/>
      <c r="B15" s="363" t="s">
        <v>5</v>
      </c>
      <c r="C15" s="350"/>
      <c r="D15" s="458">
        <v>590851</v>
      </c>
      <c r="E15" s="466">
        <v>1.2152503219117274</v>
      </c>
      <c r="F15" s="350"/>
      <c r="G15" s="463">
        <v>102326</v>
      </c>
      <c r="H15" s="470">
        <v>1.5684657542855522</v>
      </c>
      <c r="I15" s="350"/>
      <c r="J15" s="475">
        <v>23614</v>
      </c>
      <c r="K15" s="482">
        <f t="shared" si="0"/>
        <v>3.9966082819526414</v>
      </c>
      <c r="L15" s="481">
        <f t="shared" si="5"/>
        <v>23.077223774993648</v>
      </c>
      <c r="M15" s="447"/>
      <c r="N15" s="360">
        <f t="shared" si="1"/>
        <v>18</v>
      </c>
      <c r="O15" s="360">
        <v>6</v>
      </c>
      <c r="P15" s="360">
        <f t="shared" si="2"/>
        <v>14</v>
      </c>
      <c r="Q15" s="361" t="str">
        <f t="shared" si="3"/>
        <v>Murcia, Región de</v>
      </c>
      <c r="R15" s="362">
        <f t="shared" si="4"/>
        <v>37.179307163059391</v>
      </c>
      <c r="S15" s="329"/>
      <c r="T15" s="329"/>
      <c r="U15" s="329"/>
    </row>
    <row r="16" spans="1:21" s="331" customFormat="1" ht="18" customHeight="1" x14ac:dyDescent="0.35">
      <c r="A16" s="330"/>
      <c r="B16" s="363" t="s">
        <v>4</v>
      </c>
      <c r="C16" s="350"/>
      <c r="D16" s="457">
        <v>2391682</v>
      </c>
      <c r="E16" s="466">
        <v>4.9191629030169768</v>
      </c>
      <c r="F16" s="350"/>
      <c r="G16" s="462">
        <v>417744</v>
      </c>
      <c r="H16" s="470">
        <v>6.4032323950732337</v>
      </c>
      <c r="I16" s="350"/>
      <c r="J16" s="474">
        <v>162195</v>
      </c>
      <c r="K16" s="480">
        <f t="shared" si="0"/>
        <v>6.7816289958280409</v>
      </c>
      <c r="L16" s="481">
        <f t="shared" si="5"/>
        <v>38.826410433183959</v>
      </c>
      <c r="M16" s="447"/>
      <c r="N16" s="360">
        <f t="shared" si="1"/>
        <v>4</v>
      </c>
      <c r="O16" s="360">
        <v>7</v>
      </c>
      <c r="P16" s="360">
        <f t="shared" si="2"/>
        <v>8</v>
      </c>
      <c r="Q16" s="361" t="str">
        <f t="shared" si="3"/>
        <v>Castilla - La Mancha</v>
      </c>
      <c r="R16" s="362">
        <f t="shared" si="4"/>
        <v>36.244771700497864</v>
      </c>
      <c r="S16" s="329"/>
      <c r="T16" s="329"/>
      <c r="U16" s="329"/>
    </row>
    <row r="17" spans="1:21" s="331" customFormat="1" ht="18" customHeight="1" x14ac:dyDescent="0.35">
      <c r="A17" s="330"/>
      <c r="B17" s="363" t="s">
        <v>40</v>
      </c>
      <c r="C17" s="350"/>
      <c r="D17" s="457">
        <v>2104433</v>
      </c>
      <c r="E17" s="466">
        <v>4.3283550009929108</v>
      </c>
      <c r="F17" s="350"/>
      <c r="G17" s="462">
        <v>286422</v>
      </c>
      <c r="H17" s="470">
        <v>4.3903123182180135</v>
      </c>
      <c r="I17" s="350"/>
      <c r="J17" s="474">
        <v>103813</v>
      </c>
      <c r="K17" s="480">
        <f t="shared" si="0"/>
        <v>4.9330627299609917</v>
      </c>
      <c r="L17" s="481">
        <f t="shared" si="5"/>
        <v>36.244771700497864</v>
      </c>
      <c r="M17" s="447"/>
      <c r="N17" s="360">
        <f t="shared" si="1"/>
        <v>7</v>
      </c>
      <c r="O17" s="360">
        <v>8</v>
      </c>
      <c r="P17" s="360">
        <f t="shared" si="2"/>
        <v>16</v>
      </c>
      <c r="Q17" s="361" t="str">
        <f t="shared" si="3"/>
        <v>País Vasco</v>
      </c>
      <c r="R17" s="362">
        <f t="shared" si="4"/>
        <v>35.982533787391574</v>
      </c>
      <c r="S17" s="329"/>
      <c r="T17" s="329"/>
      <c r="U17" s="329"/>
    </row>
    <row r="18" spans="1:21" s="331" customFormat="1" ht="18" customHeight="1" x14ac:dyDescent="0.35">
      <c r="A18" s="330"/>
      <c r="B18" s="363" t="s">
        <v>41</v>
      </c>
      <c r="C18" s="350"/>
      <c r="D18" s="457">
        <v>8012231</v>
      </c>
      <c r="E18" s="466">
        <v>16.479393792988624</v>
      </c>
      <c r="F18" s="350"/>
      <c r="G18" s="462">
        <v>1087880</v>
      </c>
      <c r="H18" s="470">
        <v>16.675161002796617</v>
      </c>
      <c r="I18" s="350"/>
      <c r="J18" s="474">
        <v>415244</v>
      </c>
      <c r="K18" s="480">
        <f t="shared" si="0"/>
        <v>5.1826264120442858</v>
      </c>
      <c r="L18" s="481">
        <f t="shared" si="5"/>
        <v>38.170018752068245</v>
      </c>
      <c r="M18" s="447"/>
      <c r="N18" s="360">
        <f t="shared" si="1"/>
        <v>5</v>
      </c>
      <c r="O18" s="360">
        <v>9</v>
      </c>
      <c r="P18" s="360">
        <f t="shared" si="2"/>
        <v>10</v>
      </c>
      <c r="Q18" s="361" t="str">
        <f t="shared" si="3"/>
        <v>Comunitat Valenciana</v>
      </c>
      <c r="R18" s="362">
        <f t="shared" si="4"/>
        <v>35.536633150123116</v>
      </c>
      <c r="S18" s="329"/>
      <c r="T18" s="329"/>
      <c r="U18" s="329"/>
    </row>
    <row r="19" spans="1:21" s="331" customFormat="1" ht="18" customHeight="1" x14ac:dyDescent="0.35">
      <c r="A19" s="330"/>
      <c r="B19" s="363" t="s">
        <v>3</v>
      </c>
      <c r="C19" s="350"/>
      <c r="D19" s="457">
        <v>5319285</v>
      </c>
      <c r="E19" s="466">
        <v>10.94059722094102</v>
      </c>
      <c r="F19" s="350"/>
      <c r="G19" s="462">
        <v>655895</v>
      </c>
      <c r="H19" s="470">
        <v>10.053640774652798</v>
      </c>
      <c r="I19" s="350"/>
      <c r="J19" s="474">
        <v>233083</v>
      </c>
      <c r="K19" s="480">
        <f t="shared" si="0"/>
        <v>4.3818483123201712</v>
      </c>
      <c r="L19" s="481">
        <f t="shared" si="5"/>
        <v>35.536633150123116</v>
      </c>
      <c r="M19" s="447"/>
      <c r="N19" s="360">
        <f t="shared" si="1"/>
        <v>9</v>
      </c>
      <c r="O19" s="360">
        <v>10</v>
      </c>
      <c r="P19" s="360">
        <f t="shared" si="2"/>
        <v>20</v>
      </c>
      <c r="Q19" s="361" t="str">
        <f t="shared" si="3"/>
        <v>TOTAL</v>
      </c>
      <c r="R19" s="373">
        <f t="shared" si="4"/>
        <v>35.139681374258409</v>
      </c>
      <c r="S19" s="329"/>
      <c r="T19" s="329"/>
      <c r="U19" s="329"/>
    </row>
    <row r="20" spans="1:21" s="331" customFormat="1" ht="18" customHeight="1" x14ac:dyDescent="0.35">
      <c r="A20" s="330"/>
      <c r="B20" s="363" t="s">
        <v>2</v>
      </c>
      <c r="C20" s="350"/>
      <c r="D20" s="457">
        <v>1054681</v>
      </c>
      <c r="E20" s="466">
        <v>2.1692464339811264</v>
      </c>
      <c r="F20" s="350"/>
      <c r="G20" s="462">
        <v>151399</v>
      </c>
      <c r="H20" s="470">
        <v>2.3206628494525177</v>
      </c>
      <c r="I20" s="350"/>
      <c r="J20" s="474">
        <v>61690</v>
      </c>
      <c r="K20" s="480">
        <f t="shared" si="0"/>
        <v>5.8491619740945362</v>
      </c>
      <c r="L20" s="481">
        <f t="shared" si="5"/>
        <v>40.746636371442349</v>
      </c>
      <c r="M20" s="447"/>
      <c r="N20" s="360">
        <f t="shared" si="1"/>
        <v>3</v>
      </c>
      <c r="O20" s="360">
        <v>11</v>
      </c>
      <c r="P20" s="360">
        <f t="shared" si="2"/>
        <v>17</v>
      </c>
      <c r="Q20" s="361" t="str">
        <f t="shared" si="3"/>
        <v>Rioja, La</v>
      </c>
      <c r="R20" s="362">
        <f t="shared" si="4"/>
        <v>34.062999315224836</v>
      </c>
      <c r="S20" s="329"/>
      <c r="T20" s="329"/>
      <c r="U20" s="329"/>
    </row>
    <row r="21" spans="1:21" s="331" customFormat="1" ht="18" customHeight="1" x14ac:dyDescent="0.35">
      <c r="A21" s="330"/>
      <c r="B21" s="363" t="s">
        <v>35</v>
      </c>
      <c r="C21" s="350"/>
      <c r="D21" s="457">
        <v>2705833</v>
      </c>
      <c r="E21" s="466">
        <v>5.5653022915919159</v>
      </c>
      <c r="F21" s="350"/>
      <c r="G21" s="462">
        <v>482428</v>
      </c>
      <c r="H21" s="470">
        <v>7.3947168550365534</v>
      </c>
      <c r="I21" s="350"/>
      <c r="J21" s="474">
        <v>97778</v>
      </c>
      <c r="K21" s="480">
        <f t="shared" si="0"/>
        <v>3.6136006915430481</v>
      </c>
      <c r="L21" s="481">
        <f t="shared" si="5"/>
        <v>20.267894898306068</v>
      </c>
      <c r="M21" s="447"/>
      <c r="N21" s="360">
        <f t="shared" si="1"/>
        <v>19</v>
      </c>
      <c r="O21" s="360">
        <v>12</v>
      </c>
      <c r="P21" s="360">
        <f t="shared" si="2"/>
        <v>13</v>
      </c>
      <c r="Q21" s="361" t="str">
        <f t="shared" si="3"/>
        <v>Madrid, Comunidad de</v>
      </c>
      <c r="R21" s="362">
        <f t="shared" si="4"/>
        <v>33.201986727205878</v>
      </c>
      <c r="S21" s="329"/>
      <c r="T21" s="329"/>
      <c r="U21" s="329"/>
    </row>
    <row r="22" spans="1:21" s="331" customFormat="1" ht="18" customHeight="1" x14ac:dyDescent="0.35">
      <c r="A22" s="330"/>
      <c r="B22" s="363" t="s">
        <v>42</v>
      </c>
      <c r="C22" s="350"/>
      <c r="D22" s="457">
        <v>7009268</v>
      </c>
      <c r="E22" s="466">
        <v>14.416519889727814</v>
      </c>
      <c r="F22" s="350"/>
      <c r="G22" s="462">
        <v>834941</v>
      </c>
      <c r="H22" s="470">
        <v>12.798080305581507</v>
      </c>
      <c r="I22" s="350"/>
      <c r="J22" s="474">
        <v>277217</v>
      </c>
      <c r="K22" s="480">
        <f t="shared" si="0"/>
        <v>3.9550064286313491</v>
      </c>
      <c r="L22" s="481">
        <f t="shared" si="5"/>
        <v>33.201986727205878</v>
      </c>
      <c r="M22" s="447"/>
      <c r="N22" s="360">
        <f t="shared" si="1"/>
        <v>12</v>
      </c>
      <c r="O22" s="360">
        <v>13</v>
      </c>
      <c r="P22" s="360">
        <f t="shared" si="2"/>
        <v>2</v>
      </c>
      <c r="Q22" s="361" t="str">
        <f t="shared" si="3"/>
        <v>Aragón</v>
      </c>
      <c r="R22" s="362">
        <f t="shared" si="4"/>
        <v>32.736106403241166</v>
      </c>
      <c r="S22" s="329"/>
      <c r="T22" s="329"/>
      <c r="U22" s="329"/>
    </row>
    <row r="23" spans="1:21" ht="18" customHeight="1" x14ac:dyDescent="0.35">
      <c r="A23" s="332"/>
      <c r="B23" s="363" t="s">
        <v>43</v>
      </c>
      <c r="C23" s="350"/>
      <c r="D23" s="457">
        <v>1568492</v>
      </c>
      <c r="E23" s="466">
        <v>3.226042450492542</v>
      </c>
      <c r="F23" s="350"/>
      <c r="G23" s="462">
        <v>199412</v>
      </c>
      <c r="H23" s="470">
        <v>3.0566121317513688</v>
      </c>
      <c r="I23" s="350"/>
      <c r="J23" s="474">
        <v>74140</v>
      </c>
      <c r="K23" s="480">
        <f t="shared" si="0"/>
        <v>4.7268331620435422</v>
      </c>
      <c r="L23" s="481">
        <f t="shared" si="5"/>
        <v>37.179307163059391</v>
      </c>
      <c r="M23" s="447"/>
      <c r="N23" s="360">
        <f t="shared" si="1"/>
        <v>6</v>
      </c>
      <c r="O23" s="360">
        <v>14</v>
      </c>
      <c r="P23" s="360">
        <f t="shared" si="2"/>
        <v>5</v>
      </c>
      <c r="Q23" s="361" t="str">
        <f t="shared" si="3"/>
        <v>Canarias</v>
      </c>
      <c r="R23" s="362">
        <f t="shared" si="4"/>
        <v>29.981719162058294</v>
      </c>
      <c r="S23" s="329"/>
      <c r="T23" s="329"/>
      <c r="U23" s="329"/>
    </row>
    <row r="24" spans="1:21" s="331" customFormat="1" ht="18" customHeight="1" x14ac:dyDescent="0.35">
      <c r="B24" s="363" t="s">
        <v>44</v>
      </c>
      <c r="C24" s="350"/>
      <c r="D24" s="458">
        <v>678333</v>
      </c>
      <c r="E24" s="466">
        <v>1.3951815205751497</v>
      </c>
      <c r="F24" s="350"/>
      <c r="G24" s="463">
        <v>84373</v>
      </c>
      <c r="H24" s="470">
        <v>1.2932799199258731</v>
      </c>
      <c r="I24" s="350"/>
      <c r="J24" s="476">
        <v>23753</v>
      </c>
      <c r="K24" s="483">
        <f t="shared" si="0"/>
        <v>3.5016724823943401</v>
      </c>
      <c r="L24" s="481">
        <f t="shared" si="5"/>
        <v>28.152371019164899</v>
      </c>
      <c r="M24" s="447"/>
      <c r="N24" s="360">
        <f t="shared" si="1"/>
        <v>15</v>
      </c>
      <c r="O24" s="360">
        <v>15</v>
      </c>
      <c r="P24" s="360">
        <f t="shared" si="2"/>
        <v>15</v>
      </c>
      <c r="Q24" s="361" t="str">
        <f t="shared" si="3"/>
        <v>Navarra, Comunidad Foral de</v>
      </c>
      <c r="R24" s="362">
        <f t="shared" si="4"/>
        <v>28.152371019164899</v>
      </c>
      <c r="S24" s="329"/>
      <c r="T24" s="329"/>
      <c r="U24" s="329"/>
    </row>
    <row r="25" spans="1:21" s="331" customFormat="1" ht="18" customHeight="1" x14ac:dyDescent="0.35">
      <c r="B25" s="363" t="s">
        <v>45</v>
      </c>
      <c r="C25" s="350"/>
      <c r="D25" s="458">
        <v>2227684</v>
      </c>
      <c r="E25" s="466">
        <v>4.5818551514977628</v>
      </c>
      <c r="F25" s="350"/>
      <c r="G25" s="463">
        <v>337108</v>
      </c>
      <c r="H25" s="470">
        <v>5.1672336795701383</v>
      </c>
      <c r="I25" s="350"/>
      <c r="J25" s="476">
        <v>121300</v>
      </c>
      <c r="K25" s="483">
        <f t="shared" si="0"/>
        <v>5.4451169914583932</v>
      </c>
      <c r="L25" s="481">
        <f t="shared" si="5"/>
        <v>35.982533787391574</v>
      </c>
      <c r="M25" s="447"/>
      <c r="N25" s="360">
        <f t="shared" si="1"/>
        <v>8</v>
      </c>
      <c r="O25" s="360">
        <v>16</v>
      </c>
      <c r="P25" s="360">
        <f t="shared" si="2"/>
        <v>18</v>
      </c>
      <c r="Q25" s="361" t="str">
        <f t="shared" si="3"/>
        <v>Ceuta y Melilla</v>
      </c>
      <c r="R25" s="373">
        <f t="shared" si="4"/>
        <v>27.540493861737385</v>
      </c>
      <c r="S25" s="329"/>
      <c r="T25" s="329"/>
      <c r="U25" s="329"/>
    </row>
    <row r="26" spans="1:21" s="331" customFormat="1" ht="18" customHeight="1" x14ac:dyDescent="0.35">
      <c r="B26" s="363" t="s">
        <v>46</v>
      </c>
      <c r="C26" s="350"/>
      <c r="D26" s="458">
        <v>324184</v>
      </c>
      <c r="E26" s="467">
        <v>0.6667750589550181</v>
      </c>
      <c r="F26" s="350"/>
      <c r="G26" s="463">
        <v>43810</v>
      </c>
      <c r="H26" s="471">
        <v>0.67152517146424218</v>
      </c>
      <c r="I26" s="350"/>
      <c r="J26" s="476">
        <v>14923</v>
      </c>
      <c r="K26" s="483">
        <f t="shared" si="0"/>
        <v>4.6032500061693362</v>
      </c>
      <c r="L26" s="484">
        <f t="shared" si="5"/>
        <v>34.062999315224836</v>
      </c>
      <c r="M26" s="447"/>
      <c r="N26" s="360">
        <f t="shared" si="1"/>
        <v>11</v>
      </c>
      <c r="O26" s="360">
        <v>17</v>
      </c>
      <c r="P26" s="360">
        <f t="shared" si="2"/>
        <v>3</v>
      </c>
      <c r="Q26" s="361" t="str">
        <f t="shared" si="3"/>
        <v>Asturias, Principado de</v>
      </c>
      <c r="R26" s="362">
        <f t="shared" si="4"/>
        <v>27.05815327930825</v>
      </c>
      <c r="S26" s="329"/>
      <c r="T26" s="329"/>
      <c r="U26" s="329"/>
    </row>
    <row r="27" spans="1:21" s="331" customFormat="1" ht="18" customHeight="1" x14ac:dyDescent="0.35">
      <c r="B27" s="384" t="s">
        <v>1</v>
      </c>
      <c r="C27" s="350"/>
      <c r="D27" s="459">
        <v>169164</v>
      </c>
      <c r="E27" s="468">
        <v>0.34793307526918876</v>
      </c>
      <c r="F27" s="350"/>
      <c r="G27" s="464">
        <v>21423</v>
      </c>
      <c r="H27" s="472">
        <v>0.32837442931473315</v>
      </c>
      <c r="I27" s="350"/>
      <c r="J27" s="477">
        <v>5900</v>
      </c>
      <c r="K27" s="485">
        <f t="shared" si="0"/>
        <v>3.4877397082121493</v>
      </c>
      <c r="L27" s="486">
        <f t="shared" si="5"/>
        <v>27.540493861737385</v>
      </c>
      <c r="M27" s="447"/>
      <c r="N27" s="360">
        <f>_xlfn.RANK.EQ(L27,L$10:L$29,0)</f>
        <v>16</v>
      </c>
      <c r="O27" s="360">
        <v>18</v>
      </c>
      <c r="P27" s="360">
        <f t="shared" si="2"/>
        <v>6</v>
      </c>
      <c r="Q27" s="361" t="str">
        <f t="shared" si="3"/>
        <v>Cantabria</v>
      </c>
      <c r="R27" s="362">
        <f t="shared" si="4"/>
        <v>23.077223774993648</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20.267894898306068</v>
      </c>
      <c r="S28" s="329"/>
      <c r="T28" s="329"/>
      <c r="U28" s="329"/>
    </row>
    <row r="29" spans="1:21" s="394" customFormat="1" ht="18" customHeight="1" x14ac:dyDescent="0.35">
      <c r="B29" s="1236" t="s">
        <v>0</v>
      </c>
      <c r="C29" s="320"/>
      <c r="D29" s="1237">
        <f>SUM(D10:D27)</f>
        <v>48619695</v>
      </c>
      <c r="E29" s="1238">
        <f>SUM(E10:E27)</f>
        <v>99.999999999999986</v>
      </c>
      <c r="F29" s="320"/>
      <c r="G29" s="1237">
        <f>SUM(G10:G27)</f>
        <v>6523955</v>
      </c>
      <c r="H29" s="1238">
        <f>SUM(H10:H27)</f>
        <v>100</v>
      </c>
      <c r="I29" s="320"/>
      <c r="J29" s="1237">
        <f>SUM(J10:J27)</f>
        <v>2292497</v>
      </c>
      <c r="K29" s="1239">
        <f>J29*100/D29</f>
        <v>4.7151612119327364</v>
      </c>
      <c r="L29" s="1240">
        <f>J29*100/G29</f>
        <v>35.139681374258409</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79" t="s">
        <v>489</v>
      </c>
      <c r="C32" s="1479"/>
      <c r="D32" s="1479"/>
      <c r="E32" s="1479"/>
      <c r="F32" s="1479"/>
      <c r="G32" s="1479"/>
      <c r="H32" s="1479"/>
      <c r="I32" s="1479"/>
      <c r="J32" s="1479"/>
      <c r="K32" s="1479"/>
      <c r="L32" s="1479"/>
      <c r="M32" s="1241"/>
      <c r="O32" s="450"/>
    </row>
    <row r="33" spans="2:17" x14ac:dyDescent="0.25">
      <c r="B33" s="1480" t="s">
        <v>240</v>
      </c>
      <c r="C33" s="1480"/>
      <c r="D33" s="1480"/>
      <c r="E33" s="1480"/>
      <c r="F33" s="1480"/>
      <c r="G33" s="1480"/>
      <c r="H33" s="1480"/>
      <c r="I33" s="1480"/>
      <c r="J33" s="1480"/>
      <c r="K33" s="1480"/>
      <c r="L33" s="1480"/>
      <c r="M33" s="785"/>
      <c r="N33" s="785"/>
      <c r="O33" s="785"/>
      <c r="P33" s="785"/>
      <c r="Q33" s="785"/>
    </row>
    <row r="34" spans="2:17" ht="4.5" customHeight="1" x14ac:dyDescent="0.25">
      <c r="B34" s="1473"/>
      <c r="C34" s="1473"/>
      <c r="D34" s="1473"/>
      <c r="E34" s="1473"/>
      <c r="F34" s="1473"/>
      <c r="G34" s="1473"/>
      <c r="H34" s="1473"/>
      <c r="I34" s="1473"/>
      <c r="J34" s="1473"/>
      <c r="K34" s="1473"/>
      <c r="L34" s="1473"/>
      <c r="M34" s="1473"/>
      <c r="N34" s="1473"/>
      <c r="O34" s="1473"/>
      <c r="P34" s="1473"/>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393</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13</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171</v>
      </c>
      <c r="K8" s="1450"/>
      <c r="L8" s="1450"/>
      <c r="M8" s="1450"/>
      <c r="N8" s="1450"/>
      <c r="O8" s="1451"/>
      <c r="P8" s="317"/>
      <c r="Q8" s="1449" t="s">
        <v>172</v>
      </c>
      <c r="R8" s="1450"/>
      <c r="S8" s="1450"/>
      <c r="T8" s="1450"/>
      <c r="U8" s="1450"/>
      <c r="V8" s="1451"/>
      <c r="W8" s="317"/>
      <c r="X8" s="1449" t="s">
        <v>173</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211</v>
      </c>
      <c r="L9" s="1462" t="s">
        <v>24</v>
      </c>
      <c r="M9" s="1463"/>
      <c r="N9" s="1458" t="s">
        <v>23</v>
      </c>
      <c r="O9" s="1459"/>
      <c r="P9" s="317"/>
      <c r="Q9" s="1457" t="s">
        <v>9</v>
      </c>
      <c r="R9" s="1460" t="s">
        <v>211</v>
      </c>
      <c r="S9" s="1462" t="s">
        <v>24</v>
      </c>
      <c r="T9" s="1463"/>
      <c r="U9" s="1458" t="s">
        <v>23</v>
      </c>
      <c r="V9" s="1459"/>
      <c r="W9" s="317"/>
      <c r="X9" s="1457" t="s">
        <v>9</v>
      </c>
      <c r="Y9" s="1460" t="s">
        <v>211</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211</v>
      </c>
      <c r="G10" s="406" t="s">
        <v>9</v>
      </c>
      <c r="H10" s="886" t="s">
        <v>211</v>
      </c>
      <c r="I10" s="346"/>
      <c r="J10" s="1453"/>
      <c r="K10" s="1461"/>
      <c r="L10" s="404" t="s">
        <v>9</v>
      </c>
      <c r="M10" s="403" t="s">
        <v>212</v>
      </c>
      <c r="N10" s="407" t="s">
        <v>9</v>
      </c>
      <c r="O10" s="402" t="s">
        <v>212</v>
      </c>
      <c r="P10" s="347"/>
      <c r="Q10" s="1453"/>
      <c r="R10" s="1461"/>
      <c r="S10" s="404" t="s">
        <v>9</v>
      </c>
      <c r="T10" s="403" t="s">
        <v>212</v>
      </c>
      <c r="U10" s="407" t="s">
        <v>9</v>
      </c>
      <c r="V10" s="402" t="s">
        <v>212</v>
      </c>
      <c r="W10" s="347"/>
      <c r="X10" s="1453"/>
      <c r="Y10" s="1461"/>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437319</v>
      </c>
      <c r="E12" s="352">
        <f>L12+S12+Z12</f>
        <v>270174</v>
      </c>
      <c r="F12" s="353">
        <f>E12/$D12*100</f>
        <v>61.779616252666813</v>
      </c>
      <c r="G12" s="352">
        <f>N12+U12+AB12</f>
        <v>167145</v>
      </c>
      <c r="H12" s="354">
        <f>G12/$D12*100</f>
        <v>38.22038374733318</v>
      </c>
      <c r="I12" s="350"/>
      <c r="J12" s="355">
        <v>123457</v>
      </c>
      <c r="K12" s="356">
        <v>28.230422186092991</v>
      </c>
      <c r="L12" s="357">
        <v>51746</v>
      </c>
      <c r="M12" s="353">
        <v>41.91418874587913</v>
      </c>
      <c r="N12" s="357">
        <v>71711</v>
      </c>
      <c r="O12" s="358">
        <v>58.08581125412087</v>
      </c>
      <c r="P12" s="350"/>
      <c r="Q12" s="355">
        <v>105389</v>
      </c>
      <c r="R12" s="356">
        <v>24.098884338434871</v>
      </c>
      <c r="S12" s="357">
        <v>68923</v>
      </c>
      <c r="T12" s="353">
        <v>65.39866589492263</v>
      </c>
      <c r="U12" s="357">
        <v>36466</v>
      </c>
      <c r="V12" s="358">
        <v>34.601334105077378</v>
      </c>
      <c r="W12" s="350"/>
      <c r="X12" s="355">
        <v>208473</v>
      </c>
      <c r="Y12" s="356">
        <v>47.670693475472135</v>
      </c>
      <c r="Z12" s="357">
        <v>149505</v>
      </c>
      <c r="AA12" s="353">
        <v>71.714322718049814</v>
      </c>
      <c r="AB12" s="357">
        <v>58968</v>
      </c>
      <c r="AC12" s="358">
        <f t="shared" ref="AC12:AC29" si="0">AB12/$X12*100</f>
        <v>28.285677281950178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60843</v>
      </c>
      <c r="E13" s="365">
        <f t="shared" ref="E13:E29" si="2">L13+S13+Z13</f>
        <v>38782</v>
      </c>
      <c r="F13" s="366">
        <f t="shared" ref="F13:H29" si="3">E13/$D13*100</f>
        <v>63.741104153312619</v>
      </c>
      <c r="G13" s="365">
        <f t="shared" ref="G13:G29" si="4">N13+U13+AB13</f>
        <v>22061</v>
      </c>
      <c r="H13" s="367">
        <f t="shared" si="3"/>
        <v>36.258895846687381</v>
      </c>
      <c r="I13" s="350"/>
      <c r="J13" s="368">
        <v>11538</v>
      </c>
      <c r="K13" s="369">
        <v>18.963561954538729</v>
      </c>
      <c r="L13" s="370">
        <v>4891</v>
      </c>
      <c r="M13" s="371">
        <v>42.390362281157913</v>
      </c>
      <c r="N13" s="370">
        <v>6647</v>
      </c>
      <c r="O13" s="372">
        <v>57.609637718842087</v>
      </c>
      <c r="P13" s="350"/>
      <c r="Q13" s="368">
        <v>12124</v>
      </c>
      <c r="R13" s="369">
        <v>19.926696579721579</v>
      </c>
      <c r="S13" s="370">
        <v>7389</v>
      </c>
      <c r="T13" s="371">
        <v>60.945232596502805</v>
      </c>
      <c r="U13" s="370">
        <v>4735</v>
      </c>
      <c r="V13" s="372">
        <v>39.054767403497195</v>
      </c>
      <c r="W13" s="350"/>
      <c r="X13" s="368">
        <v>37181</v>
      </c>
      <c r="Y13" s="369">
        <v>61.109741465739688</v>
      </c>
      <c r="Z13" s="370">
        <v>26502</v>
      </c>
      <c r="AA13" s="371">
        <v>71.278341088190203</v>
      </c>
      <c r="AB13" s="370">
        <v>10679</v>
      </c>
      <c r="AC13" s="372">
        <f t="shared" si="0"/>
        <v>28.721658911809794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50819</v>
      </c>
      <c r="E14" s="365">
        <f t="shared" si="2"/>
        <v>32734</v>
      </c>
      <c r="F14" s="366">
        <f t="shared" si="3"/>
        <v>64.412916428894704</v>
      </c>
      <c r="G14" s="365">
        <f t="shared" si="4"/>
        <v>18085</v>
      </c>
      <c r="H14" s="367">
        <f t="shared" si="3"/>
        <v>35.587083571105296</v>
      </c>
      <c r="I14" s="350"/>
      <c r="J14" s="368">
        <v>10733</v>
      </c>
      <c r="K14" s="369">
        <v>21.120053523288533</v>
      </c>
      <c r="L14" s="370">
        <v>4535</v>
      </c>
      <c r="M14" s="371">
        <v>42.252864995807322</v>
      </c>
      <c r="N14" s="370">
        <v>6198</v>
      </c>
      <c r="O14" s="372">
        <v>57.747135004192671</v>
      </c>
      <c r="P14" s="350"/>
      <c r="Q14" s="368">
        <v>11647</v>
      </c>
      <c r="R14" s="369">
        <v>22.918593439461617</v>
      </c>
      <c r="S14" s="370">
        <v>7032</v>
      </c>
      <c r="T14" s="371">
        <v>60.376062505366193</v>
      </c>
      <c r="U14" s="370">
        <v>4615</v>
      </c>
      <c r="V14" s="372">
        <v>39.623937494633807</v>
      </c>
      <c r="W14" s="350"/>
      <c r="X14" s="368">
        <v>28439</v>
      </c>
      <c r="Y14" s="369">
        <v>55.96135303724985</v>
      </c>
      <c r="Z14" s="370">
        <v>21167</v>
      </c>
      <c r="AA14" s="371">
        <v>74.429480642779282</v>
      </c>
      <c r="AB14" s="370">
        <v>7272</v>
      </c>
      <c r="AC14" s="372">
        <f t="shared" si="0"/>
        <v>25.570519357220718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50307</v>
      </c>
      <c r="E15" s="365">
        <f t="shared" si="2"/>
        <v>30194</v>
      </c>
      <c r="F15" s="366">
        <f t="shared" si="3"/>
        <v>60.019480390402926</v>
      </c>
      <c r="G15" s="365">
        <f t="shared" si="4"/>
        <v>20113</v>
      </c>
      <c r="H15" s="367">
        <f t="shared" si="3"/>
        <v>39.980519609597074</v>
      </c>
      <c r="I15" s="350"/>
      <c r="J15" s="368">
        <v>14759</v>
      </c>
      <c r="K15" s="369">
        <v>29.337865505794426</v>
      </c>
      <c r="L15" s="370">
        <v>6402</v>
      </c>
      <c r="M15" s="371">
        <v>43.376922555728711</v>
      </c>
      <c r="N15" s="370">
        <v>8357</v>
      </c>
      <c r="O15" s="372">
        <v>56.623077444271296</v>
      </c>
      <c r="P15" s="350"/>
      <c r="Q15" s="368">
        <v>11876</v>
      </c>
      <c r="R15" s="369">
        <v>23.607052696443834</v>
      </c>
      <c r="S15" s="370">
        <v>7064</v>
      </c>
      <c r="T15" s="371">
        <v>59.481306837318961</v>
      </c>
      <c r="U15" s="370">
        <v>4812</v>
      </c>
      <c r="V15" s="372">
        <v>40.518693162681032</v>
      </c>
      <c r="W15" s="350"/>
      <c r="X15" s="368">
        <v>23672</v>
      </c>
      <c r="Y15" s="369">
        <v>47.055081797761744</v>
      </c>
      <c r="Z15" s="370">
        <v>16728</v>
      </c>
      <c r="AA15" s="371">
        <v>70.665765461304503</v>
      </c>
      <c r="AB15" s="370">
        <v>6944</v>
      </c>
      <c r="AC15" s="372">
        <f t="shared" si="0"/>
        <v>29.334234538695505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78559</v>
      </c>
      <c r="E16" s="365">
        <f t="shared" si="2"/>
        <v>45887</v>
      </c>
      <c r="F16" s="366">
        <f t="shared" si="3"/>
        <v>58.410875902188167</v>
      </c>
      <c r="G16" s="365">
        <f t="shared" si="4"/>
        <v>32672</v>
      </c>
      <c r="H16" s="367">
        <f t="shared" si="3"/>
        <v>41.589124097811833</v>
      </c>
      <c r="I16" s="350"/>
      <c r="J16" s="368">
        <v>26943</v>
      </c>
      <c r="K16" s="369">
        <v>34.296515994348198</v>
      </c>
      <c r="L16" s="370">
        <v>11245</v>
      </c>
      <c r="M16" s="371">
        <v>41.736258026203465</v>
      </c>
      <c r="N16" s="370">
        <v>15698</v>
      </c>
      <c r="O16" s="372">
        <v>58.263741973796535</v>
      </c>
      <c r="P16" s="350"/>
      <c r="Q16" s="368">
        <v>18745</v>
      </c>
      <c r="R16" s="369">
        <v>23.861047111088482</v>
      </c>
      <c r="S16" s="370">
        <v>11300</v>
      </c>
      <c r="T16" s="371">
        <v>60.28274206455054</v>
      </c>
      <c r="U16" s="370">
        <v>7445</v>
      </c>
      <c r="V16" s="372">
        <v>39.717257935449453</v>
      </c>
      <c r="W16" s="350"/>
      <c r="X16" s="368">
        <v>32871</v>
      </c>
      <c r="Y16" s="369">
        <v>41.84243689456332</v>
      </c>
      <c r="Z16" s="370">
        <v>23342</v>
      </c>
      <c r="AA16" s="371">
        <v>71.010921480940652</v>
      </c>
      <c r="AB16" s="370">
        <v>9529</v>
      </c>
      <c r="AC16" s="372">
        <f t="shared" si="0"/>
        <v>28.989078519059351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23614</v>
      </c>
      <c r="E17" s="375">
        <f t="shared" si="2"/>
        <v>14472</v>
      </c>
      <c r="F17" s="376">
        <f t="shared" si="3"/>
        <v>61.285677987634458</v>
      </c>
      <c r="G17" s="375">
        <f t="shared" si="4"/>
        <v>9142</v>
      </c>
      <c r="H17" s="367">
        <f t="shared" si="3"/>
        <v>38.71432201236555</v>
      </c>
      <c r="I17" s="350"/>
      <c r="J17" s="377">
        <v>6617</v>
      </c>
      <c r="K17" s="378">
        <v>28.021512661980179</v>
      </c>
      <c r="L17" s="375">
        <v>2804</v>
      </c>
      <c r="M17" s="376">
        <v>42.375698957231371</v>
      </c>
      <c r="N17" s="375">
        <v>3813</v>
      </c>
      <c r="O17" s="372">
        <v>57.624301042768622</v>
      </c>
      <c r="P17" s="350"/>
      <c r="Q17" s="377">
        <v>5028</v>
      </c>
      <c r="R17" s="378">
        <v>21.292453629203013</v>
      </c>
      <c r="S17" s="375">
        <v>2840</v>
      </c>
      <c r="T17" s="376">
        <v>56.483691328560056</v>
      </c>
      <c r="U17" s="375">
        <v>2188</v>
      </c>
      <c r="V17" s="372">
        <v>43.516308671439937</v>
      </c>
      <c r="W17" s="350"/>
      <c r="X17" s="377">
        <v>11969</v>
      </c>
      <c r="Y17" s="378">
        <v>50.686033708816801</v>
      </c>
      <c r="Z17" s="375">
        <v>8828</v>
      </c>
      <c r="AA17" s="376">
        <v>73.75720611579915</v>
      </c>
      <c r="AB17" s="375">
        <v>3141</v>
      </c>
      <c r="AC17" s="372">
        <f t="shared" si="0"/>
        <v>26.242793884200854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162195</v>
      </c>
      <c r="E18" s="365">
        <f t="shared" si="2"/>
        <v>101075</v>
      </c>
      <c r="F18" s="366">
        <f t="shared" si="3"/>
        <v>62.316964148093348</v>
      </c>
      <c r="G18" s="365">
        <f t="shared" si="4"/>
        <v>61120</v>
      </c>
      <c r="H18" s="367">
        <f t="shared" si="3"/>
        <v>37.683035851906652</v>
      </c>
      <c r="I18" s="350"/>
      <c r="J18" s="368">
        <v>33104</v>
      </c>
      <c r="K18" s="369">
        <v>20.410000308270909</v>
      </c>
      <c r="L18" s="370">
        <v>14015</v>
      </c>
      <c r="M18" s="371">
        <v>42.336273562107294</v>
      </c>
      <c r="N18" s="370">
        <v>19089</v>
      </c>
      <c r="O18" s="372">
        <v>57.663726437892706</v>
      </c>
      <c r="P18" s="350"/>
      <c r="Q18" s="368">
        <v>29341</v>
      </c>
      <c r="R18" s="369">
        <v>18.089953451092821</v>
      </c>
      <c r="S18" s="370">
        <v>16782</v>
      </c>
      <c r="T18" s="371">
        <v>57.196414573463748</v>
      </c>
      <c r="U18" s="370">
        <v>12559</v>
      </c>
      <c r="V18" s="372">
        <v>42.803585426536245</v>
      </c>
      <c r="W18" s="350"/>
      <c r="X18" s="368">
        <v>99750</v>
      </c>
      <c r="Y18" s="369">
        <v>61.500046240636273</v>
      </c>
      <c r="Z18" s="370">
        <v>70278</v>
      </c>
      <c r="AA18" s="371">
        <v>70.454135338345864</v>
      </c>
      <c r="AB18" s="370">
        <v>29472</v>
      </c>
      <c r="AC18" s="372">
        <f t="shared" si="0"/>
        <v>29.545864661654136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103813</v>
      </c>
      <c r="E19" s="365">
        <f t="shared" si="2"/>
        <v>64330</v>
      </c>
      <c r="F19" s="366">
        <f t="shared" si="3"/>
        <v>61.967191006906653</v>
      </c>
      <c r="G19" s="365">
        <f t="shared" si="4"/>
        <v>39483</v>
      </c>
      <c r="H19" s="367">
        <f t="shared" si="3"/>
        <v>38.032808993093354</v>
      </c>
      <c r="I19" s="350"/>
      <c r="J19" s="368">
        <v>24212</v>
      </c>
      <c r="K19" s="369">
        <v>23.322705248860935</v>
      </c>
      <c r="L19" s="370">
        <v>10082</v>
      </c>
      <c r="M19" s="371">
        <v>41.640508838592432</v>
      </c>
      <c r="N19" s="370">
        <v>14130</v>
      </c>
      <c r="O19" s="372">
        <v>58.359491161407561</v>
      </c>
      <c r="P19" s="350"/>
      <c r="Q19" s="368">
        <v>20967</v>
      </c>
      <c r="R19" s="369">
        <v>20.196892489379941</v>
      </c>
      <c r="S19" s="370">
        <v>12911</v>
      </c>
      <c r="T19" s="371">
        <v>61.577717365383698</v>
      </c>
      <c r="U19" s="370">
        <v>8056</v>
      </c>
      <c r="V19" s="372">
        <v>38.422282634616302</v>
      </c>
      <c r="W19" s="350"/>
      <c r="X19" s="368">
        <v>58634</v>
      </c>
      <c r="Y19" s="369">
        <v>56.480402261759124</v>
      </c>
      <c r="Z19" s="370">
        <v>41337</v>
      </c>
      <c r="AA19" s="371">
        <v>70.500051164853161</v>
      </c>
      <c r="AB19" s="370">
        <v>17297</v>
      </c>
      <c r="AC19" s="372">
        <f t="shared" si="0"/>
        <v>29.499948835146846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415244</v>
      </c>
      <c r="E20" s="365">
        <f t="shared" si="2"/>
        <v>257205</v>
      </c>
      <c r="F20" s="366">
        <f t="shared" si="3"/>
        <v>61.94069029293621</v>
      </c>
      <c r="G20" s="365">
        <f t="shared" si="4"/>
        <v>158039</v>
      </c>
      <c r="H20" s="367">
        <f t="shared" si="3"/>
        <v>38.059309707063797</v>
      </c>
      <c r="I20" s="350"/>
      <c r="J20" s="368">
        <v>105245</v>
      </c>
      <c r="K20" s="369">
        <v>25.345339125911515</v>
      </c>
      <c r="L20" s="370">
        <v>46114</v>
      </c>
      <c r="M20" s="371">
        <v>43.815858235545626</v>
      </c>
      <c r="N20" s="370">
        <v>59131</v>
      </c>
      <c r="O20" s="372">
        <v>56.184141764454367</v>
      </c>
      <c r="P20" s="350"/>
      <c r="Q20" s="368">
        <v>95827</v>
      </c>
      <c r="R20" s="369">
        <v>23.077275047923631</v>
      </c>
      <c r="S20" s="370">
        <v>59410</v>
      </c>
      <c r="T20" s="371">
        <v>61.997140680601504</v>
      </c>
      <c r="U20" s="370">
        <v>36417</v>
      </c>
      <c r="V20" s="372">
        <v>38.002859319398503</v>
      </c>
      <c r="W20" s="350"/>
      <c r="X20" s="368">
        <v>214172</v>
      </c>
      <c r="Y20" s="369">
        <v>51.577385826164857</v>
      </c>
      <c r="Z20" s="370">
        <v>151681</v>
      </c>
      <c r="AA20" s="371">
        <v>70.822049567637222</v>
      </c>
      <c r="AB20" s="370">
        <v>62491</v>
      </c>
      <c r="AC20" s="372">
        <f t="shared" si="0"/>
        <v>29.177950432362778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233083</v>
      </c>
      <c r="E21" s="365">
        <f t="shared" si="2"/>
        <v>143038</v>
      </c>
      <c r="F21" s="366">
        <f t="shared" si="3"/>
        <v>61.367838924331672</v>
      </c>
      <c r="G21" s="365">
        <f t="shared" si="4"/>
        <v>90045</v>
      </c>
      <c r="H21" s="367">
        <f t="shared" si="3"/>
        <v>38.632161075668328</v>
      </c>
      <c r="I21" s="350"/>
      <c r="J21" s="368">
        <v>61378</v>
      </c>
      <c r="K21" s="369">
        <v>26.333108806734085</v>
      </c>
      <c r="L21" s="370">
        <v>25003</v>
      </c>
      <c r="M21" s="371">
        <v>40.736094366059497</v>
      </c>
      <c r="N21" s="370">
        <v>36375</v>
      </c>
      <c r="O21" s="372">
        <v>59.263905633940496</v>
      </c>
      <c r="P21" s="350"/>
      <c r="Q21" s="368">
        <v>51625</v>
      </c>
      <c r="R21" s="369">
        <v>22.14876245800852</v>
      </c>
      <c r="S21" s="370">
        <v>31731</v>
      </c>
      <c r="T21" s="371">
        <v>61.464406779661019</v>
      </c>
      <c r="U21" s="370">
        <v>19894</v>
      </c>
      <c r="V21" s="372">
        <v>38.535593220338981</v>
      </c>
      <c r="W21" s="350"/>
      <c r="X21" s="368">
        <v>120080</v>
      </c>
      <c r="Y21" s="369">
        <v>51.518128735257399</v>
      </c>
      <c r="Z21" s="370">
        <v>86304</v>
      </c>
      <c r="AA21" s="371">
        <v>71.872085276482352</v>
      </c>
      <c r="AB21" s="370">
        <v>33776</v>
      </c>
      <c r="AC21" s="372">
        <f t="shared" si="0"/>
        <v>28.127914723517655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61690</v>
      </c>
      <c r="E22" s="365">
        <f t="shared" si="2"/>
        <v>38819</v>
      </c>
      <c r="F22" s="366">
        <f t="shared" si="3"/>
        <v>62.925919922191596</v>
      </c>
      <c r="G22" s="365">
        <f t="shared" si="4"/>
        <v>22871</v>
      </c>
      <c r="H22" s="367">
        <f t="shared" si="3"/>
        <v>37.074080077808397</v>
      </c>
      <c r="I22" s="350"/>
      <c r="J22" s="368">
        <v>14461</v>
      </c>
      <c r="K22" s="369">
        <v>23.441400551142809</v>
      </c>
      <c r="L22" s="370">
        <v>6317</v>
      </c>
      <c r="M22" s="371">
        <v>43.683009473757004</v>
      </c>
      <c r="N22" s="370">
        <v>8144</v>
      </c>
      <c r="O22" s="372">
        <v>56.316990526242996</v>
      </c>
      <c r="P22" s="350"/>
      <c r="Q22" s="368">
        <v>13516</v>
      </c>
      <c r="R22" s="369">
        <v>21.909547738693465</v>
      </c>
      <c r="S22" s="370">
        <v>8437</v>
      </c>
      <c r="T22" s="371">
        <v>62.422314294169865</v>
      </c>
      <c r="U22" s="370">
        <v>5079</v>
      </c>
      <c r="V22" s="372">
        <v>37.577685705830127</v>
      </c>
      <c r="W22" s="350"/>
      <c r="X22" s="368">
        <v>33713</v>
      </c>
      <c r="Y22" s="369">
        <v>54.649051710163718</v>
      </c>
      <c r="Z22" s="370">
        <v>24065</v>
      </c>
      <c r="AA22" s="371">
        <v>71.381959481505646</v>
      </c>
      <c r="AB22" s="370">
        <v>9648</v>
      </c>
      <c r="AC22" s="372">
        <f t="shared" si="0"/>
        <v>28.618040518494347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97778</v>
      </c>
      <c r="E23" s="365">
        <f t="shared" si="2"/>
        <v>60506</v>
      </c>
      <c r="F23" s="366">
        <f t="shared" si="3"/>
        <v>61.880995725009711</v>
      </c>
      <c r="G23" s="365">
        <f t="shared" si="4"/>
        <v>37272</v>
      </c>
      <c r="H23" s="367">
        <f t="shared" si="3"/>
        <v>38.119004274990289</v>
      </c>
      <c r="I23" s="350"/>
      <c r="J23" s="368">
        <v>27229</v>
      </c>
      <c r="K23" s="369">
        <v>27.847777618687232</v>
      </c>
      <c r="L23" s="370">
        <v>10701</v>
      </c>
      <c r="M23" s="371">
        <v>39.300011017664986</v>
      </c>
      <c r="N23" s="370">
        <v>16528</v>
      </c>
      <c r="O23" s="372">
        <v>60.699988982335007</v>
      </c>
      <c r="P23" s="350"/>
      <c r="Q23" s="368">
        <v>17192</v>
      </c>
      <c r="R23" s="369">
        <v>17.582687312074292</v>
      </c>
      <c r="S23" s="370">
        <v>9928</v>
      </c>
      <c r="T23" s="371">
        <v>57.747789669613766</v>
      </c>
      <c r="U23" s="370">
        <v>7264</v>
      </c>
      <c r="V23" s="372">
        <v>42.252210330386227</v>
      </c>
      <c r="W23" s="350"/>
      <c r="X23" s="368">
        <v>53357</v>
      </c>
      <c r="Y23" s="369">
        <v>54.569535069238484</v>
      </c>
      <c r="Z23" s="370">
        <v>39877</v>
      </c>
      <c r="AA23" s="371">
        <v>74.736210806454636</v>
      </c>
      <c r="AB23" s="370">
        <v>13480</v>
      </c>
      <c r="AC23" s="372">
        <f t="shared" si="0"/>
        <v>25.263789193545367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277217</v>
      </c>
      <c r="E24" s="365">
        <f t="shared" si="2"/>
        <v>180427</v>
      </c>
      <c r="F24" s="366">
        <f t="shared" si="3"/>
        <v>65.085113827795553</v>
      </c>
      <c r="G24" s="365">
        <f t="shared" si="4"/>
        <v>96790</v>
      </c>
      <c r="H24" s="367">
        <f t="shared" si="3"/>
        <v>34.914886172204447</v>
      </c>
      <c r="I24" s="350"/>
      <c r="J24" s="368">
        <v>65238</v>
      </c>
      <c r="K24" s="369">
        <v>23.533188801552573</v>
      </c>
      <c r="L24" s="370">
        <v>30119</v>
      </c>
      <c r="M24" s="371">
        <v>46.167877617339585</v>
      </c>
      <c r="N24" s="370">
        <v>35119</v>
      </c>
      <c r="O24" s="372">
        <v>53.832122382660408</v>
      </c>
      <c r="P24" s="350"/>
      <c r="Q24" s="368">
        <v>54488</v>
      </c>
      <c r="R24" s="369">
        <v>19.655360241255046</v>
      </c>
      <c r="S24" s="370">
        <v>35372</v>
      </c>
      <c r="T24" s="371">
        <v>64.917045955072666</v>
      </c>
      <c r="U24" s="370">
        <v>19116</v>
      </c>
      <c r="V24" s="372">
        <v>35.08295404492732</v>
      </c>
      <c r="W24" s="350"/>
      <c r="X24" s="368">
        <v>157491</v>
      </c>
      <c r="Y24" s="369">
        <v>56.811450957192378</v>
      </c>
      <c r="Z24" s="370">
        <v>114936</v>
      </c>
      <c r="AA24" s="371">
        <v>72.979408347143647</v>
      </c>
      <c r="AB24" s="370">
        <v>42555</v>
      </c>
      <c r="AC24" s="372">
        <f t="shared" si="0"/>
        <v>27.020591652856353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74140</v>
      </c>
      <c r="E25" s="365">
        <f t="shared" si="2"/>
        <v>42109</v>
      </c>
      <c r="F25" s="366">
        <f t="shared" si="3"/>
        <v>56.796601025087668</v>
      </c>
      <c r="G25" s="365">
        <f t="shared" si="4"/>
        <v>32031</v>
      </c>
      <c r="H25" s="367">
        <f t="shared" si="3"/>
        <v>43.203398974912325</v>
      </c>
      <c r="I25" s="350"/>
      <c r="J25" s="368">
        <v>24931</v>
      </c>
      <c r="K25" s="369">
        <v>33.626922039384951</v>
      </c>
      <c r="L25" s="370">
        <v>9484</v>
      </c>
      <c r="M25" s="371">
        <v>38.04099314106935</v>
      </c>
      <c r="N25" s="370">
        <v>15447</v>
      </c>
      <c r="O25" s="372">
        <v>61.959006858930643</v>
      </c>
      <c r="P25" s="350"/>
      <c r="Q25" s="368">
        <v>17669</v>
      </c>
      <c r="R25" s="369">
        <v>23.831939573779337</v>
      </c>
      <c r="S25" s="370">
        <v>10916</v>
      </c>
      <c r="T25" s="371">
        <v>61.780519554021161</v>
      </c>
      <c r="U25" s="370">
        <v>6753</v>
      </c>
      <c r="V25" s="372">
        <v>38.219480445978832</v>
      </c>
      <c r="W25" s="350"/>
      <c r="X25" s="368">
        <v>31540</v>
      </c>
      <c r="Y25" s="369">
        <v>42.541138386835712</v>
      </c>
      <c r="Z25" s="370">
        <v>21709</v>
      </c>
      <c r="AA25" s="371">
        <v>68.8300570703868</v>
      </c>
      <c r="AB25" s="370">
        <v>9831</v>
      </c>
      <c r="AC25" s="372">
        <f t="shared" si="0"/>
        <v>31.169942929613185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23753</v>
      </c>
      <c r="E26" s="380">
        <f t="shared" si="2"/>
        <v>14728</v>
      </c>
      <c r="F26" s="381">
        <f t="shared" si="3"/>
        <v>62.004799393760791</v>
      </c>
      <c r="G26" s="380">
        <f t="shared" si="4"/>
        <v>9025</v>
      </c>
      <c r="H26" s="367">
        <f t="shared" si="3"/>
        <v>37.995200606239209</v>
      </c>
      <c r="I26" s="350"/>
      <c r="J26" s="377">
        <v>5585</v>
      </c>
      <c r="K26" s="378">
        <v>23.512819433334737</v>
      </c>
      <c r="L26" s="375">
        <v>2456</v>
      </c>
      <c r="M26" s="376">
        <v>43.974932855863919</v>
      </c>
      <c r="N26" s="375">
        <v>3129</v>
      </c>
      <c r="O26" s="372">
        <v>56.025067144136074</v>
      </c>
      <c r="P26" s="350"/>
      <c r="Q26" s="377">
        <v>4478</v>
      </c>
      <c r="R26" s="378">
        <v>18.85235549193786</v>
      </c>
      <c r="S26" s="375">
        <v>2469</v>
      </c>
      <c r="T26" s="376">
        <v>55.136221527467619</v>
      </c>
      <c r="U26" s="375">
        <v>2009</v>
      </c>
      <c r="V26" s="372">
        <v>44.863778472532381</v>
      </c>
      <c r="W26" s="350"/>
      <c r="X26" s="377">
        <v>13690</v>
      </c>
      <c r="Y26" s="378">
        <v>57.634825074727402</v>
      </c>
      <c r="Z26" s="375">
        <v>9803</v>
      </c>
      <c r="AA26" s="376">
        <v>71.607012417823228</v>
      </c>
      <c r="AB26" s="375">
        <v>3887</v>
      </c>
      <c r="AC26" s="372">
        <f t="shared" si="0"/>
        <v>28.392987582176772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121300</v>
      </c>
      <c r="E27" s="380">
        <f t="shared" si="2"/>
        <v>73241</v>
      </c>
      <c r="F27" s="381">
        <f t="shared" si="3"/>
        <v>60.380049464138494</v>
      </c>
      <c r="G27" s="380">
        <f t="shared" si="4"/>
        <v>48059</v>
      </c>
      <c r="H27" s="367">
        <f t="shared" si="3"/>
        <v>39.619950535861499</v>
      </c>
      <c r="I27" s="350"/>
      <c r="J27" s="377">
        <v>31727</v>
      </c>
      <c r="K27" s="378">
        <v>26.155812036273701</v>
      </c>
      <c r="L27" s="375">
        <v>12984</v>
      </c>
      <c r="M27" s="376">
        <v>40.924134018343999</v>
      </c>
      <c r="N27" s="375">
        <v>18743</v>
      </c>
      <c r="O27" s="372">
        <v>59.075865981656008</v>
      </c>
      <c r="P27" s="350"/>
      <c r="Q27" s="377">
        <v>24181</v>
      </c>
      <c r="R27" s="378">
        <v>19.934872217642212</v>
      </c>
      <c r="S27" s="375">
        <v>13620</v>
      </c>
      <c r="T27" s="376">
        <v>56.325214011000369</v>
      </c>
      <c r="U27" s="375">
        <v>10561</v>
      </c>
      <c r="V27" s="372">
        <v>43.674785988999623</v>
      </c>
      <c r="W27" s="350"/>
      <c r="X27" s="377">
        <v>65392</v>
      </c>
      <c r="Y27" s="378">
        <v>53.909315746084083</v>
      </c>
      <c r="Z27" s="375">
        <v>46637</v>
      </c>
      <c r="AA27" s="376">
        <v>71.319121605089308</v>
      </c>
      <c r="AB27" s="375">
        <v>18755</v>
      </c>
      <c r="AC27" s="372">
        <f t="shared" si="0"/>
        <v>28.680878394910692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14923</v>
      </c>
      <c r="E28" s="380">
        <f t="shared" si="2"/>
        <v>9245</v>
      </c>
      <c r="F28" s="381">
        <f t="shared" si="3"/>
        <v>61.951350264692081</v>
      </c>
      <c r="G28" s="380">
        <f t="shared" si="4"/>
        <v>5678</v>
      </c>
      <c r="H28" s="382">
        <f t="shared" si="3"/>
        <v>38.048649735307919</v>
      </c>
      <c r="I28" s="350"/>
      <c r="J28" s="377">
        <v>3443</v>
      </c>
      <c r="K28" s="378">
        <v>23.071768411177377</v>
      </c>
      <c r="L28" s="375">
        <v>1428</v>
      </c>
      <c r="M28" s="376">
        <v>41.475457449898343</v>
      </c>
      <c r="N28" s="375">
        <v>2015</v>
      </c>
      <c r="O28" s="383">
        <v>58.524542550101657</v>
      </c>
      <c r="P28" s="350"/>
      <c r="Q28" s="377">
        <v>2787</v>
      </c>
      <c r="R28" s="378">
        <v>18.675869463244656</v>
      </c>
      <c r="S28" s="375">
        <v>1641</v>
      </c>
      <c r="T28" s="376">
        <v>58.880516684607109</v>
      </c>
      <c r="U28" s="375">
        <v>1146</v>
      </c>
      <c r="V28" s="383">
        <v>41.119483315392898</v>
      </c>
      <c r="W28" s="350"/>
      <c r="X28" s="377">
        <v>8693</v>
      </c>
      <c r="Y28" s="378">
        <v>58.252362125577974</v>
      </c>
      <c r="Z28" s="375">
        <v>6176</v>
      </c>
      <c r="AA28" s="376">
        <v>71.04566892902335</v>
      </c>
      <c r="AB28" s="375">
        <v>2517</v>
      </c>
      <c r="AC28" s="383">
        <f t="shared" si="0"/>
        <v>28.954331070976647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5900</v>
      </c>
      <c r="E29" s="386">
        <f t="shared" si="2"/>
        <v>3222</v>
      </c>
      <c r="F29" s="387">
        <f t="shared" si="3"/>
        <v>54.610169491525426</v>
      </c>
      <c r="G29" s="386">
        <f t="shared" si="4"/>
        <v>2678</v>
      </c>
      <c r="H29" s="388">
        <f t="shared" si="3"/>
        <v>45.389830508474574</v>
      </c>
      <c r="I29" s="350"/>
      <c r="J29" s="389">
        <v>3144</v>
      </c>
      <c r="K29" s="390">
        <v>53.288135593220346</v>
      </c>
      <c r="L29" s="391">
        <v>1217</v>
      </c>
      <c r="M29" s="392">
        <v>38.708651399491096</v>
      </c>
      <c r="N29" s="391">
        <v>1927</v>
      </c>
      <c r="O29" s="393">
        <v>61.291348600508911</v>
      </c>
      <c r="P29" s="350"/>
      <c r="Q29" s="389">
        <v>1102</v>
      </c>
      <c r="R29" s="390">
        <v>18.677966101694913</v>
      </c>
      <c r="S29" s="391">
        <v>754</v>
      </c>
      <c r="T29" s="392">
        <v>68.421052631578945</v>
      </c>
      <c r="U29" s="391">
        <v>348</v>
      </c>
      <c r="V29" s="393">
        <v>31.578947368421051</v>
      </c>
      <c r="W29" s="350"/>
      <c r="X29" s="389">
        <v>1654</v>
      </c>
      <c r="Y29" s="390">
        <v>28.033898305084747</v>
      </c>
      <c r="Z29" s="391">
        <v>1251</v>
      </c>
      <c r="AA29" s="392">
        <v>75.634824667472785</v>
      </c>
      <c r="AB29" s="391">
        <v>403</v>
      </c>
      <c r="AC29" s="393">
        <f t="shared" si="0"/>
        <v>24.365175332527205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2292497</v>
      </c>
      <c r="E31" s="1230">
        <f>L31+S31+Z31</f>
        <v>1420188</v>
      </c>
      <c r="F31" s="1231">
        <f>E31/$D31*100</f>
        <v>61.949394045008567</v>
      </c>
      <c r="G31" s="1230">
        <f>N31+U31+AB31</f>
        <v>872309</v>
      </c>
      <c r="H31" s="1232">
        <f>G31/$D31*100</f>
        <v>38.050605954991433</v>
      </c>
      <c r="I31" s="320"/>
      <c r="J31" s="1233">
        <f>SUM(J12:J29)</f>
        <v>593744</v>
      </c>
      <c r="K31" s="1234">
        <f>J31/$D31*100</f>
        <v>25.899445015631429</v>
      </c>
      <c r="L31" s="1230">
        <f>SUM(L12:L29)</f>
        <v>251543</v>
      </c>
      <c r="M31" s="1231">
        <f>L31/$J31*100</f>
        <v>42.365564957287987</v>
      </c>
      <c r="N31" s="1230">
        <f>SUM(N12:N29)</f>
        <v>342201</v>
      </c>
      <c r="O31" s="1235">
        <f>N31/$J31*100</f>
        <v>57.634435042712006</v>
      </c>
      <c r="P31" s="320"/>
      <c r="Q31" s="1233">
        <f>SUM(Q12:Q29)</f>
        <v>497982</v>
      </c>
      <c r="R31" s="1234">
        <f>Q31/$D31*100</f>
        <v>21.722253071650695</v>
      </c>
      <c r="S31" s="1230">
        <f>SUM(S12:S29)</f>
        <v>308519</v>
      </c>
      <c r="T31" s="1231">
        <f>S31/$Q31*100</f>
        <v>61.953845721331291</v>
      </c>
      <c r="U31" s="1230">
        <f>SUM(U12:U29)</f>
        <v>189463</v>
      </c>
      <c r="V31" s="1235">
        <f>U31/$Q31*100</f>
        <v>38.046154278668709</v>
      </c>
      <c r="W31" s="320"/>
      <c r="X31" s="1233">
        <f>SUM(X12:X29)</f>
        <v>1200771</v>
      </c>
      <c r="Y31" s="1234">
        <f>X31/$D31*100</f>
        <v>52.378301912717887</v>
      </c>
      <c r="Z31" s="1230">
        <f>SUM(Z12:Z29)</f>
        <v>860126</v>
      </c>
      <c r="AA31" s="1231">
        <f>Z31/$X31*100</f>
        <v>71.631143656867124</v>
      </c>
      <c r="AB31" s="1230">
        <f>SUM(AB12:AB29)</f>
        <v>340645</v>
      </c>
      <c r="AC31" s="1235">
        <f>AB31/$X31*100</f>
        <v>28.368856343132869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82"/>
      <c r="C34" s="1482"/>
      <c r="D34" s="1482"/>
      <c r="E34" s="1482"/>
      <c r="F34" s="1482"/>
      <c r="G34" s="1482"/>
      <c r="H34" s="1482"/>
      <c r="I34" s="1482"/>
      <c r="J34" s="1482"/>
      <c r="K34" s="1482"/>
      <c r="L34" s="1482"/>
      <c r="M34" s="1482"/>
      <c r="N34" s="1482"/>
      <c r="O34" s="1482"/>
    </row>
    <row r="35" spans="2:30" s="396" customFormat="1" ht="29.25" customHeight="1" x14ac:dyDescent="0.25">
      <c r="B35" s="1482"/>
      <c r="C35" s="1482"/>
      <c r="D35" s="1482"/>
      <c r="E35" s="1482"/>
      <c r="F35" s="1482"/>
      <c r="G35" s="1482"/>
      <c r="H35" s="1482"/>
      <c r="I35" s="1482"/>
      <c r="J35" s="1482"/>
      <c r="K35" s="1482"/>
      <c r="L35" s="1482"/>
      <c r="M35" s="1482"/>
    </row>
    <row r="36" spans="2:30" s="396" customFormat="1" ht="4.5" customHeight="1" x14ac:dyDescent="0.25">
      <c r="B36" s="1481"/>
      <c r="C36" s="1481"/>
      <c r="D36" s="1481"/>
      <c r="E36" s="1326"/>
      <c r="F36" s="1326"/>
      <c r="G36" s="1326"/>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30" s="396" customFormat="1" x14ac:dyDescent="0.25"/>
    <row r="40" spans="2:30" s="396" customFormat="1" x14ac:dyDescent="0.25"/>
    <row r="41" spans="2:30" s="329" customFormat="1" x14ac:dyDescent="0.25">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5">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5"/>
    <row r="44" spans="2:30" s="396" customFormat="1" x14ac:dyDescent="0.25"/>
    <row r="45" spans="2:30" s="396" customFormat="1" x14ac:dyDescent="0.25"/>
    <row r="46" spans="2:30" s="396" customFormat="1" x14ac:dyDescent="0.25"/>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36"/>
      <c r="C2" s="1436"/>
    </row>
    <row r="3" spans="1:38" s="345" customFormat="1" ht="4.5" customHeight="1" x14ac:dyDescent="0.25">
      <c r="B3" s="1437"/>
      <c r="C3" s="1437"/>
    </row>
    <row r="4" spans="1:38" s="492" customFormat="1" ht="17.25" customHeight="1" x14ac:dyDescent="0.25">
      <c r="A4" s="1474" t="s">
        <v>394</v>
      </c>
      <c r="B4" s="1474"/>
      <c r="C4" s="1474"/>
      <c r="D4" s="1474"/>
      <c r="E4" s="1474"/>
      <c r="F4" s="1474"/>
      <c r="G4" s="1474"/>
      <c r="H4" s="1474"/>
      <c r="I4" s="1474"/>
      <c r="J4" s="1474"/>
      <c r="K4" s="1474"/>
      <c r="L4" s="1474"/>
      <c r="M4" s="1474"/>
      <c r="N4" s="1474"/>
    </row>
    <row r="5" spans="1:38" s="492" customFormat="1" ht="17.25" customHeight="1" x14ac:dyDescent="0.25">
      <c r="B5" s="1475" t="str">
        <f>porsaad!$B$6</f>
        <v>Situación a 31 de octubre de 2025</v>
      </c>
      <c r="C5" s="1475"/>
      <c r="D5" s="1475"/>
      <c r="E5" s="1475"/>
      <c r="F5" s="1475"/>
      <c r="G5" s="1475"/>
      <c r="H5" s="1475"/>
      <c r="I5" s="1475"/>
      <c r="J5" s="1475"/>
      <c r="K5" s="1475"/>
      <c r="L5" s="1475"/>
      <c r="M5" s="1475"/>
      <c r="N5" s="1475"/>
    </row>
    <row r="6" spans="1:38" s="492" customFormat="1" ht="6" customHeight="1" x14ac:dyDescent="0.25"/>
    <row r="7" spans="1:38" s="437" customFormat="1" ht="12.75" customHeight="1" x14ac:dyDescent="0.25">
      <c r="A7" s="488"/>
      <c r="B7" s="1440" t="s">
        <v>12</v>
      </c>
      <c r="D7" s="1443" t="s">
        <v>29</v>
      </c>
      <c r="E7" s="1444"/>
      <c r="F7" s="489"/>
      <c r="G7" s="1493"/>
      <c r="H7" s="1493"/>
      <c r="I7" s="489"/>
      <c r="J7" s="1493"/>
      <c r="K7" s="1493"/>
      <c r="L7" s="489"/>
      <c r="M7" s="1493"/>
      <c r="N7" s="1494"/>
      <c r="O7" s="488"/>
      <c r="P7" s="488"/>
      <c r="W7" s="490"/>
    </row>
    <row r="8" spans="1:38" s="437" customFormat="1" ht="33.75" customHeight="1" x14ac:dyDescent="0.25">
      <c r="A8" s="488"/>
      <c r="B8" s="1441"/>
      <c r="D8" s="1491"/>
      <c r="E8" s="1492"/>
      <c r="F8" s="491"/>
      <c r="G8" s="1449" t="s">
        <v>218</v>
      </c>
      <c r="H8" s="1451"/>
      <c r="J8" s="1449" t="s">
        <v>172</v>
      </c>
      <c r="K8" s="1451"/>
      <c r="M8" s="1449" t="s">
        <v>173</v>
      </c>
      <c r="N8" s="1451"/>
      <c r="O8" s="488"/>
      <c r="P8" s="488"/>
      <c r="W8" s="490"/>
    </row>
    <row r="9" spans="1:38" s="437" customFormat="1" ht="6" customHeight="1" x14ac:dyDescent="0.25">
      <c r="A9" s="488"/>
      <c r="B9" s="1441"/>
      <c r="D9" s="1495" t="s">
        <v>9</v>
      </c>
      <c r="E9" s="1484" t="s">
        <v>217</v>
      </c>
      <c r="G9" s="1489" t="s">
        <v>9</v>
      </c>
      <c r="H9" s="1487" t="s">
        <v>217</v>
      </c>
      <c r="J9" s="1489" t="s">
        <v>9</v>
      </c>
      <c r="K9" s="1487" t="s">
        <v>217</v>
      </c>
      <c r="M9" s="1489" t="s">
        <v>9</v>
      </c>
      <c r="N9" s="1487" t="s">
        <v>217</v>
      </c>
      <c r="O9" s="488"/>
      <c r="P9" s="488"/>
      <c r="W9" s="490"/>
    </row>
    <row r="10" spans="1:38" s="437" customFormat="1" ht="27.75" customHeight="1" x14ac:dyDescent="0.25">
      <c r="A10" s="488"/>
      <c r="B10" s="1442"/>
      <c r="D10" s="1496"/>
      <c r="E10" s="1485"/>
      <c r="F10" s="493"/>
      <c r="G10" s="1490"/>
      <c r="H10" s="1488"/>
      <c r="I10" s="494"/>
      <c r="J10" s="1490"/>
      <c r="K10" s="1488"/>
      <c r="L10" s="494"/>
      <c r="M10" s="1490"/>
      <c r="N10" s="148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437319</v>
      </c>
      <c r="E12" s="498">
        <f>D12/'20pobl'!D12*100</f>
        <v>5.0663344710561873</v>
      </c>
      <c r="F12" s="350"/>
      <c r="G12" s="355">
        <v>123457</v>
      </c>
      <c r="H12" s="498">
        <v>1.758985240606846</v>
      </c>
      <c r="I12" s="350"/>
      <c r="J12" s="355">
        <v>105389</v>
      </c>
      <c r="K12" s="498">
        <v>8.9587015157426944</v>
      </c>
      <c r="L12" s="350"/>
      <c r="M12" s="355">
        <v>208473</v>
      </c>
      <c r="N12" s="498">
        <f>M12/'20pobl'!X12*100</f>
        <v>47.724494421119623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60843</v>
      </c>
      <c r="E13" s="500">
        <f>D13/'20pobl'!D13*100</f>
        <v>4.5015836891485668</v>
      </c>
      <c r="F13" s="350"/>
      <c r="G13" s="368">
        <v>11538</v>
      </c>
      <c r="H13" s="501">
        <v>1.0999508082321852</v>
      </c>
      <c r="I13" s="350"/>
      <c r="J13" s="368">
        <v>12124</v>
      </c>
      <c r="K13" s="501">
        <v>5.9039512256883242</v>
      </c>
      <c r="L13" s="350"/>
      <c r="M13" s="368">
        <v>37181</v>
      </c>
      <c r="N13" s="501">
        <f>M13/'20pobl'!X13*100</f>
        <v>38.220207440301806</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50819</v>
      </c>
      <c r="E14" s="500">
        <f>D14/'20pobl'!D14*100</f>
        <v>5.0335826402363715</v>
      </c>
      <c r="F14" s="350"/>
      <c r="G14" s="368">
        <v>10733</v>
      </c>
      <c r="H14" s="501">
        <v>1.4761502639273603</v>
      </c>
      <c r="I14" s="350"/>
      <c r="J14" s="368">
        <v>11647</v>
      </c>
      <c r="K14" s="501">
        <v>5.8999336403102189</v>
      </c>
      <c r="L14" s="350"/>
      <c r="M14" s="368">
        <v>28439</v>
      </c>
      <c r="N14" s="501">
        <f>M14/'20pobl'!X14*100</f>
        <v>33.419902228071827</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50307</v>
      </c>
      <c r="E15" s="500">
        <f>D15/'20pobl'!D15*100</f>
        <v>4.0841294789278502</v>
      </c>
      <c r="F15" s="350"/>
      <c r="G15" s="368">
        <v>14759</v>
      </c>
      <c r="H15" s="501">
        <v>1.4378319610005494</v>
      </c>
      <c r="I15" s="350"/>
      <c r="J15" s="368">
        <v>11876</v>
      </c>
      <c r="K15" s="501">
        <v>7.8745482876371717</v>
      </c>
      <c r="L15" s="350"/>
      <c r="M15" s="368">
        <v>23672</v>
      </c>
      <c r="N15" s="501">
        <f>M15/'20pobl'!X15*100</f>
        <v>43.453200433210348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78559</v>
      </c>
      <c r="E16" s="500">
        <f>D16/'20pobl'!D16*100</f>
        <v>3.5090501234168645</v>
      </c>
      <c r="F16" s="350"/>
      <c r="G16" s="368">
        <v>26943</v>
      </c>
      <c r="H16" s="501">
        <v>1.4640404538780798</v>
      </c>
      <c r="I16" s="350"/>
      <c r="J16" s="368">
        <v>18745</v>
      </c>
      <c r="K16" s="501">
        <v>6.3139563867125661</v>
      </c>
      <c r="L16" s="350"/>
      <c r="M16" s="368">
        <v>32871</v>
      </c>
      <c r="N16" s="501">
        <f>M16/'20pobl'!X16*100</f>
        <v>32.36800126041318</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23614</v>
      </c>
      <c r="E17" s="502">
        <f>D17/'20pobl'!D17*100</f>
        <v>3.9966082819526414</v>
      </c>
      <c r="F17" s="350"/>
      <c r="G17" s="377">
        <v>6617</v>
      </c>
      <c r="H17" s="502">
        <v>1.4739491680217405</v>
      </c>
      <c r="I17" s="350"/>
      <c r="J17" s="377">
        <v>5028</v>
      </c>
      <c r="K17" s="502">
        <v>4.9975648301841789</v>
      </c>
      <c r="L17" s="350"/>
      <c r="M17" s="377">
        <v>11969</v>
      </c>
      <c r="N17" s="502">
        <f>M17/'20pobl'!X17*100</f>
        <v>28.972211463981413</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162195</v>
      </c>
      <c r="E18" s="500">
        <f>D18/'20pobl'!D18*100</f>
        <v>6.78162899582804</v>
      </c>
      <c r="F18" s="350"/>
      <c r="G18" s="368">
        <v>33104</v>
      </c>
      <c r="H18" s="501">
        <v>1.8929335208883704</v>
      </c>
      <c r="I18" s="350"/>
      <c r="J18" s="368">
        <v>29341</v>
      </c>
      <c r="K18" s="501">
        <v>6.9537993373496834</v>
      </c>
      <c r="L18" s="350"/>
      <c r="M18" s="368">
        <v>99750</v>
      </c>
      <c r="N18" s="501">
        <f>M18/'20pobl'!X18*100</f>
        <v>45.152091254752854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103813</v>
      </c>
      <c r="E19" s="500">
        <f>D19/'20pobl'!D19*100</f>
        <v>4.9330627299609926</v>
      </c>
      <c r="F19" s="350"/>
      <c r="G19" s="368">
        <v>24212</v>
      </c>
      <c r="H19" s="501">
        <v>1.4333980805537514</v>
      </c>
      <c r="I19" s="350"/>
      <c r="J19" s="368">
        <v>20967</v>
      </c>
      <c r="K19" s="501">
        <v>7.4289682638103987</v>
      </c>
      <c r="L19" s="350"/>
      <c r="M19" s="368">
        <v>58634</v>
      </c>
      <c r="N19" s="501">
        <f>M19/'20pobl'!X19*100</f>
        <v>44.063516874957728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415244</v>
      </c>
      <c r="E20" s="500">
        <f>D20/'20pobl'!D20*100</f>
        <v>5.1826264120442858</v>
      </c>
      <c r="F20" s="350"/>
      <c r="G20" s="368">
        <v>105245</v>
      </c>
      <c r="H20" s="501">
        <v>1.6325323229611031</v>
      </c>
      <c r="I20" s="350"/>
      <c r="J20" s="368">
        <v>95827</v>
      </c>
      <c r="K20" s="501">
        <v>8.7107931587726526</v>
      </c>
      <c r="L20" s="350"/>
      <c r="M20" s="368">
        <v>214172</v>
      </c>
      <c r="N20" s="501">
        <f>M20/'20pobl'!X20*100</f>
        <v>46.018611826739409</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233083</v>
      </c>
      <c r="E21" s="500">
        <f>D21/'20pobl'!D21*100</f>
        <v>4.3818483123201712</v>
      </c>
      <c r="F21" s="350"/>
      <c r="G21" s="368">
        <v>61378</v>
      </c>
      <c r="H21" s="501">
        <v>1.4458054963128166</v>
      </c>
      <c r="I21" s="350"/>
      <c r="J21" s="368">
        <v>51625</v>
      </c>
      <c r="K21" s="501">
        <v>6.6769013487017386</v>
      </c>
      <c r="L21" s="350"/>
      <c r="M21" s="368">
        <v>120080</v>
      </c>
      <c r="N21" s="501">
        <f>M21/'20pobl'!X21*100</f>
        <v>39.913445526190706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61690</v>
      </c>
      <c r="E22" s="500">
        <f>D22/'20pobl'!D22*100</f>
        <v>5.8491619740945371</v>
      </c>
      <c r="F22" s="350"/>
      <c r="G22" s="368">
        <v>14461</v>
      </c>
      <c r="H22" s="501">
        <v>1.7662764678867706</v>
      </c>
      <c r="I22" s="350"/>
      <c r="J22" s="368">
        <v>13516</v>
      </c>
      <c r="K22" s="501">
        <v>8.3802485057414255</v>
      </c>
      <c r="L22" s="350"/>
      <c r="M22" s="368">
        <v>33713</v>
      </c>
      <c r="N22" s="501">
        <f>M22/'20pobl'!X22*100</f>
        <v>45.149928350453337</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97778</v>
      </c>
      <c r="E23" s="500">
        <f>D23/'20pobl'!D23*100</f>
        <v>3.6136006915430481</v>
      </c>
      <c r="F23" s="350"/>
      <c r="G23" s="368">
        <v>27229</v>
      </c>
      <c r="H23" s="501">
        <v>1.3710873731458422</v>
      </c>
      <c r="I23" s="350"/>
      <c r="J23" s="368">
        <v>17192</v>
      </c>
      <c r="K23" s="501">
        <v>3.5916859739982994</v>
      </c>
      <c r="L23" s="350"/>
      <c r="M23" s="368">
        <v>53357</v>
      </c>
      <c r="N23" s="501">
        <f>M23/'20pobl'!X23*100</f>
        <v>22.118724868382873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277217</v>
      </c>
      <c r="E24" s="500">
        <f>D24/'20pobl'!D24*100</f>
        <v>3.9550064286313491</v>
      </c>
      <c r="F24" s="350"/>
      <c r="G24" s="368">
        <v>65238</v>
      </c>
      <c r="H24" s="501">
        <v>1.1436697673268916</v>
      </c>
      <c r="I24" s="350"/>
      <c r="J24" s="368">
        <v>54488</v>
      </c>
      <c r="K24" s="501">
        <v>5.9695344271490676</v>
      </c>
      <c r="L24" s="350"/>
      <c r="M24" s="368">
        <v>157491</v>
      </c>
      <c r="N24" s="501">
        <f>M24/'20pobl'!X24*100</f>
        <v>40.152614148295264</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74140</v>
      </c>
      <c r="E25" s="500">
        <f>D25/'20pobl'!D25*100</f>
        <v>4.7268331620435422</v>
      </c>
      <c r="F25" s="350"/>
      <c r="G25" s="368">
        <v>24931</v>
      </c>
      <c r="H25" s="501">
        <v>1.9074922494498869</v>
      </c>
      <c r="I25" s="350"/>
      <c r="J25" s="368">
        <v>17669</v>
      </c>
      <c r="K25" s="501">
        <v>9.3450183526026862</v>
      </c>
      <c r="L25" s="350"/>
      <c r="M25" s="368">
        <v>31540</v>
      </c>
      <c r="N25" s="501">
        <f>M25/'20pobl'!X25*100</f>
        <v>43.555113652056235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23753</v>
      </c>
      <c r="E26" s="504">
        <f>D26/'20pobl'!D26*100</f>
        <v>3.5016724823943406</v>
      </c>
      <c r="F26" s="350"/>
      <c r="G26" s="377">
        <v>5585</v>
      </c>
      <c r="H26" s="502">
        <v>1.0385905665850919</v>
      </c>
      <c r="I26" s="350"/>
      <c r="J26" s="377">
        <v>4478</v>
      </c>
      <c r="K26" s="502">
        <v>4.5830902596538632</v>
      </c>
      <c r="L26" s="350"/>
      <c r="M26" s="377">
        <v>13690</v>
      </c>
      <c r="N26" s="502">
        <f>M26/'20pobl'!X26*100</f>
        <v>31.927795139698677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121300</v>
      </c>
      <c r="E27" s="504">
        <f>D27/'20pobl'!D27*100</f>
        <v>5.4451169914583941</v>
      </c>
      <c r="F27" s="350"/>
      <c r="G27" s="377">
        <v>31727</v>
      </c>
      <c r="H27" s="502">
        <v>1.8694457833029094</v>
      </c>
      <c r="I27" s="350"/>
      <c r="J27" s="377">
        <v>24181</v>
      </c>
      <c r="K27" s="502">
        <v>6.5753193711013349</v>
      </c>
      <c r="L27" s="350"/>
      <c r="M27" s="377">
        <v>65392</v>
      </c>
      <c r="N27" s="502">
        <f>M27/'20pobl'!X27*100</f>
        <v>40.168063097373405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14923</v>
      </c>
      <c r="E28" s="504">
        <f>D28/'20pobl'!D28*100</f>
        <v>4.6032500061693362</v>
      </c>
      <c r="F28" s="350"/>
      <c r="G28" s="377">
        <v>3443</v>
      </c>
      <c r="H28" s="502">
        <v>1.3636291625740629</v>
      </c>
      <c r="I28" s="350"/>
      <c r="J28" s="377">
        <v>2787</v>
      </c>
      <c r="K28" s="502">
        <v>5.6671682459636417</v>
      </c>
      <c r="L28" s="350"/>
      <c r="M28" s="377">
        <v>8693</v>
      </c>
      <c r="N28" s="502">
        <f>M28/'20pobl'!X28*100</f>
        <v>38.604671818101075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5900</v>
      </c>
      <c r="E29" s="506">
        <f>D29/'20pobl'!D29*100</f>
        <v>3.4877397082121493</v>
      </c>
      <c r="F29" s="350"/>
      <c r="G29" s="389">
        <v>3144</v>
      </c>
      <c r="H29" s="507">
        <v>2.1292301857658522</v>
      </c>
      <c r="I29" s="350"/>
      <c r="J29" s="389">
        <v>1102</v>
      </c>
      <c r="K29" s="507">
        <v>6.6409545618898393</v>
      </c>
      <c r="L29" s="350"/>
      <c r="M29" s="389">
        <v>1654</v>
      </c>
      <c r="N29" s="507">
        <f>M29/'20pobl'!X29*100</f>
        <v>33.67949501119935</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2292497</v>
      </c>
      <c r="E31" s="1243">
        <f>D31/'20pobl'!D31*100</f>
        <v>4.7151612119327364</v>
      </c>
      <c r="F31" s="320"/>
      <c r="G31" s="1242">
        <f>SUM(G12:G29)</f>
        <v>593744</v>
      </c>
      <c r="H31" s="1243">
        <f>G31/'20pobl'!J31*100</f>
        <v>1.5345661315777563</v>
      </c>
      <c r="I31" s="320"/>
      <c r="J31" s="1242">
        <f>SUM(J12:J29)</f>
        <v>497982</v>
      </c>
      <c r="K31" s="1243">
        <f>J31/'20pobl'!Q31*100</f>
        <v>7.1365249370372377</v>
      </c>
      <c r="L31" s="320"/>
      <c r="M31" s="1242">
        <f>SUM(M12:M29)</f>
        <v>1200771</v>
      </c>
      <c r="N31" s="1243">
        <f>M31/'20pobl'!X31*100</f>
        <v>40.698114243531627</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79" t="str">
        <f>'20pobl'!B34:H34</f>
        <v xml:space="preserve">(1) Cifras INE de población referidas al 01/01/2024. Publicado Censo de Población Anual el 19/12/2024 </v>
      </c>
      <c r="C34" s="1486"/>
      <c r="D34" s="1486"/>
      <c r="E34" s="1486"/>
      <c r="F34" s="1486"/>
      <c r="G34" s="1486"/>
      <c r="H34" s="1486"/>
      <c r="I34" s="1486"/>
      <c r="J34" s="1486"/>
      <c r="K34" s="1486"/>
      <c r="L34" s="1486"/>
      <c r="M34" s="1486"/>
      <c r="N34" s="1486"/>
    </row>
    <row r="35" spans="2:14" ht="29.25" customHeight="1" x14ac:dyDescent="0.25">
      <c r="B35" s="1483"/>
      <c r="C35" s="1483"/>
      <c r="D35" s="1483"/>
      <c r="E35" s="510"/>
    </row>
    <row r="36" spans="2:14" ht="4.5" customHeight="1" x14ac:dyDescent="0.25">
      <c r="B36" s="1473"/>
      <c r="C36" s="1473"/>
      <c r="D36" s="1473"/>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99"/>
      <c r="C2" s="1499"/>
      <c r="D2" s="1499"/>
      <c r="E2" s="1499"/>
      <c r="F2" s="1499"/>
      <c r="G2" s="1499"/>
      <c r="H2" s="1499"/>
      <c r="I2" s="1499"/>
      <c r="O2" s="37"/>
    </row>
    <row r="3" spans="1:50" s="38" customFormat="1" ht="4.5" customHeight="1" x14ac:dyDescent="0.25">
      <c r="B3" s="1500"/>
      <c r="C3" s="1500"/>
      <c r="D3" s="1500"/>
      <c r="E3" s="1500"/>
      <c r="F3" s="1500"/>
      <c r="G3" s="1500"/>
      <c r="H3" s="1500"/>
      <c r="I3" s="1500"/>
      <c r="O3" s="37"/>
    </row>
    <row r="4" spans="1:50" s="38" customFormat="1" ht="17.25" customHeight="1" x14ac:dyDescent="0.25">
      <c r="A4" s="1500" t="s">
        <v>191</v>
      </c>
      <c r="B4" s="1500"/>
      <c r="C4" s="1500"/>
      <c r="D4" s="1500"/>
      <c r="E4" s="1500"/>
      <c r="F4" s="1500"/>
      <c r="G4" s="1500"/>
      <c r="H4" s="1500"/>
      <c r="I4" s="1500"/>
      <c r="J4" s="1500"/>
      <c r="K4" s="1500"/>
      <c r="L4" s="1500"/>
      <c r="M4" s="1500"/>
      <c r="N4" s="1500"/>
      <c r="O4" s="1500"/>
      <c r="P4" s="1500"/>
      <c r="Q4" s="1500"/>
      <c r="R4" s="1500"/>
      <c r="S4" s="1500"/>
      <c r="T4" s="1500"/>
      <c r="U4" s="1500"/>
      <c r="V4" s="1500"/>
      <c r="W4" s="1500"/>
      <c r="X4" s="1500"/>
      <c r="Y4" s="1500"/>
      <c r="Z4" s="1500"/>
    </row>
    <row r="5" spans="1:50" s="38" customFormat="1" ht="17.25" customHeight="1" x14ac:dyDescent="0.25">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5">
      <c r="O6" s="37"/>
    </row>
    <row r="7" spans="1:50" s="41" customFormat="1" ht="12.75" customHeight="1" x14ac:dyDescent="0.25">
      <c r="A7" s="39"/>
      <c r="B7" s="1501" t="s">
        <v>12</v>
      </c>
      <c r="C7" s="40"/>
      <c r="D7" s="1507" t="s">
        <v>109</v>
      </c>
      <c r="E7" s="1504"/>
      <c r="F7" s="181"/>
      <c r="G7" s="1504"/>
      <c r="H7" s="1504"/>
      <c r="I7" s="181"/>
      <c r="J7" s="1504"/>
      <c r="K7" s="1504"/>
      <c r="L7" s="181"/>
      <c r="M7" s="1504"/>
      <c r="N7" s="1505"/>
      <c r="O7" s="40"/>
      <c r="P7" s="1507" t="s">
        <v>13</v>
      </c>
      <c r="Q7" s="1504"/>
      <c r="R7" s="181"/>
      <c r="S7" s="1504"/>
      <c r="T7" s="1504"/>
      <c r="U7" s="181"/>
      <c r="V7" s="1504"/>
      <c r="W7" s="1504"/>
      <c r="X7" s="181"/>
      <c r="Y7" s="1504"/>
      <c r="Z7" s="1505"/>
      <c r="AA7" s="116"/>
      <c r="AB7" s="116"/>
      <c r="AC7" s="117"/>
      <c r="AD7" s="117"/>
      <c r="AE7" s="117"/>
      <c r="AF7" s="117"/>
      <c r="AG7" s="117"/>
      <c r="AH7" s="117"/>
      <c r="AI7" s="118"/>
    </row>
    <row r="8" spans="1:50" s="41" customFormat="1" ht="33.75" customHeight="1" x14ac:dyDescent="0.25">
      <c r="A8" s="39"/>
      <c r="B8" s="1502"/>
      <c r="C8" s="40"/>
      <c r="D8" s="1508"/>
      <c r="E8" s="1509"/>
      <c r="F8" s="40"/>
      <c r="G8" s="1507" t="s">
        <v>168</v>
      </c>
      <c r="H8" s="1505"/>
      <c r="I8" s="40"/>
      <c r="J8" s="1507" t="s">
        <v>174</v>
      </c>
      <c r="K8" s="1505"/>
      <c r="L8" s="40"/>
      <c r="M8" s="1507" t="s">
        <v>169</v>
      </c>
      <c r="N8" s="1505"/>
      <c r="O8" s="40"/>
      <c r="P8" s="1508"/>
      <c r="Q8" s="1510"/>
      <c r="R8" s="130"/>
      <c r="S8" s="1507" t="s">
        <v>171</v>
      </c>
      <c r="T8" s="1505"/>
      <c r="U8" s="40"/>
      <c r="V8" s="1507" t="s">
        <v>172</v>
      </c>
      <c r="W8" s="1505"/>
      <c r="X8" s="40"/>
      <c r="Y8" s="1507" t="s">
        <v>173</v>
      </c>
      <c r="Z8" s="1505"/>
      <c r="AA8" s="116"/>
      <c r="AB8" s="116"/>
      <c r="AC8" s="117"/>
      <c r="AD8" s="117"/>
      <c r="AE8" s="117"/>
      <c r="AF8" s="117"/>
      <c r="AG8" s="117"/>
      <c r="AH8" s="117"/>
      <c r="AI8" s="118"/>
    </row>
    <row r="9" spans="1:50" s="46" customFormat="1" ht="36.75" customHeight="1" x14ac:dyDescent="0.25">
      <c r="A9" s="42"/>
      <c r="B9" s="1503"/>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6" t="s">
        <v>216</v>
      </c>
      <c r="C33" s="1506"/>
      <c r="D33" s="1506"/>
      <c r="E33" s="1506"/>
      <c r="F33" s="1506"/>
      <c r="G33" s="1506"/>
      <c r="H33" s="1506"/>
      <c r="I33" s="1506"/>
      <c r="J33" s="1506"/>
      <c r="K33" s="1506"/>
      <c r="L33" s="1506"/>
      <c r="M33" s="1506"/>
      <c r="O33" s="86"/>
    </row>
    <row r="34" spans="2:19" ht="29.25" customHeight="1" x14ac:dyDescent="0.25">
      <c r="B34" s="1498"/>
      <c r="C34" s="1498"/>
      <c r="D34" s="1498"/>
      <c r="E34" s="1498"/>
      <c r="F34" s="1498"/>
      <c r="G34" s="1498"/>
      <c r="H34" s="1498"/>
      <c r="I34" s="1498"/>
      <c r="J34" s="1498"/>
      <c r="K34" s="1498"/>
      <c r="L34" s="1498"/>
      <c r="M34" s="1498"/>
      <c r="N34" s="1498"/>
      <c r="O34" s="1498"/>
      <c r="P34" s="1498"/>
      <c r="Q34" s="89"/>
      <c r="R34" s="89"/>
      <c r="S34" s="89"/>
    </row>
    <row r="35" spans="2:19" ht="4.5" customHeight="1" x14ac:dyDescent="0.25">
      <c r="B35" s="1497"/>
      <c r="C35" s="1497"/>
      <c r="D35" s="1497"/>
      <c r="E35" s="1497"/>
      <c r="F35" s="1497"/>
      <c r="G35" s="1497"/>
      <c r="H35" s="1497"/>
      <c r="I35" s="1497"/>
      <c r="J35" s="1497"/>
      <c r="K35" s="1497"/>
      <c r="L35" s="1497"/>
      <c r="M35" s="1497"/>
      <c r="N35" s="1497"/>
      <c r="O35" s="1497"/>
      <c r="P35" s="1497"/>
      <c r="Q35" s="89"/>
      <c r="R35" s="89"/>
      <c r="S35" s="89"/>
    </row>
    <row r="38" spans="2:19" x14ac:dyDescent="0.25">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9" zoomScale="80" zoomScaleNormal="80" workbookViewId="0">
      <selection activeCell="AE21" sqref="AE21"/>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36"/>
      <c r="C2" s="1436"/>
      <c r="D2" s="1436"/>
      <c r="E2" s="1436"/>
      <c r="F2" s="1436"/>
      <c r="G2" s="1436"/>
      <c r="H2" s="1436"/>
      <c r="I2" s="143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37"/>
      <c r="C3" s="1437"/>
      <c r="D3" s="1437"/>
      <c r="E3" s="1437"/>
      <c r="F3" s="1437"/>
      <c r="G3" s="1437"/>
      <c r="H3" s="1437"/>
      <c r="I3" s="143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4" t="s">
        <v>395</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row>
    <row r="5" spans="1:50" s="492" customFormat="1" ht="17.2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2" t="s">
        <v>12</v>
      </c>
      <c r="D7" s="1512" t="s">
        <v>473</v>
      </c>
      <c r="E7" s="1512"/>
      <c r="G7" s="1512"/>
      <c r="H7" s="1512"/>
      <c r="J7" s="1512"/>
      <c r="K7" s="1512"/>
      <c r="M7" s="1512"/>
      <c r="N7" s="1512"/>
      <c r="P7" s="1512" t="s">
        <v>13</v>
      </c>
      <c r="Q7" s="1512"/>
      <c r="S7" s="1512"/>
      <c r="T7" s="1512"/>
      <c r="V7" s="1512"/>
      <c r="W7" s="1512"/>
      <c r="Y7" s="1512"/>
      <c r="Z7" s="1512"/>
      <c r="AA7" s="512"/>
      <c r="AB7" s="512"/>
      <c r="AI7" s="514"/>
    </row>
    <row r="8" spans="1:50" s="513" customFormat="1" ht="33.75" customHeight="1" x14ac:dyDescent="0.25">
      <c r="A8" s="512"/>
      <c r="B8" s="1512"/>
      <c r="D8" s="1512"/>
      <c r="E8" s="1512"/>
      <c r="G8" s="1512" t="s">
        <v>168</v>
      </c>
      <c r="H8" s="1512"/>
      <c r="J8" s="1512" t="s">
        <v>174</v>
      </c>
      <c r="K8" s="1512"/>
      <c r="M8" s="1512" t="s">
        <v>169</v>
      </c>
      <c r="N8" s="1512"/>
      <c r="P8" s="1512"/>
      <c r="Q8" s="1512"/>
      <c r="S8" s="1512" t="s">
        <v>171</v>
      </c>
      <c r="T8" s="1512"/>
      <c r="V8" s="1512" t="s">
        <v>172</v>
      </c>
      <c r="W8" s="1512"/>
      <c r="Y8" s="1512" t="s">
        <v>173</v>
      </c>
      <c r="Z8" s="1512"/>
      <c r="AA8" s="512"/>
      <c r="AB8" s="512"/>
      <c r="AI8" s="514"/>
    </row>
    <row r="9" spans="1:50" s="513" customFormat="1" ht="36.75" customHeight="1" x14ac:dyDescent="0.25">
      <c r="A9" s="512"/>
      <c r="B9" s="151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437319</v>
      </c>
      <c r="Q11" s="564">
        <f>P11*100/D11</f>
        <v>5.0663344710561873</v>
      </c>
      <c r="R11" s="558"/>
      <c r="S11" s="561">
        <f>'23solcasaad'!J12</f>
        <v>123457</v>
      </c>
      <c r="T11" s="565">
        <f>S11*100/G11</f>
        <v>1.758985240606846</v>
      </c>
      <c r="U11" s="558"/>
      <c r="V11" s="561">
        <f>'23solcasaad'!Q12</f>
        <v>105389</v>
      </c>
      <c r="W11" s="565">
        <f>V11*100/J11</f>
        <v>8.9587015157426944</v>
      </c>
      <c r="X11" s="558"/>
      <c r="Y11" s="561">
        <f>'23solcasaad'!X12</f>
        <v>208473</v>
      </c>
      <c r="Z11" s="565">
        <f>Y11*100/M11</f>
        <v>47.724494421119623</v>
      </c>
      <c r="AA11" s="566"/>
      <c r="AB11" s="567">
        <f>_xlfn.RANK.EQ(Q11,Q$11:Q$30,0)</f>
        <v>5</v>
      </c>
      <c r="AC11" s="567">
        <v>1</v>
      </c>
      <c r="AD11" s="567">
        <f>MATCH(AC11,AB$11:AB$30,0)</f>
        <v>7</v>
      </c>
      <c r="AE11" s="568" t="str">
        <f t="shared" ref="AE11:AE29" si="2">INDEX(B$11:B$30,AD11,1)</f>
        <v>Castilla y León</v>
      </c>
      <c r="AF11" s="569">
        <f t="shared" ref="AF11:AF29" si="3">INDEX(Q$11:Q$30,AD11,1)</f>
        <v>6.7816289958280409</v>
      </c>
      <c r="AH11" s="567">
        <f>_xlfn.RANK.EQ(T11,T$11:T$30,0)</f>
        <v>6</v>
      </c>
      <c r="AI11" s="567">
        <v>1</v>
      </c>
      <c r="AJ11" s="567">
        <f>MATCH(AI11,AH$11:AH$30,0)</f>
        <v>18</v>
      </c>
      <c r="AK11" s="568" t="str">
        <f>INDEX(B$11:B$30,AJ11,1)</f>
        <v>Ceuta y Melilla</v>
      </c>
      <c r="AL11" s="569">
        <f>INDEX(T$11:T$30,AJ11,1)</f>
        <v>2.1292301857658522</v>
      </c>
      <c r="AN11" s="567">
        <f>_xlfn.RANK.EQ(W11,W$11:W$30,0)</f>
        <v>2</v>
      </c>
      <c r="AO11" s="567">
        <v>1</v>
      </c>
      <c r="AP11" s="567">
        <f>MATCH(AO11,AN$11:AN$30,0)</f>
        <v>14</v>
      </c>
      <c r="AQ11" s="568" t="str">
        <f>INDEX(B$11:B$30,AP11,1)</f>
        <v>Murcia, Región de</v>
      </c>
      <c r="AR11" s="569">
        <f>INDEX(W$11:W$30,AP11,1)</f>
        <v>9.3450183526026844</v>
      </c>
      <c r="AT11" s="567">
        <f>_xlfn.RANK.EQ(Z11,Z$11:Z$30,0)</f>
        <v>1</v>
      </c>
      <c r="AU11" s="567">
        <v>1</v>
      </c>
      <c r="AV11" s="567">
        <f>MATCH(AU11,AT$11:AT$30,0)</f>
        <v>1</v>
      </c>
      <c r="AW11" s="568" t="str">
        <f>INDEX(B$11:B$30,AV11,1)</f>
        <v>Andalucía</v>
      </c>
      <c r="AX11" s="569">
        <f>INDEX(Z$11:Z$30,AV11,1)</f>
        <v>47.724494421119623</v>
      </c>
    </row>
    <row r="12" spans="1:50" s="396" customFormat="1" ht="18" customHeight="1" x14ac:dyDescent="0.3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60843</v>
      </c>
      <c r="Q12" s="564">
        <f t="shared" ref="Q12:Q28" si="8">P12*100/D12</f>
        <v>4.5015836891485668</v>
      </c>
      <c r="R12" s="558"/>
      <c r="S12" s="561">
        <f>'23solcasaad'!J13</f>
        <v>11538</v>
      </c>
      <c r="T12" s="565">
        <f t="shared" ref="T12:T28" si="9">S12*100/G12</f>
        <v>1.0999508082321852</v>
      </c>
      <c r="U12" s="558"/>
      <c r="V12" s="561">
        <f>'23solcasaad'!Q13</f>
        <v>12124</v>
      </c>
      <c r="W12" s="565">
        <f t="shared" ref="W12:W28" si="10">V12*100/J12</f>
        <v>5.9039512256883233</v>
      </c>
      <c r="X12" s="558"/>
      <c r="Y12" s="561">
        <f>'23solcasaad'!X13</f>
        <v>37181</v>
      </c>
      <c r="Z12" s="565">
        <f t="shared" ref="Z12:Z28" si="11">Y12*100/M12</f>
        <v>38.220207440301806</v>
      </c>
      <c r="AA12" s="566"/>
      <c r="AB12" s="567">
        <f t="shared" ref="AB12:AB28" si="12">_xlfn.RANK.EQ(Q12,Q$11:Q$30,0)</f>
        <v>11</v>
      </c>
      <c r="AC12" s="567">
        <v>2</v>
      </c>
      <c r="AD12" s="567">
        <f t="shared" ref="AD12:AD28" si="13">MATCH(AC12,AB$11:AB$30,0)</f>
        <v>11</v>
      </c>
      <c r="AE12" s="568" t="str">
        <f t="shared" si="2"/>
        <v>Extremadura</v>
      </c>
      <c r="AF12" s="569">
        <f t="shared" si="3"/>
        <v>5.8491619740945362</v>
      </c>
      <c r="AH12" s="567">
        <f t="shared" ref="AH12:AH30" si="14">_xlfn.RANK.EQ(T12,T$11:T$30,0)</f>
        <v>18</v>
      </c>
      <c r="AI12" s="567">
        <v>2</v>
      </c>
      <c r="AJ12" s="567">
        <f t="shared" ref="AJ12:AJ28" si="15">MATCH(AI12,AH$11:AH$30,0)</f>
        <v>14</v>
      </c>
      <c r="AK12" s="568" t="str">
        <f t="shared" ref="AK12:AK29" si="16">INDEX(B$11:B$30,AJ12,1)</f>
        <v>Murcia, Región de</v>
      </c>
      <c r="AL12" s="569">
        <f t="shared" ref="AL12:AL29" si="17">INDEX(T$11:T$30,AJ12,1)</f>
        <v>1.9074922494498869</v>
      </c>
      <c r="AN12" s="567">
        <f t="shared" ref="AN12:AN30" si="18">_xlfn.RANK.EQ(W12,W$11:W$30,0)</f>
        <v>14</v>
      </c>
      <c r="AO12" s="567">
        <v>2</v>
      </c>
      <c r="AP12" s="567">
        <f t="shared" ref="AP12:AP28" si="19">MATCH(AO12,AN$11:AN$30,0)</f>
        <v>1</v>
      </c>
      <c r="AQ12" s="568" t="str">
        <f t="shared" ref="AQ12:AQ29" si="20">INDEX(B$11:B$30,AP12,1)</f>
        <v>Andalucía</v>
      </c>
      <c r="AR12" s="569">
        <f t="shared" ref="AR12:AR28" si="21">INDEX(W$11:W$30,AP12,1)</f>
        <v>8.9587015157426944</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46.018611826739409</v>
      </c>
    </row>
    <row r="13" spans="1:50" s="396" customFormat="1" ht="18" customHeight="1" x14ac:dyDescent="0.3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50819</v>
      </c>
      <c r="Q13" s="564">
        <f t="shared" si="8"/>
        <v>5.0335826402363715</v>
      </c>
      <c r="R13" s="558"/>
      <c r="S13" s="561">
        <f>'23solcasaad'!J14</f>
        <v>10733</v>
      </c>
      <c r="T13" s="565">
        <f t="shared" si="9"/>
        <v>1.47615026392736</v>
      </c>
      <c r="U13" s="558"/>
      <c r="V13" s="561">
        <f>'23solcasaad'!Q14</f>
        <v>11647</v>
      </c>
      <c r="W13" s="565">
        <f t="shared" si="10"/>
        <v>5.8999336403102189</v>
      </c>
      <c r="X13" s="558"/>
      <c r="Y13" s="561">
        <f>'23solcasaad'!X14</f>
        <v>28439</v>
      </c>
      <c r="Z13" s="565">
        <f t="shared" si="11"/>
        <v>33.419902228071827</v>
      </c>
      <c r="AA13" s="566"/>
      <c r="AB13" s="567">
        <f t="shared" si="12"/>
        <v>6</v>
      </c>
      <c r="AC13" s="567">
        <v>3</v>
      </c>
      <c r="AD13" s="567">
        <f t="shared" si="13"/>
        <v>16</v>
      </c>
      <c r="AE13" s="568" t="str">
        <f t="shared" si="2"/>
        <v>País Vasco</v>
      </c>
      <c r="AF13" s="570">
        <f t="shared" si="3"/>
        <v>5.4451169914583932</v>
      </c>
      <c r="AH13" s="567">
        <f t="shared" si="14"/>
        <v>9</v>
      </c>
      <c r="AI13" s="567">
        <v>3</v>
      </c>
      <c r="AJ13" s="567">
        <f t="shared" si="15"/>
        <v>7</v>
      </c>
      <c r="AK13" s="568" t="str">
        <f t="shared" si="16"/>
        <v>Castilla y León</v>
      </c>
      <c r="AL13" s="569">
        <f t="shared" si="17"/>
        <v>1.8929335208883704</v>
      </c>
      <c r="AN13" s="567">
        <f t="shared" si="18"/>
        <v>15</v>
      </c>
      <c r="AO13" s="567">
        <v>3</v>
      </c>
      <c r="AP13" s="567">
        <f t="shared" si="19"/>
        <v>9</v>
      </c>
      <c r="AQ13" s="568" t="str">
        <f t="shared" si="20"/>
        <v>Cataluña</v>
      </c>
      <c r="AR13" s="569">
        <f t="shared" si="21"/>
        <v>8.7107931587726508</v>
      </c>
      <c r="AT13" s="567">
        <f t="shared" si="22"/>
        <v>15</v>
      </c>
      <c r="AU13" s="567">
        <v>3</v>
      </c>
      <c r="AV13" s="567">
        <f t="shared" si="23"/>
        <v>7</v>
      </c>
      <c r="AW13" s="568" t="str">
        <f t="shared" si="24"/>
        <v>Castilla y León</v>
      </c>
      <c r="AX13" s="569">
        <f t="shared" si="25"/>
        <v>45.152091254752854</v>
      </c>
    </row>
    <row r="14" spans="1:50" s="396" customFormat="1" ht="18" customHeight="1" x14ac:dyDescent="0.3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50307</v>
      </c>
      <c r="Q14" s="564">
        <f t="shared" si="8"/>
        <v>4.0841294789278502</v>
      </c>
      <c r="R14" s="558"/>
      <c r="S14" s="561">
        <f>'23solcasaad'!J15</f>
        <v>14759</v>
      </c>
      <c r="T14" s="565">
        <f t="shared" si="9"/>
        <v>1.4378319610005494</v>
      </c>
      <c r="U14" s="558"/>
      <c r="V14" s="561">
        <f>'23solcasaad'!Q15</f>
        <v>11876</v>
      </c>
      <c r="W14" s="565">
        <f t="shared" si="10"/>
        <v>7.8745482876371717</v>
      </c>
      <c r="X14" s="558"/>
      <c r="Y14" s="561">
        <f>'23solcasaad'!X15</f>
        <v>23672</v>
      </c>
      <c r="Z14" s="565">
        <f t="shared" si="11"/>
        <v>43.453200433210348</v>
      </c>
      <c r="AA14" s="566"/>
      <c r="AB14" s="567">
        <f t="shared" si="12"/>
        <v>13</v>
      </c>
      <c r="AC14" s="567">
        <v>4</v>
      </c>
      <c r="AD14" s="567">
        <f t="shared" si="13"/>
        <v>9</v>
      </c>
      <c r="AE14" s="568" t="str">
        <f t="shared" si="2"/>
        <v>Cataluña</v>
      </c>
      <c r="AF14" s="569">
        <f t="shared" si="3"/>
        <v>5.1826264120442858</v>
      </c>
      <c r="AH14" s="567">
        <f t="shared" si="14"/>
        <v>13</v>
      </c>
      <c r="AI14" s="567">
        <v>4</v>
      </c>
      <c r="AJ14" s="567">
        <f t="shared" si="15"/>
        <v>16</v>
      </c>
      <c r="AK14" s="568" t="str">
        <f t="shared" si="16"/>
        <v>País Vasco</v>
      </c>
      <c r="AL14" s="569">
        <f t="shared" si="17"/>
        <v>1.8694457833029094</v>
      </c>
      <c r="AN14" s="567">
        <f t="shared" si="18"/>
        <v>5</v>
      </c>
      <c r="AO14" s="567">
        <v>4</v>
      </c>
      <c r="AP14" s="567">
        <f t="shared" si="19"/>
        <v>11</v>
      </c>
      <c r="AQ14" s="568" t="str">
        <f t="shared" si="20"/>
        <v>Extremadura</v>
      </c>
      <c r="AR14" s="569">
        <f t="shared" si="21"/>
        <v>8.3802485057414255</v>
      </c>
      <c r="AT14" s="567">
        <f t="shared" si="22"/>
        <v>7</v>
      </c>
      <c r="AU14" s="567">
        <v>4</v>
      </c>
      <c r="AV14" s="567">
        <f t="shared" si="23"/>
        <v>11</v>
      </c>
      <c r="AW14" s="568" t="str">
        <f t="shared" si="24"/>
        <v>Extremadura</v>
      </c>
      <c r="AX14" s="569">
        <f t="shared" si="25"/>
        <v>45.149928350453337</v>
      </c>
    </row>
    <row r="15" spans="1:50" s="396" customFormat="1" ht="18" customHeight="1" x14ac:dyDescent="0.3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78559</v>
      </c>
      <c r="Q15" s="564">
        <f t="shared" si="8"/>
        <v>3.509050123416865</v>
      </c>
      <c r="R15" s="558"/>
      <c r="S15" s="561">
        <f>'23solcasaad'!J16</f>
        <v>26943</v>
      </c>
      <c r="T15" s="565">
        <f t="shared" si="9"/>
        <v>1.4640404538780798</v>
      </c>
      <c r="U15" s="558"/>
      <c r="V15" s="561">
        <f>'23solcasaad'!Q16</f>
        <v>18745</v>
      </c>
      <c r="W15" s="565">
        <f t="shared" si="10"/>
        <v>6.3139563867125661</v>
      </c>
      <c r="X15" s="558"/>
      <c r="Y15" s="561">
        <f>'23solcasaad'!X16</f>
        <v>32871</v>
      </c>
      <c r="Z15" s="565">
        <f t="shared" si="11"/>
        <v>32.36800126041318</v>
      </c>
      <c r="AA15" s="566"/>
      <c r="AB15" s="567">
        <f t="shared" si="12"/>
        <v>17</v>
      </c>
      <c r="AC15" s="567">
        <v>5</v>
      </c>
      <c r="AD15" s="567">
        <f t="shared" si="13"/>
        <v>1</v>
      </c>
      <c r="AE15" s="568" t="str">
        <f t="shared" si="2"/>
        <v>Andalucía</v>
      </c>
      <c r="AF15" s="569">
        <f t="shared" si="3"/>
        <v>5.0663344710561873</v>
      </c>
      <c r="AH15" s="567">
        <f t="shared" si="14"/>
        <v>11</v>
      </c>
      <c r="AI15" s="567">
        <v>5</v>
      </c>
      <c r="AJ15" s="567">
        <f t="shared" si="15"/>
        <v>11</v>
      </c>
      <c r="AK15" s="568" t="str">
        <f t="shared" si="16"/>
        <v>Extremadura</v>
      </c>
      <c r="AL15" s="569">
        <f t="shared" si="17"/>
        <v>1.7662764678867706</v>
      </c>
      <c r="AN15" s="567">
        <f t="shared" si="18"/>
        <v>12</v>
      </c>
      <c r="AO15" s="567">
        <v>5</v>
      </c>
      <c r="AP15" s="567">
        <f t="shared" si="19"/>
        <v>4</v>
      </c>
      <c r="AQ15" s="568" t="str">
        <f t="shared" si="20"/>
        <v>Balears, Illes</v>
      </c>
      <c r="AR15" s="569">
        <f t="shared" si="21"/>
        <v>7.8745482876371717</v>
      </c>
      <c r="AT15" s="567">
        <f t="shared" si="22"/>
        <v>16</v>
      </c>
      <c r="AU15" s="567">
        <v>5</v>
      </c>
      <c r="AV15" s="567">
        <f t="shared" si="23"/>
        <v>8</v>
      </c>
      <c r="AW15" s="568" t="str">
        <f t="shared" si="24"/>
        <v>Castilla - La Mancha</v>
      </c>
      <c r="AX15" s="569">
        <f t="shared" si="25"/>
        <v>44.063516874957728</v>
      </c>
    </row>
    <row r="16" spans="1:50" s="396" customFormat="1" ht="18" customHeight="1" x14ac:dyDescent="0.3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23614</v>
      </c>
      <c r="Q16" s="564">
        <f t="shared" si="8"/>
        <v>3.9966082819526414</v>
      </c>
      <c r="R16" s="558"/>
      <c r="S16" s="572">
        <f>'23solcasaad'!J17</f>
        <v>6617</v>
      </c>
      <c r="T16" s="565">
        <f t="shared" si="9"/>
        <v>1.4739491680217405</v>
      </c>
      <c r="U16" s="558"/>
      <c r="V16" s="572">
        <f>'23solcasaad'!Q17</f>
        <v>5028</v>
      </c>
      <c r="W16" s="565">
        <f t="shared" si="10"/>
        <v>4.997564830184178</v>
      </c>
      <c r="X16" s="558"/>
      <c r="Y16" s="572">
        <f>'23solcasaad'!X17</f>
        <v>11969</v>
      </c>
      <c r="Z16" s="565">
        <f t="shared" si="11"/>
        <v>28.972211463981409</v>
      </c>
      <c r="AA16" s="566"/>
      <c r="AB16" s="567">
        <f t="shared" si="12"/>
        <v>14</v>
      </c>
      <c r="AC16" s="567">
        <v>6</v>
      </c>
      <c r="AD16" s="567">
        <f t="shared" si="13"/>
        <v>3</v>
      </c>
      <c r="AE16" s="568" t="str">
        <f t="shared" si="2"/>
        <v>Asturias, Principado de</v>
      </c>
      <c r="AF16" s="569">
        <f t="shared" si="3"/>
        <v>5.0335826402363715</v>
      </c>
      <c r="AH16" s="567">
        <f t="shared" si="14"/>
        <v>10</v>
      </c>
      <c r="AI16" s="567">
        <v>6</v>
      </c>
      <c r="AJ16" s="567">
        <f t="shared" si="15"/>
        <v>1</v>
      </c>
      <c r="AK16" s="568" t="str">
        <f t="shared" si="16"/>
        <v>Andalucía</v>
      </c>
      <c r="AL16" s="569">
        <f t="shared" si="17"/>
        <v>1.758985240606846</v>
      </c>
      <c r="AN16" s="567">
        <f t="shared" si="18"/>
        <v>17</v>
      </c>
      <c r="AO16" s="567">
        <v>6</v>
      </c>
      <c r="AP16" s="567">
        <f t="shared" si="19"/>
        <v>8</v>
      </c>
      <c r="AQ16" s="568" t="str">
        <f t="shared" si="20"/>
        <v>Castilla - La Mancha</v>
      </c>
      <c r="AR16" s="569">
        <f t="shared" si="21"/>
        <v>7.4289682638103978</v>
      </c>
      <c r="AT16" s="567">
        <f t="shared" si="22"/>
        <v>18</v>
      </c>
      <c r="AU16" s="567">
        <v>6</v>
      </c>
      <c r="AV16" s="567">
        <f t="shared" si="23"/>
        <v>14</v>
      </c>
      <c r="AW16" s="568" t="str">
        <f t="shared" si="24"/>
        <v>Murcia, Región de</v>
      </c>
      <c r="AX16" s="569">
        <f t="shared" si="25"/>
        <v>43.555113652056235</v>
      </c>
    </row>
    <row r="17" spans="1:50" s="396" customFormat="1" ht="18" customHeight="1" x14ac:dyDescent="0.3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162195</v>
      </c>
      <c r="Q17" s="564">
        <f>P17*100/D17</f>
        <v>6.7816289958280409</v>
      </c>
      <c r="R17" s="558"/>
      <c r="S17" s="561">
        <f>'23solcasaad'!J18</f>
        <v>33104</v>
      </c>
      <c r="T17" s="565">
        <f>S17*100/G17</f>
        <v>1.8929335208883704</v>
      </c>
      <c r="U17" s="558"/>
      <c r="V17" s="561">
        <f>'23solcasaad'!Q18</f>
        <v>29341</v>
      </c>
      <c r="W17" s="565">
        <f>V17*100/J17</f>
        <v>6.9537993373496834</v>
      </c>
      <c r="X17" s="558"/>
      <c r="Y17" s="561">
        <f>'23solcasaad'!X18</f>
        <v>99750</v>
      </c>
      <c r="Z17" s="565">
        <f>Y17*100/M17</f>
        <v>45.152091254752854</v>
      </c>
      <c r="AA17" s="566"/>
      <c r="AB17" s="567">
        <f t="shared" si="12"/>
        <v>1</v>
      </c>
      <c r="AC17" s="567">
        <v>7</v>
      </c>
      <c r="AD17" s="567">
        <f t="shared" si="13"/>
        <v>8</v>
      </c>
      <c r="AE17" s="568" t="str">
        <f t="shared" si="2"/>
        <v>Castilla - La Mancha</v>
      </c>
      <c r="AF17" s="569">
        <f t="shared" si="3"/>
        <v>4.9330627299609917</v>
      </c>
      <c r="AH17" s="567">
        <f t="shared" si="14"/>
        <v>3</v>
      </c>
      <c r="AI17" s="567">
        <v>7</v>
      </c>
      <c r="AJ17" s="567">
        <f t="shared" si="15"/>
        <v>9</v>
      </c>
      <c r="AK17" s="568" t="str">
        <f t="shared" si="16"/>
        <v>Cataluña</v>
      </c>
      <c r="AL17" s="569">
        <f t="shared" si="17"/>
        <v>1.6325323229611028</v>
      </c>
      <c r="AN17" s="567">
        <f t="shared" si="18"/>
        <v>8</v>
      </c>
      <c r="AO17" s="567">
        <v>7</v>
      </c>
      <c r="AP17" s="567">
        <f t="shared" si="19"/>
        <v>20</v>
      </c>
      <c r="AQ17" s="568" t="str">
        <f t="shared" si="20"/>
        <v>TOTAL</v>
      </c>
      <c r="AR17" s="569">
        <f t="shared" si="21"/>
        <v>7.1365249370372377</v>
      </c>
      <c r="AT17" s="567">
        <f t="shared" si="22"/>
        <v>3</v>
      </c>
      <c r="AU17" s="567">
        <v>7</v>
      </c>
      <c r="AV17" s="567">
        <f t="shared" si="23"/>
        <v>4</v>
      </c>
      <c r="AW17" s="568" t="str">
        <f t="shared" si="24"/>
        <v>Balears, Illes</v>
      </c>
      <c r="AX17" s="569">
        <f t="shared" si="25"/>
        <v>43.453200433210348</v>
      </c>
    </row>
    <row r="18" spans="1:50" s="396" customFormat="1" ht="18" customHeight="1" x14ac:dyDescent="0.3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103813</v>
      </c>
      <c r="Q18" s="564">
        <f t="shared" si="8"/>
        <v>4.9330627299609917</v>
      </c>
      <c r="R18" s="558"/>
      <c r="S18" s="561">
        <f>'23solcasaad'!J19</f>
        <v>24212</v>
      </c>
      <c r="T18" s="565">
        <f t="shared" si="9"/>
        <v>1.4333980805537516</v>
      </c>
      <c r="U18" s="558"/>
      <c r="V18" s="561">
        <f>'23solcasaad'!Q19</f>
        <v>20967</v>
      </c>
      <c r="W18" s="565">
        <f t="shared" si="10"/>
        <v>7.4289682638103978</v>
      </c>
      <c r="X18" s="558"/>
      <c r="Y18" s="561">
        <f>'23solcasaad'!X19</f>
        <v>58634</v>
      </c>
      <c r="Z18" s="565">
        <f t="shared" si="11"/>
        <v>44.063516874957728</v>
      </c>
      <c r="AA18" s="566"/>
      <c r="AB18" s="567">
        <f t="shared" si="12"/>
        <v>7</v>
      </c>
      <c r="AC18" s="567">
        <v>8</v>
      </c>
      <c r="AD18" s="567">
        <f t="shared" si="13"/>
        <v>14</v>
      </c>
      <c r="AE18" s="568" t="str">
        <f t="shared" si="2"/>
        <v>Murcia, Región de</v>
      </c>
      <c r="AF18" s="569">
        <f t="shared" si="3"/>
        <v>4.7268331620435422</v>
      </c>
      <c r="AH18" s="567">
        <f t="shared" si="14"/>
        <v>14</v>
      </c>
      <c r="AI18" s="567">
        <v>8</v>
      </c>
      <c r="AJ18" s="567">
        <f t="shared" si="15"/>
        <v>20</v>
      </c>
      <c r="AK18" s="568" t="str">
        <f t="shared" si="16"/>
        <v>TOTAL</v>
      </c>
      <c r="AL18" s="569">
        <f t="shared" si="17"/>
        <v>1.5345661315777563</v>
      </c>
      <c r="AN18" s="567">
        <f t="shared" si="18"/>
        <v>6</v>
      </c>
      <c r="AO18" s="567">
        <v>8</v>
      </c>
      <c r="AP18" s="567">
        <f t="shared" si="19"/>
        <v>7</v>
      </c>
      <c r="AQ18" s="568" t="str">
        <f t="shared" si="20"/>
        <v>Castilla y León</v>
      </c>
      <c r="AR18" s="569">
        <f t="shared" si="21"/>
        <v>6.9537993373496834</v>
      </c>
      <c r="AT18" s="567">
        <f t="shared" si="22"/>
        <v>5</v>
      </c>
      <c r="AU18" s="567">
        <v>8</v>
      </c>
      <c r="AV18" s="567">
        <f t="shared" si="23"/>
        <v>20</v>
      </c>
      <c r="AW18" s="568" t="str">
        <f t="shared" si="24"/>
        <v>TOTAL</v>
      </c>
      <c r="AX18" s="569">
        <f t="shared" si="25"/>
        <v>40.698114243531627</v>
      </c>
    </row>
    <row r="19" spans="1:50" s="396" customFormat="1" ht="18" customHeight="1" x14ac:dyDescent="0.3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415244</v>
      </c>
      <c r="Q19" s="564">
        <f t="shared" si="8"/>
        <v>5.1826264120442858</v>
      </c>
      <c r="R19" s="558"/>
      <c r="S19" s="561">
        <f>'23solcasaad'!J20</f>
        <v>105245</v>
      </c>
      <c r="T19" s="565">
        <f t="shared" si="9"/>
        <v>1.6325323229611028</v>
      </c>
      <c r="U19" s="558"/>
      <c r="V19" s="561">
        <f>'23solcasaad'!Q20</f>
        <v>95827</v>
      </c>
      <c r="W19" s="565">
        <f t="shared" si="10"/>
        <v>8.7107931587726508</v>
      </c>
      <c r="X19" s="558"/>
      <c r="Y19" s="561">
        <f>'23solcasaad'!X20</f>
        <v>214172</v>
      </c>
      <c r="Z19" s="565">
        <f t="shared" si="11"/>
        <v>46.018611826739409</v>
      </c>
      <c r="AA19" s="566"/>
      <c r="AB19" s="567">
        <f t="shared" si="12"/>
        <v>4</v>
      </c>
      <c r="AC19" s="567">
        <v>9</v>
      </c>
      <c r="AD19" s="567">
        <f t="shared" si="13"/>
        <v>20</v>
      </c>
      <c r="AE19" s="568" t="str">
        <f t="shared" si="2"/>
        <v>TOTAL</v>
      </c>
      <c r="AF19" s="569">
        <f t="shared" si="3"/>
        <v>4.7151612119327364</v>
      </c>
      <c r="AH19" s="567">
        <f t="shared" si="14"/>
        <v>7</v>
      </c>
      <c r="AI19" s="567">
        <v>9</v>
      </c>
      <c r="AJ19" s="567">
        <f t="shared" si="15"/>
        <v>3</v>
      </c>
      <c r="AK19" s="568" t="str">
        <f t="shared" si="16"/>
        <v>Asturias, Principado de</v>
      </c>
      <c r="AL19" s="569">
        <f t="shared" si="17"/>
        <v>1.47615026392736</v>
      </c>
      <c r="AN19" s="567">
        <f t="shared" si="18"/>
        <v>3</v>
      </c>
      <c r="AO19" s="567">
        <v>9</v>
      </c>
      <c r="AP19" s="567">
        <f t="shared" si="19"/>
        <v>10</v>
      </c>
      <c r="AQ19" s="568" t="str">
        <f t="shared" si="20"/>
        <v>Comunitat Valenciana</v>
      </c>
      <c r="AR19" s="569">
        <f t="shared" si="21"/>
        <v>6.6769013487017386</v>
      </c>
      <c r="AT19" s="567">
        <f t="shared" si="22"/>
        <v>2</v>
      </c>
      <c r="AU19" s="567">
        <v>9</v>
      </c>
      <c r="AV19" s="567">
        <f t="shared" si="23"/>
        <v>16</v>
      </c>
      <c r="AW19" s="568" t="str">
        <f t="shared" si="24"/>
        <v>País Vasco</v>
      </c>
      <c r="AX19" s="569">
        <f t="shared" si="25"/>
        <v>40.168063097373398</v>
      </c>
    </row>
    <row r="20" spans="1:50" s="396" customFormat="1" ht="18" customHeight="1" x14ac:dyDescent="0.3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233083</v>
      </c>
      <c r="Q20" s="564">
        <f t="shared" si="8"/>
        <v>4.3818483123201712</v>
      </c>
      <c r="R20" s="558"/>
      <c r="S20" s="561">
        <f>'23solcasaad'!J21</f>
        <v>61378</v>
      </c>
      <c r="T20" s="565">
        <f t="shared" si="9"/>
        <v>1.4458054963128166</v>
      </c>
      <c r="U20" s="558"/>
      <c r="V20" s="561">
        <f>'23solcasaad'!Q21</f>
        <v>51625</v>
      </c>
      <c r="W20" s="565">
        <f t="shared" si="10"/>
        <v>6.6769013487017386</v>
      </c>
      <c r="X20" s="558"/>
      <c r="Y20" s="561">
        <f>'23solcasaad'!X21</f>
        <v>120080</v>
      </c>
      <c r="Z20" s="565">
        <f t="shared" si="11"/>
        <v>39.913445526190706</v>
      </c>
      <c r="AA20" s="566"/>
      <c r="AB20" s="567">
        <f t="shared" si="12"/>
        <v>12</v>
      </c>
      <c r="AC20" s="567">
        <v>10</v>
      </c>
      <c r="AD20" s="567">
        <f t="shared" si="13"/>
        <v>17</v>
      </c>
      <c r="AE20" s="568" t="str">
        <f t="shared" si="2"/>
        <v>Rioja, La</v>
      </c>
      <c r="AF20" s="570">
        <f t="shared" si="3"/>
        <v>4.6032500061693362</v>
      </c>
      <c r="AH20" s="567">
        <f t="shared" si="14"/>
        <v>12</v>
      </c>
      <c r="AI20" s="567">
        <v>10</v>
      </c>
      <c r="AJ20" s="567">
        <f t="shared" si="15"/>
        <v>6</v>
      </c>
      <c r="AK20" s="568" t="str">
        <f t="shared" si="16"/>
        <v>Cantabria</v>
      </c>
      <c r="AL20" s="569">
        <f t="shared" si="17"/>
        <v>1.4739491680217405</v>
      </c>
      <c r="AN20" s="567">
        <f t="shared" si="18"/>
        <v>9</v>
      </c>
      <c r="AO20" s="567">
        <v>10</v>
      </c>
      <c r="AP20" s="567">
        <f t="shared" si="19"/>
        <v>18</v>
      </c>
      <c r="AQ20" s="568" t="str">
        <f t="shared" si="20"/>
        <v>Ceuta y Melilla</v>
      </c>
      <c r="AR20" s="569">
        <f t="shared" si="21"/>
        <v>6.6409545618898393</v>
      </c>
      <c r="AT20" s="567">
        <f t="shared" si="22"/>
        <v>11</v>
      </c>
      <c r="AU20" s="567">
        <v>10</v>
      </c>
      <c r="AV20" s="567">
        <f t="shared" si="23"/>
        <v>13</v>
      </c>
      <c r="AW20" s="568" t="str">
        <f t="shared" si="24"/>
        <v>Madrid, Comunidad de</v>
      </c>
      <c r="AX20" s="569">
        <f t="shared" si="25"/>
        <v>40.152614148295264</v>
      </c>
    </row>
    <row r="21" spans="1:50" s="329" customFormat="1" ht="18" customHeight="1" x14ac:dyDescent="0.3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61690</v>
      </c>
      <c r="Q21" s="579">
        <f t="shared" si="8"/>
        <v>5.8491619740945362</v>
      </c>
      <c r="R21" s="573"/>
      <c r="S21" s="576">
        <f>'23solcasaad'!J22</f>
        <v>14461</v>
      </c>
      <c r="T21" s="580">
        <f t="shared" si="9"/>
        <v>1.7662764678867706</v>
      </c>
      <c r="U21" s="573"/>
      <c r="V21" s="576">
        <f>'23solcasaad'!Q22</f>
        <v>13516</v>
      </c>
      <c r="W21" s="580">
        <f t="shared" si="10"/>
        <v>8.3802485057414255</v>
      </c>
      <c r="X21" s="573"/>
      <c r="Y21" s="576">
        <f>'23solcasaad'!X22</f>
        <v>33713</v>
      </c>
      <c r="Z21" s="565">
        <f t="shared" si="11"/>
        <v>45.149928350453337</v>
      </c>
      <c r="AA21" s="566"/>
      <c r="AB21" s="567">
        <f t="shared" si="12"/>
        <v>2</v>
      </c>
      <c r="AC21" s="567">
        <v>11</v>
      </c>
      <c r="AD21" s="567">
        <f t="shared" si="13"/>
        <v>2</v>
      </c>
      <c r="AE21" s="568" t="str">
        <f t="shared" si="2"/>
        <v>Aragón</v>
      </c>
      <c r="AF21" s="569">
        <f t="shared" si="3"/>
        <v>4.5015836891485668</v>
      </c>
      <c r="AG21" s="396"/>
      <c r="AH21" s="567">
        <f t="shared" si="14"/>
        <v>5</v>
      </c>
      <c r="AI21" s="567">
        <v>11</v>
      </c>
      <c r="AJ21" s="567">
        <f t="shared" si="15"/>
        <v>5</v>
      </c>
      <c r="AK21" s="568" t="str">
        <f t="shared" si="16"/>
        <v>Canarias</v>
      </c>
      <c r="AL21" s="569">
        <f t="shared" si="17"/>
        <v>1.4640404538780798</v>
      </c>
      <c r="AM21" s="396"/>
      <c r="AN21" s="567">
        <f t="shared" si="18"/>
        <v>4</v>
      </c>
      <c r="AO21" s="567">
        <v>11</v>
      </c>
      <c r="AP21" s="567">
        <f t="shared" si="19"/>
        <v>16</v>
      </c>
      <c r="AQ21" s="568" t="str">
        <f t="shared" si="20"/>
        <v>País Vasco</v>
      </c>
      <c r="AR21" s="569">
        <f t="shared" si="21"/>
        <v>6.575319371101334</v>
      </c>
      <c r="AS21" s="396"/>
      <c r="AT21" s="567">
        <f t="shared" si="22"/>
        <v>4</v>
      </c>
      <c r="AU21" s="567">
        <v>11</v>
      </c>
      <c r="AV21" s="567">
        <f t="shared" si="23"/>
        <v>10</v>
      </c>
      <c r="AW21" s="568" t="str">
        <f t="shared" si="24"/>
        <v>Comunitat Valenciana</v>
      </c>
      <c r="AX21" s="569">
        <f t="shared" si="25"/>
        <v>39.913445526190706</v>
      </c>
    </row>
    <row r="22" spans="1:50" s="329" customFormat="1" ht="18" customHeight="1" x14ac:dyDescent="0.3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97778</v>
      </c>
      <c r="Q22" s="579">
        <f t="shared" si="8"/>
        <v>3.6136006915430481</v>
      </c>
      <c r="R22" s="573"/>
      <c r="S22" s="576">
        <f>'23solcasaad'!J23</f>
        <v>27229</v>
      </c>
      <c r="T22" s="580">
        <f t="shared" si="9"/>
        <v>1.3710873731458422</v>
      </c>
      <c r="U22" s="573"/>
      <c r="V22" s="576">
        <f>'23solcasaad'!Q23</f>
        <v>17192</v>
      </c>
      <c r="W22" s="580">
        <f t="shared" si="10"/>
        <v>3.5916859739982994</v>
      </c>
      <c r="X22" s="573"/>
      <c r="Y22" s="576">
        <f>'23solcasaad'!X23</f>
        <v>53357</v>
      </c>
      <c r="Z22" s="565">
        <f t="shared" si="11"/>
        <v>22.11872486838287</v>
      </c>
      <c r="AA22" s="566"/>
      <c r="AB22" s="567">
        <f t="shared" si="12"/>
        <v>16</v>
      </c>
      <c r="AC22" s="567">
        <v>12</v>
      </c>
      <c r="AD22" s="567">
        <f t="shared" si="13"/>
        <v>10</v>
      </c>
      <c r="AE22" s="568" t="str">
        <f t="shared" si="2"/>
        <v>Comunitat Valenciana</v>
      </c>
      <c r="AF22" s="569">
        <f t="shared" si="3"/>
        <v>4.3818483123201712</v>
      </c>
      <c r="AG22" s="396"/>
      <c r="AH22" s="567">
        <f t="shared" si="14"/>
        <v>15</v>
      </c>
      <c r="AI22" s="567">
        <v>12</v>
      </c>
      <c r="AJ22" s="567">
        <f t="shared" si="15"/>
        <v>10</v>
      </c>
      <c r="AK22" s="568" t="str">
        <f t="shared" si="16"/>
        <v>Comunitat Valenciana</v>
      </c>
      <c r="AL22" s="569">
        <f t="shared" si="17"/>
        <v>1.4458054963128166</v>
      </c>
      <c r="AM22" s="396"/>
      <c r="AN22" s="567">
        <f t="shared" si="18"/>
        <v>19</v>
      </c>
      <c r="AO22" s="567">
        <v>12</v>
      </c>
      <c r="AP22" s="567">
        <f t="shared" si="19"/>
        <v>5</v>
      </c>
      <c r="AQ22" s="568" t="str">
        <f t="shared" si="20"/>
        <v>Canarias</v>
      </c>
      <c r="AR22" s="569">
        <f t="shared" si="21"/>
        <v>6.3139563867125661</v>
      </c>
      <c r="AS22" s="396"/>
      <c r="AT22" s="567">
        <f t="shared" si="22"/>
        <v>19</v>
      </c>
      <c r="AU22" s="567">
        <v>12</v>
      </c>
      <c r="AV22" s="567">
        <f t="shared" si="23"/>
        <v>17</v>
      </c>
      <c r="AW22" s="568" t="str">
        <f t="shared" si="24"/>
        <v>Rioja, La</v>
      </c>
      <c r="AX22" s="569">
        <f t="shared" si="25"/>
        <v>38.604671818101075</v>
      </c>
    </row>
    <row r="23" spans="1:50" s="329" customFormat="1" ht="18" customHeight="1" x14ac:dyDescent="0.3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277217</v>
      </c>
      <c r="Q23" s="579">
        <f t="shared" si="8"/>
        <v>3.9550064286313491</v>
      </c>
      <c r="R23" s="573"/>
      <c r="S23" s="576">
        <f>'23solcasaad'!J24</f>
        <v>65238</v>
      </c>
      <c r="T23" s="580">
        <f t="shared" si="9"/>
        <v>1.1436697673268914</v>
      </c>
      <c r="U23" s="573"/>
      <c r="V23" s="576">
        <f>'23solcasaad'!Q24</f>
        <v>54488</v>
      </c>
      <c r="W23" s="580">
        <f t="shared" si="10"/>
        <v>5.9695344271490676</v>
      </c>
      <c r="X23" s="573"/>
      <c r="Y23" s="576">
        <f>'23solcasaad'!X24</f>
        <v>157491</v>
      </c>
      <c r="Z23" s="565">
        <f t="shared" si="11"/>
        <v>40.152614148295264</v>
      </c>
      <c r="AA23" s="566"/>
      <c r="AB23" s="567">
        <f t="shared" si="12"/>
        <v>15</v>
      </c>
      <c r="AC23" s="567">
        <v>13</v>
      </c>
      <c r="AD23" s="567">
        <f t="shared" si="13"/>
        <v>4</v>
      </c>
      <c r="AE23" s="568" t="str">
        <f t="shared" si="2"/>
        <v>Balears, Illes</v>
      </c>
      <c r="AF23" s="569">
        <f t="shared" si="3"/>
        <v>4.0841294789278502</v>
      </c>
      <c r="AG23" s="396"/>
      <c r="AH23" s="567">
        <f t="shared" si="14"/>
        <v>17</v>
      </c>
      <c r="AI23" s="567">
        <v>13</v>
      </c>
      <c r="AJ23" s="567">
        <f t="shared" si="15"/>
        <v>4</v>
      </c>
      <c r="AK23" s="568" t="str">
        <f t="shared" si="16"/>
        <v>Balears, Illes</v>
      </c>
      <c r="AL23" s="569">
        <f t="shared" si="17"/>
        <v>1.4378319610005494</v>
      </c>
      <c r="AM23" s="396"/>
      <c r="AN23" s="567">
        <f t="shared" si="18"/>
        <v>13</v>
      </c>
      <c r="AO23" s="567">
        <v>13</v>
      </c>
      <c r="AP23" s="567">
        <f t="shared" si="19"/>
        <v>13</v>
      </c>
      <c r="AQ23" s="568" t="str">
        <f t="shared" si="20"/>
        <v>Madrid, Comunidad de</v>
      </c>
      <c r="AR23" s="569">
        <f t="shared" si="21"/>
        <v>5.9695344271490676</v>
      </c>
      <c r="AS23" s="396"/>
      <c r="AT23" s="567">
        <f t="shared" si="22"/>
        <v>10</v>
      </c>
      <c r="AU23" s="567">
        <v>13</v>
      </c>
      <c r="AV23" s="567">
        <f t="shared" si="23"/>
        <v>2</v>
      </c>
      <c r="AW23" s="568" t="str">
        <f t="shared" si="24"/>
        <v>Aragón</v>
      </c>
      <c r="AX23" s="569">
        <f t="shared" si="25"/>
        <v>38.220207440301806</v>
      </c>
    </row>
    <row r="24" spans="1:50" s="329" customFormat="1" ht="18" customHeight="1" x14ac:dyDescent="0.3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74140</v>
      </c>
      <c r="Q24" s="579">
        <f t="shared" si="8"/>
        <v>4.7268331620435422</v>
      </c>
      <c r="R24" s="573"/>
      <c r="S24" s="576">
        <f>'23solcasaad'!J25</f>
        <v>24931</v>
      </c>
      <c r="T24" s="580">
        <f t="shared" si="9"/>
        <v>1.9074922494498869</v>
      </c>
      <c r="U24" s="573"/>
      <c r="V24" s="576">
        <f>'23solcasaad'!Q25</f>
        <v>17669</v>
      </c>
      <c r="W24" s="580">
        <f t="shared" si="10"/>
        <v>9.3450183526026844</v>
      </c>
      <c r="X24" s="573"/>
      <c r="Y24" s="576">
        <f>'23solcasaad'!X25</f>
        <v>31540</v>
      </c>
      <c r="Z24" s="565">
        <f t="shared" si="11"/>
        <v>43.555113652056235</v>
      </c>
      <c r="AA24" s="566"/>
      <c r="AB24" s="567">
        <f t="shared" si="12"/>
        <v>8</v>
      </c>
      <c r="AC24" s="567">
        <v>14</v>
      </c>
      <c r="AD24" s="567">
        <f t="shared" si="13"/>
        <v>6</v>
      </c>
      <c r="AE24" s="568" t="str">
        <f t="shared" si="2"/>
        <v>Cantabria</v>
      </c>
      <c r="AF24" s="569">
        <f t="shared" si="3"/>
        <v>3.9966082819526414</v>
      </c>
      <c r="AG24" s="396"/>
      <c r="AH24" s="567">
        <f t="shared" si="14"/>
        <v>2</v>
      </c>
      <c r="AI24" s="567">
        <v>14</v>
      </c>
      <c r="AJ24" s="567">
        <f t="shared" si="15"/>
        <v>8</v>
      </c>
      <c r="AK24" s="568" t="str">
        <f t="shared" si="16"/>
        <v>Castilla - La Mancha</v>
      </c>
      <c r="AL24" s="569">
        <f t="shared" si="17"/>
        <v>1.4333980805537516</v>
      </c>
      <c r="AM24" s="396"/>
      <c r="AN24" s="567">
        <f t="shared" si="18"/>
        <v>1</v>
      </c>
      <c r="AO24" s="567">
        <v>14</v>
      </c>
      <c r="AP24" s="567">
        <f t="shared" si="19"/>
        <v>2</v>
      </c>
      <c r="AQ24" s="568" t="str">
        <f t="shared" si="20"/>
        <v>Aragón</v>
      </c>
      <c r="AR24" s="569">
        <f t="shared" si="21"/>
        <v>5.9039512256883233</v>
      </c>
      <c r="AS24" s="396"/>
      <c r="AT24" s="567">
        <f t="shared" si="22"/>
        <v>6</v>
      </c>
      <c r="AU24" s="567">
        <v>14</v>
      </c>
      <c r="AV24" s="567">
        <f t="shared" si="23"/>
        <v>18</v>
      </c>
      <c r="AW24" s="568" t="str">
        <f t="shared" si="24"/>
        <v>Ceuta y Melilla</v>
      </c>
      <c r="AX24" s="569">
        <f t="shared" si="25"/>
        <v>33.67949501119935</v>
      </c>
    </row>
    <row r="25" spans="1:50" s="329" customFormat="1" ht="18" customHeight="1" x14ac:dyDescent="0.3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23753</v>
      </c>
      <c r="Q25" s="579">
        <f t="shared" si="8"/>
        <v>3.5016724823943401</v>
      </c>
      <c r="R25" s="573"/>
      <c r="S25" s="582">
        <f>'23solcasaad'!J26</f>
        <v>5585</v>
      </c>
      <c r="T25" s="580">
        <f t="shared" si="9"/>
        <v>1.0385905665850919</v>
      </c>
      <c r="U25" s="573"/>
      <c r="V25" s="582">
        <f>'23solcasaad'!Q26</f>
        <v>4478</v>
      </c>
      <c r="W25" s="580">
        <f t="shared" si="10"/>
        <v>4.5830902596538632</v>
      </c>
      <c r="X25" s="573"/>
      <c r="Y25" s="582">
        <f>'23solcasaad'!X26</f>
        <v>13690</v>
      </c>
      <c r="Z25" s="565">
        <f t="shared" si="11"/>
        <v>31.927795139698681</v>
      </c>
      <c r="AA25" s="566"/>
      <c r="AB25" s="567">
        <f t="shared" si="12"/>
        <v>18</v>
      </c>
      <c r="AC25" s="567">
        <v>15</v>
      </c>
      <c r="AD25" s="567">
        <f t="shared" si="13"/>
        <v>13</v>
      </c>
      <c r="AE25" s="568" t="str">
        <f t="shared" si="2"/>
        <v>Madrid, Comunidad de</v>
      </c>
      <c r="AF25" s="569">
        <f t="shared" si="3"/>
        <v>3.9550064286313491</v>
      </c>
      <c r="AG25" s="396"/>
      <c r="AH25" s="567">
        <f t="shared" si="14"/>
        <v>19</v>
      </c>
      <c r="AI25" s="567">
        <v>15</v>
      </c>
      <c r="AJ25" s="567">
        <f t="shared" si="15"/>
        <v>12</v>
      </c>
      <c r="AK25" s="568" t="str">
        <f t="shared" si="16"/>
        <v>Galicia</v>
      </c>
      <c r="AL25" s="569">
        <f t="shared" si="17"/>
        <v>1.3710873731458422</v>
      </c>
      <c r="AM25" s="396"/>
      <c r="AN25" s="567">
        <f t="shared" si="18"/>
        <v>18</v>
      </c>
      <c r="AO25" s="567">
        <v>15</v>
      </c>
      <c r="AP25" s="567">
        <f t="shared" si="19"/>
        <v>3</v>
      </c>
      <c r="AQ25" s="568" t="str">
        <f t="shared" si="20"/>
        <v>Asturias, Principado de</v>
      </c>
      <c r="AR25" s="569">
        <f t="shared" si="21"/>
        <v>5.8999336403102189</v>
      </c>
      <c r="AS25" s="396"/>
      <c r="AT25" s="567">
        <f t="shared" si="22"/>
        <v>17</v>
      </c>
      <c r="AU25" s="567">
        <v>15</v>
      </c>
      <c r="AV25" s="567">
        <f t="shared" si="23"/>
        <v>3</v>
      </c>
      <c r="AW25" s="568" t="str">
        <f t="shared" si="24"/>
        <v>Asturias, Principado de</v>
      </c>
      <c r="AX25" s="569">
        <f t="shared" si="25"/>
        <v>33.419902228071827</v>
      </c>
    </row>
    <row r="26" spans="1:50" s="329" customFormat="1" ht="18" customHeight="1" x14ac:dyDescent="0.3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121300</v>
      </c>
      <c r="Q26" s="579">
        <f t="shared" si="8"/>
        <v>5.4451169914583932</v>
      </c>
      <c r="R26" s="573"/>
      <c r="S26" s="582">
        <f>'23solcasaad'!J27</f>
        <v>31727</v>
      </c>
      <c r="T26" s="580">
        <f t="shared" si="9"/>
        <v>1.8694457833029094</v>
      </c>
      <c r="U26" s="573"/>
      <c r="V26" s="582">
        <f>'23solcasaad'!Q27</f>
        <v>24181</v>
      </c>
      <c r="W26" s="580">
        <f t="shared" si="10"/>
        <v>6.575319371101334</v>
      </c>
      <c r="X26" s="573"/>
      <c r="Y26" s="582">
        <f>'23solcasaad'!X27</f>
        <v>65392</v>
      </c>
      <c r="Z26" s="565">
        <f t="shared" si="11"/>
        <v>40.168063097373398</v>
      </c>
      <c r="AA26" s="566"/>
      <c r="AB26" s="567">
        <f t="shared" si="12"/>
        <v>3</v>
      </c>
      <c r="AC26" s="567">
        <v>16</v>
      </c>
      <c r="AD26" s="567">
        <f t="shared" si="13"/>
        <v>12</v>
      </c>
      <c r="AE26" s="568" t="str">
        <f t="shared" si="2"/>
        <v>Galicia</v>
      </c>
      <c r="AF26" s="570">
        <f t="shared" si="3"/>
        <v>3.6136006915430481</v>
      </c>
      <c r="AG26" s="396"/>
      <c r="AH26" s="567">
        <f t="shared" si="14"/>
        <v>4</v>
      </c>
      <c r="AI26" s="567">
        <v>16</v>
      </c>
      <c r="AJ26" s="567">
        <f t="shared" si="15"/>
        <v>17</v>
      </c>
      <c r="AK26" s="568" t="str">
        <f t="shared" si="16"/>
        <v>Rioja, La</v>
      </c>
      <c r="AL26" s="569">
        <f t="shared" si="17"/>
        <v>1.3636291625740629</v>
      </c>
      <c r="AM26" s="396"/>
      <c r="AN26" s="567">
        <f t="shared" si="18"/>
        <v>11</v>
      </c>
      <c r="AO26" s="567">
        <v>16</v>
      </c>
      <c r="AP26" s="567">
        <f t="shared" si="19"/>
        <v>17</v>
      </c>
      <c r="AQ26" s="568" t="str">
        <f t="shared" si="20"/>
        <v>Rioja, La</v>
      </c>
      <c r="AR26" s="569">
        <f t="shared" si="21"/>
        <v>5.6671682459636425</v>
      </c>
      <c r="AS26" s="396"/>
      <c r="AT26" s="567">
        <f t="shared" si="22"/>
        <v>9</v>
      </c>
      <c r="AU26" s="567">
        <v>16</v>
      </c>
      <c r="AV26" s="567">
        <f t="shared" si="23"/>
        <v>5</v>
      </c>
      <c r="AW26" s="568" t="str">
        <f t="shared" si="24"/>
        <v>Canarias</v>
      </c>
      <c r="AX26" s="569">
        <f t="shared" si="25"/>
        <v>32.36800126041318</v>
      </c>
    </row>
    <row r="27" spans="1:50" s="329" customFormat="1" ht="18" customHeight="1" x14ac:dyDescent="0.3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14923</v>
      </c>
      <c r="Q27" s="586">
        <f t="shared" si="8"/>
        <v>4.6032500061693362</v>
      </c>
      <c r="R27" s="573"/>
      <c r="S27" s="582">
        <f>'23solcasaad'!J28</f>
        <v>3443</v>
      </c>
      <c r="T27" s="587">
        <f t="shared" si="9"/>
        <v>1.3636291625740629</v>
      </c>
      <c r="U27" s="573"/>
      <c r="V27" s="582">
        <f>'23solcasaad'!Q28</f>
        <v>2787</v>
      </c>
      <c r="W27" s="587">
        <f t="shared" si="10"/>
        <v>5.6671682459636425</v>
      </c>
      <c r="X27" s="573"/>
      <c r="Y27" s="582">
        <f>'23solcasaad'!X28</f>
        <v>8693</v>
      </c>
      <c r="Z27" s="588">
        <f t="shared" si="11"/>
        <v>38.604671818101075</v>
      </c>
      <c r="AA27" s="566"/>
      <c r="AB27" s="567">
        <f t="shared" si="12"/>
        <v>10</v>
      </c>
      <c r="AC27" s="567">
        <v>17</v>
      </c>
      <c r="AD27" s="567">
        <f t="shared" si="13"/>
        <v>5</v>
      </c>
      <c r="AE27" s="568" t="str">
        <f t="shared" si="2"/>
        <v>Canarias</v>
      </c>
      <c r="AF27" s="569">
        <f t="shared" si="3"/>
        <v>3.509050123416865</v>
      </c>
      <c r="AG27" s="396"/>
      <c r="AH27" s="567">
        <f t="shared" si="14"/>
        <v>16</v>
      </c>
      <c r="AI27" s="567">
        <v>17</v>
      </c>
      <c r="AJ27" s="567">
        <f t="shared" si="15"/>
        <v>13</v>
      </c>
      <c r="AK27" s="568" t="str">
        <f t="shared" si="16"/>
        <v>Madrid, Comunidad de</v>
      </c>
      <c r="AL27" s="569">
        <f t="shared" si="17"/>
        <v>1.1436697673268914</v>
      </c>
      <c r="AM27" s="396"/>
      <c r="AN27" s="567">
        <f t="shared" si="18"/>
        <v>16</v>
      </c>
      <c r="AO27" s="567">
        <v>17</v>
      </c>
      <c r="AP27" s="567">
        <f t="shared" si="19"/>
        <v>6</v>
      </c>
      <c r="AQ27" s="568" t="str">
        <f t="shared" si="20"/>
        <v>Cantabria</v>
      </c>
      <c r="AR27" s="569">
        <f t="shared" si="21"/>
        <v>4.997564830184178</v>
      </c>
      <c r="AS27" s="396"/>
      <c r="AT27" s="567">
        <f t="shared" si="22"/>
        <v>12</v>
      </c>
      <c r="AU27" s="567">
        <v>17</v>
      </c>
      <c r="AV27" s="567">
        <f t="shared" si="23"/>
        <v>15</v>
      </c>
      <c r="AW27" s="568" t="str">
        <f t="shared" si="24"/>
        <v>Navarra, Comunidad Foral de</v>
      </c>
      <c r="AX27" s="569">
        <f t="shared" si="25"/>
        <v>31.927795139698681</v>
      </c>
    </row>
    <row r="28" spans="1:50" s="329" customFormat="1" ht="18" customHeight="1" x14ac:dyDescent="0.3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5900</v>
      </c>
      <c r="Q28" s="586">
        <f t="shared" si="8"/>
        <v>3.4877397082121493</v>
      </c>
      <c r="R28" s="573"/>
      <c r="S28" s="582">
        <f>'23solcasaad'!J29</f>
        <v>3144</v>
      </c>
      <c r="T28" s="587">
        <f t="shared" si="9"/>
        <v>2.1292301857658522</v>
      </c>
      <c r="U28" s="573"/>
      <c r="V28" s="582">
        <f>'23solcasaad'!Q29</f>
        <v>1102</v>
      </c>
      <c r="W28" s="587">
        <f t="shared" si="10"/>
        <v>6.6409545618898393</v>
      </c>
      <c r="X28" s="573"/>
      <c r="Y28" s="582">
        <f>'23solcasaad'!X29</f>
        <v>1654</v>
      </c>
      <c r="Z28" s="588">
        <f t="shared" si="11"/>
        <v>33.67949501119935</v>
      </c>
      <c r="AA28" s="566"/>
      <c r="AB28" s="567">
        <f t="shared" si="12"/>
        <v>19</v>
      </c>
      <c r="AC28" s="567">
        <v>18</v>
      </c>
      <c r="AD28" s="567">
        <f t="shared" si="13"/>
        <v>15</v>
      </c>
      <c r="AE28" s="568" t="str">
        <f t="shared" si="2"/>
        <v>Navarra, Comunidad Foral de</v>
      </c>
      <c r="AF28" s="569">
        <f t="shared" si="3"/>
        <v>3.5016724823943401</v>
      </c>
      <c r="AG28" s="396"/>
      <c r="AH28" s="567">
        <f t="shared" si="14"/>
        <v>1</v>
      </c>
      <c r="AI28" s="567">
        <v>18</v>
      </c>
      <c r="AJ28" s="567">
        <f t="shared" si="15"/>
        <v>2</v>
      </c>
      <c r="AK28" s="568" t="str">
        <f t="shared" si="16"/>
        <v>Aragón</v>
      </c>
      <c r="AL28" s="569">
        <f t="shared" si="17"/>
        <v>1.0999508082321852</v>
      </c>
      <c r="AM28" s="396"/>
      <c r="AN28" s="567">
        <f t="shared" si="18"/>
        <v>10</v>
      </c>
      <c r="AO28" s="567">
        <v>18</v>
      </c>
      <c r="AP28" s="567">
        <f t="shared" si="19"/>
        <v>15</v>
      </c>
      <c r="AQ28" s="568" t="str">
        <f t="shared" si="20"/>
        <v>Navarra, Comunidad Foral de</v>
      </c>
      <c r="AR28" s="569">
        <f t="shared" si="21"/>
        <v>4.5830902596538632</v>
      </c>
      <c r="AS28" s="396"/>
      <c r="AT28" s="567">
        <f t="shared" si="22"/>
        <v>14</v>
      </c>
      <c r="AU28" s="567">
        <v>18</v>
      </c>
      <c r="AV28" s="567">
        <f t="shared" si="23"/>
        <v>6</v>
      </c>
      <c r="AW28" s="568" t="str">
        <f t="shared" si="24"/>
        <v>Cantabria</v>
      </c>
      <c r="AX28" s="569">
        <f t="shared" si="25"/>
        <v>28.972211463981409</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2"/>
        <v>Ceuta y Melilla</v>
      </c>
      <c r="AF29" s="569">
        <f t="shared" si="3"/>
        <v>3.4877397082121493</v>
      </c>
      <c r="AG29" s="396"/>
      <c r="AH29" s="396"/>
      <c r="AI29" s="396"/>
      <c r="AJ29" s="567">
        <f>MATCH(AI30,AH$11:AH$30,0)</f>
        <v>15</v>
      </c>
      <c r="AK29" s="568" t="str">
        <f t="shared" si="16"/>
        <v>Navarra, Comunidad Foral de</v>
      </c>
      <c r="AL29" s="569">
        <f t="shared" si="17"/>
        <v>1.0385905665850919</v>
      </c>
      <c r="AM29" s="396"/>
      <c r="AN29" s="396"/>
      <c r="AO29" s="396"/>
      <c r="AP29" s="567">
        <f>MATCH(AO30,AN$11:AN$30,0)</f>
        <v>12</v>
      </c>
      <c r="AQ29" s="568" t="str">
        <f t="shared" si="20"/>
        <v>Galicia</v>
      </c>
      <c r="AR29" s="569">
        <f>INDEX(W$11:W$30,AP29,1)</f>
        <v>3.5916859739982994</v>
      </c>
      <c r="AS29" s="396"/>
      <c r="AT29" s="396"/>
      <c r="AU29" s="396"/>
      <c r="AV29" s="567">
        <f>MATCH(AU30,AT$11:AT$30,0)</f>
        <v>12</v>
      </c>
      <c r="AW29" s="568" t="str">
        <f t="shared" si="24"/>
        <v>Galicia</v>
      </c>
      <c r="AX29" s="569">
        <f t="shared" si="25"/>
        <v>22.11872486838287</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2292497</v>
      </c>
      <c r="Q30" s="545">
        <f>P30*100/D30</f>
        <v>4.7151612119327364</v>
      </c>
      <c r="R30" s="320"/>
      <c r="S30" s="549">
        <f>SUM(S11:S28)</f>
        <v>593744</v>
      </c>
      <c r="T30" s="546">
        <f>S30*100/G30</f>
        <v>1.5345661315777563</v>
      </c>
      <c r="U30" s="320"/>
      <c r="V30" s="549">
        <f>SUM(V11:V28)</f>
        <v>497982</v>
      </c>
      <c r="W30" s="546">
        <f>V30*100/J30</f>
        <v>7.1365249370372377</v>
      </c>
      <c r="X30" s="320"/>
      <c r="Y30" s="549">
        <f>SUM(Y11:Y28)</f>
        <v>1200771</v>
      </c>
      <c r="Z30" s="551">
        <f>Y30*100/M30</f>
        <v>40.698114243531627</v>
      </c>
      <c r="AA30" s="566"/>
      <c r="AB30" s="567">
        <f>_xlfn.RANK.EQ(Q30,Q$11:Q$30,0)</f>
        <v>9</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3" t="s">
        <v>170</v>
      </c>
      <c r="C33" s="1513"/>
      <c r="D33" s="1513"/>
      <c r="E33" s="1513"/>
      <c r="F33" s="1513"/>
      <c r="G33" s="1513"/>
      <c r="H33" s="1513"/>
      <c r="I33" s="1513"/>
      <c r="J33" s="1513"/>
      <c r="K33" s="1513"/>
      <c r="L33" s="1513"/>
      <c r="M33" s="151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4"/>
      <c r="C34" s="1514"/>
      <c r="D34" s="1514"/>
      <c r="E34" s="1514"/>
      <c r="F34" s="1514"/>
      <c r="G34" s="1514"/>
      <c r="H34" s="1514"/>
      <c r="I34" s="1514"/>
      <c r="J34" s="1514"/>
      <c r="K34" s="1514"/>
      <c r="L34" s="1514"/>
      <c r="M34" s="1514"/>
      <c r="N34" s="1514"/>
      <c r="O34" s="1514"/>
      <c r="P34" s="1514"/>
    </row>
    <row r="35" spans="2:50" s="329" customFormat="1" ht="4.5" customHeight="1" x14ac:dyDescent="0.25">
      <c r="B35" s="1464"/>
      <c r="C35" s="1464"/>
      <c r="D35" s="1464"/>
      <c r="E35" s="1464"/>
      <c r="F35" s="1464"/>
      <c r="G35" s="1464"/>
      <c r="H35" s="1464"/>
      <c r="I35" s="1464"/>
      <c r="J35" s="1464"/>
      <c r="K35" s="1464"/>
      <c r="L35" s="1464"/>
      <c r="M35" s="1464"/>
      <c r="N35" s="1464"/>
      <c r="O35" s="1464"/>
      <c r="P35" s="146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6"/>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436"/>
      <c r="C2" s="1436"/>
      <c r="X2" s="599"/>
      <c r="Y2" s="599"/>
      <c r="Z2" s="599"/>
      <c r="AA2" s="1396"/>
      <c r="AB2" s="556"/>
      <c r="AC2" s="556"/>
      <c r="AD2" s="891"/>
    </row>
    <row r="3" spans="1:34" s="345" customFormat="1" ht="32.25" customHeight="1" x14ac:dyDescent="0.25">
      <c r="B3" s="1437"/>
      <c r="C3" s="1437"/>
      <c r="X3" s="599"/>
      <c r="Y3" s="599"/>
      <c r="Z3" s="599"/>
      <c r="AA3" s="1396"/>
      <c r="AB3" s="556"/>
      <c r="AC3" s="556"/>
      <c r="AD3" s="891"/>
    </row>
    <row r="4" spans="1:34" s="492" customFormat="1" ht="19.5" customHeight="1" x14ac:dyDescent="0.25">
      <c r="A4" s="1532" t="s">
        <v>396</v>
      </c>
      <c r="B4" s="1532"/>
      <c r="C4" s="1532"/>
      <c r="D4" s="1532"/>
      <c r="E4" s="1532"/>
      <c r="F4" s="1532"/>
      <c r="G4" s="1532"/>
      <c r="H4" s="1532"/>
      <c r="I4" s="1532"/>
      <c r="J4" s="1532"/>
      <c r="K4" s="1532"/>
      <c r="L4" s="1532"/>
      <c r="M4" s="1532"/>
      <c r="N4" s="1532"/>
      <c r="O4" s="1532"/>
      <c r="P4" s="1532"/>
      <c r="Q4" s="1532"/>
      <c r="R4" s="1532"/>
      <c r="S4" s="1532"/>
      <c r="T4" s="1532"/>
      <c r="U4" s="1532"/>
      <c r="V4" s="1532"/>
      <c r="Z4" s="599"/>
      <c r="AA4" s="1396"/>
      <c r="AB4" s="556"/>
      <c r="AC4" s="556"/>
      <c r="AD4" s="891"/>
    </row>
    <row r="5" spans="1:34" s="492" customFormat="1" ht="15.5"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c r="V5" s="1475"/>
      <c r="Z5" s="599"/>
      <c r="AA5" s="1396"/>
      <c r="AB5" s="556"/>
      <c r="AC5" s="556"/>
      <c r="AD5" s="891"/>
    </row>
    <row r="6" spans="1:34" s="492" customFormat="1" ht="6" customHeight="1" x14ac:dyDescent="0.25">
      <c r="Z6" s="599"/>
      <c r="AA6" s="1396"/>
      <c r="AB6" s="556"/>
      <c r="AC6" s="556"/>
      <c r="AD6" s="891"/>
    </row>
    <row r="7" spans="1:34" s="437" customFormat="1" ht="7.5" customHeight="1" x14ac:dyDescent="0.25">
      <c r="A7" s="488"/>
      <c r="B7" s="1440" t="s">
        <v>12</v>
      </c>
      <c r="D7" s="1476" t="s">
        <v>13</v>
      </c>
      <c r="E7" s="593"/>
      <c r="F7" s="1530"/>
      <c r="G7" s="1530"/>
      <c r="H7" s="489"/>
      <c r="I7" s="445"/>
      <c r="J7" s="445"/>
      <c r="K7" s="445"/>
      <c r="L7" s="445"/>
      <c r="M7" s="489"/>
      <c r="N7" s="489"/>
      <c r="O7" s="489"/>
      <c r="P7" s="489"/>
      <c r="Q7" s="489"/>
      <c r="R7" s="489"/>
      <c r="S7" s="594"/>
      <c r="T7" s="489"/>
      <c r="U7" s="489"/>
      <c r="V7" s="595"/>
      <c r="Z7" s="1261"/>
      <c r="AA7" s="1397"/>
      <c r="AB7" s="513"/>
      <c r="AC7" s="513"/>
      <c r="AD7" s="320"/>
    </row>
    <row r="8" spans="1:34" s="437" customFormat="1" ht="15" customHeight="1" x14ac:dyDescent="0.25">
      <c r="A8" s="488"/>
      <c r="B8" s="1441"/>
      <c r="D8" s="1529"/>
      <c r="F8" s="1476" t="s">
        <v>241</v>
      </c>
      <c r="G8" s="1477"/>
      <c r="I8" s="1476" t="s">
        <v>242</v>
      </c>
      <c r="J8" s="1478"/>
      <c r="K8" s="1520" t="s">
        <v>371</v>
      </c>
      <c r="L8" s="1521"/>
      <c r="M8" s="1521"/>
      <c r="N8" s="1521"/>
      <c r="O8" s="1521"/>
      <c r="P8" s="1521"/>
      <c r="Q8" s="1521"/>
      <c r="R8" s="1521"/>
      <c r="S8" s="1521"/>
      <c r="T8" s="1521"/>
      <c r="U8" s="1521"/>
      <c r="V8" s="1522"/>
      <c r="Z8" s="1261"/>
      <c r="AA8" s="1397"/>
      <c r="AB8" s="513"/>
      <c r="AC8" s="513"/>
      <c r="AD8" s="320"/>
    </row>
    <row r="9" spans="1:34" s="437" customFormat="1" ht="25.5" customHeight="1" x14ac:dyDescent="0.25">
      <c r="A9" s="488"/>
      <c r="B9" s="1441"/>
      <c r="D9" s="1495"/>
      <c r="E9" s="491"/>
      <c r="F9" s="1518"/>
      <c r="G9" s="1531"/>
      <c r="I9" s="1518"/>
      <c r="J9" s="1519"/>
      <c r="K9" s="1515" t="s">
        <v>372</v>
      </c>
      <c r="L9" s="1516"/>
      <c r="M9" s="1515" t="s">
        <v>373</v>
      </c>
      <c r="N9" s="1517"/>
      <c r="O9" s="1515" t="s">
        <v>374</v>
      </c>
      <c r="P9" s="1516"/>
      <c r="Q9" s="1524" t="s">
        <v>375</v>
      </c>
      <c r="R9" s="1524"/>
      <c r="S9" s="1525" t="s">
        <v>376</v>
      </c>
      <c r="T9" s="1526"/>
      <c r="U9" s="1527" t="s">
        <v>377</v>
      </c>
      <c r="V9" s="1528"/>
      <c r="Z9" s="1261"/>
      <c r="AA9" s="1397"/>
      <c r="AB9" s="513"/>
      <c r="AC9" s="513"/>
      <c r="AD9" s="320"/>
    </row>
    <row r="10" spans="1:34" s="437" customFormat="1" ht="39" x14ac:dyDescent="0.25">
      <c r="A10" s="488"/>
      <c r="B10" s="1442"/>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Z10" s="1261"/>
      <c r="AA10" s="1398" t="s">
        <v>207</v>
      </c>
      <c r="AB10" s="1399" t="s">
        <v>379</v>
      </c>
      <c r="AC10" s="1400" t="s">
        <v>380</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98">
        <v>44286</v>
      </c>
      <c r="AB11" s="1399">
        <v>27728</v>
      </c>
      <c r="AC11" s="1399">
        <v>26286</v>
      </c>
      <c r="AD11" s="329"/>
    </row>
    <row r="12" spans="1:34" s="331" customFormat="1" x14ac:dyDescent="0.35">
      <c r="A12" s="330"/>
      <c r="B12" s="349" t="s">
        <v>8</v>
      </c>
      <c r="C12" s="350"/>
      <c r="D12" s="605">
        <v>437319</v>
      </c>
      <c r="E12" s="350"/>
      <c r="F12" s="355">
        <v>9709</v>
      </c>
      <c r="G12" s="358">
        <v>2.2201184947372514</v>
      </c>
      <c r="H12" s="350"/>
      <c r="I12" s="355">
        <v>2897</v>
      </c>
      <c r="J12" s="358">
        <v>0.66244549173486633</v>
      </c>
      <c r="K12" s="355">
        <v>2625</v>
      </c>
      <c r="L12" s="358">
        <v>90.610976872626864</v>
      </c>
      <c r="M12" s="355">
        <v>53</v>
      </c>
      <c r="N12" s="358">
        <v>1.8294787711425613</v>
      </c>
      <c r="O12" s="355">
        <v>1</v>
      </c>
      <c r="P12" s="358">
        <v>3.4518467380048323E-2</v>
      </c>
      <c r="Q12" s="355">
        <v>141</v>
      </c>
      <c r="R12" s="358">
        <v>4.8671039005868142</v>
      </c>
      <c r="S12" s="355">
        <v>59</v>
      </c>
      <c r="T12" s="358">
        <v>2.0365895754228514</v>
      </c>
      <c r="U12" s="355">
        <v>18</v>
      </c>
      <c r="V12" s="358">
        <v>0.62133241284086982</v>
      </c>
      <c r="X12" s="606"/>
      <c r="Y12" s="606"/>
      <c r="Z12" s="606"/>
      <c r="AA12" s="1398">
        <v>44316</v>
      </c>
      <c r="AB12" s="1399">
        <v>26001</v>
      </c>
      <c r="AC12" s="1399">
        <v>20329</v>
      </c>
      <c r="AD12" s="360"/>
      <c r="AE12" s="360"/>
      <c r="AF12" s="360"/>
      <c r="AG12" s="361"/>
      <c r="AH12" s="607"/>
    </row>
    <row r="13" spans="1:34" s="331" customFormat="1" x14ac:dyDescent="0.35">
      <c r="A13" s="330"/>
      <c r="B13" s="363" t="s">
        <v>7</v>
      </c>
      <c r="C13" s="350"/>
      <c r="D13" s="608">
        <v>60843</v>
      </c>
      <c r="E13" s="350"/>
      <c r="F13" s="368">
        <v>1086</v>
      </c>
      <c r="G13" s="372">
        <v>1.7849218480351068</v>
      </c>
      <c r="H13" s="350"/>
      <c r="I13" s="368">
        <v>615</v>
      </c>
      <c r="J13" s="372">
        <v>1.0107982841082785</v>
      </c>
      <c r="K13" s="368">
        <v>570</v>
      </c>
      <c r="L13" s="372">
        <v>92.682926829268297</v>
      </c>
      <c r="M13" s="368">
        <v>10</v>
      </c>
      <c r="N13" s="372">
        <v>1.6260162601626018</v>
      </c>
      <c r="O13" s="368">
        <v>0</v>
      </c>
      <c r="P13" s="372">
        <v>0</v>
      </c>
      <c r="Q13" s="368">
        <v>29</v>
      </c>
      <c r="R13" s="372">
        <v>4.7154471544715451</v>
      </c>
      <c r="S13" s="368">
        <v>1</v>
      </c>
      <c r="T13" s="372">
        <v>0.16260162601626016</v>
      </c>
      <c r="U13" s="368">
        <v>5</v>
      </c>
      <c r="V13" s="372">
        <v>0.81300813008130091</v>
      </c>
      <c r="X13" s="606"/>
      <c r="Y13" s="606"/>
      <c r="Z13" s="606"/>
      <c r="AA13" s="1398">
        <v>44347</v>
      </c>
      <c r="AB13" s="1399">
        <v>27218</v>
      </c>
      <c r="AC13" s="1399">
        <v>17469</v>
      </c>
      <c r="AD13" s="360"/>
      <c r="AE13" s="360"/>
      <c r="AF13" s="360"/>
      <c r="AG13" s="361"/>
      <c r="AH13" s="607"/>
    </row>
    <row r="14" spans="1:34" s="331" customFormat="1" x14ac:dyDescent="0.35">
      <c r="A14" s="330"/>
      <c r="B14" s="363" t="s">
        <v>37</v>
      </c>
      <c r="C14" s="350"/>
      <c r="D14" s="608">
        <v>50819</v>
      </c>
      <c r="E14" s="350"/>
      <c r="F14" s="368">
        <v>501</v>
      </c>
      <c r="G14" s="372">
        <v>0.9858517483618332</v>
      </c>
      <c r="H14" s="350"/>
      <c r="I14" s="368">
        <v>460</v>
      </c>
      <c r="J14" s="372">
        <v>0.90517326196894876</v>
      </c>
      <c r="K14" s="368">
        <v>424</v>
      </c>
      <c r="L14" s="372">
        <v>92.173913043478265</v>
      </c>
      <c r="M14" s="368">
        <v>1</v>
      </c>
      <c r="N14" s="372">
        <v>0.21739130434782608</v>
      </c>
      <c r="O14" s="368">
        <v>0</v>
      </c>
      <c r="P14" s="372">
        <v>0</v>
      </c>
      <c r="Q14" s="368">
        <v>23</v>
      </c>
      <c r="R14" s="372">
        <v>5</v>
      </c>
      <c r="S14" s="368">
        <v>0</v>
      </c>
      <c r="T14" s="372">
        <v>0</v>
      </c>
      <c r="U14" s="368">
        <v>12</v>
      </c>
      <c r="V14" s="372">
        <v>2.6086956521739131</v>
      </c>
      <c r="X14" s="606"/>
      <c r="Y14" s="606"/>
      <c r="Z14" s="606"/>
      <c r="AA14" s="1398">
        <v>44377</v>
      </c>
      <c r="AB14" s="1399">
        <v>28579</v>
      </c>
      <c r="AC14" s="1399">
        <v>20931</v>
      </c>
      <c r="AD14" s="360"/>
      <c r="AE14" s="360"/>
      <c r="AF14" s="360"/>
      <c r="AG14" s="361"/>
      <c r="AH14" s="607"/>
    </row>
    <row r="15" spans="1:34" s="331" customFormat="1" x14ac:dyDescent="0.35">
      <c r="A15" s="330"/>
      <c r="B15" s="363" t="s">
        <v>38</v>
      </c>
      <c r="C15" s="350"/>
      <c r="D15" s="608">
        <v>50307</v>
      </c>
      <c r="E15" s="350"/>
      <c r="F15" s="368">
        <v>825</v>
      </c>
      <c r="G15" s="372">
        <v>1.6399308247361202</v>
      </c>
      <c r="H15" s="350"/>
      <c r="I15" s="368">
        <v>421</v>
      </c>
      <c r="J15" s="372">
        <v>0.83686166935018991</v>
      </c>
      <c r="K15" s="368">
        <v>403</v>
      </c>
      <c r="L15" s="372">
        <v>95.724465558194765</v>
      </c>
      <c r="M15" s="368">
        <v>14</v>
      </c>
      <c r="N15" s="372">
        <v>3.3254156769596199</v>
      </c>
      <c r="O15" s="368">
        <v>0</v>
      </c>
      <c r="P15" s="372">
        <v>0</v>
      </c>
      <c r="Q15" s="368">
        <v>0</v>
      </c>
      <c r="R15" s="372">
        <v>0</v>
      </c>
      <c r="S15" s="368">
        <v>1</v>
      </c>
      <c r="T15" s="372">
        <v>0.23752969121140144</v>
      </c>
      <c r="U15" s="368">
        <v>3</v>
      </c>
      <c r="V15" s="372">
        <v>0.71258907363420432</v>
      </c>
      <c r="X15" s="606"/>
      <c r="Y15" s="606"/>
      <c r="Z15" s="606"/>
      <c r="AA15" s="1398">
        <v>44408</v>
      </c>
      <c r="AB15" s="1399">
        <v>30723</v>
      </c>
      <c r="AC15" s="1399">
        <v>25882</v>
      </c>
      <c r="AD15" s="360"/>
      <c r="AE15" s="360"/>
      <c r="AF15" s="360"/>
      <c r="AG15" s="361"/>
      <c r="AH15" s="607"/>
    </row>
    <row r="16" spans="1:34" s="331" customFormat="1" x14ac:dyDescent="0.35">
      <c r="A16" s="330"/>
      <c r="B16" s="363" t="s">
        <v>6</v>
      </c>
      <c r="C16" s="350"/>
      <c r="D16" s="608">
        <v>78559</v>
      </c>
      <c r="E16" s="350"/>
      <c r="F16" s="368">
        <v>1293</v>
      </c>
      <c r="G16" s="372">
        <v>1.6458967145712138</v>
      </c>
      <c r="H16" s="350"/>
      <c r="I16" s="368">
        <v>777</v>
      </c>
      <c r="J16" s="372">
        <v>0.98906554309499872</v>
      </c>
      <c r="K16" s="368">
        <v>641</v>
      </c>
      <c r="L16" s="372">
        <v>82.496782496782501</v>
      </c>
      <c r="M16" s="368">
        <v>10</v>
      </c>
      <c r="N16" s="372">
        <v>1.287001287001287</v>
      </c>
      <c r="O16" s="368">
        <v>1</v>
      </c>
      <c r="P16" s="372">
        <v>0.1287001287001287</v>
      </c>
      <c r="Q16" s="368">
        <v>19</v>
      </c>
      <c r="R16" s="372">
        <v>2.445302445302445</v>
      </c>
      <c r="S16" s="368">
        <v>72</v>
      </c>
      <c r="T16" s="372">
        <v>9.2664092664092657</v>
      </c>
      <c r="U16" s="368">
        <v>34</v>
      </c>
      <c r="V16" s="372">
        <v>4.3758043758043756</v>
      </c>
      <c r="X16" s="606"/>
      <c r="Y16" s="606"/>
      <c r="Z16" s="606"/>
      <c r="AA16" s="1398">
        <v>44439</v>
      </c>
      <c r="AB16" s="1399">
        <v>23332</v>
      </c>
      <c r="AC16" s="1399">
        <v>22391</v>
      </c>
      <c r="AD16" s="360"/>
      <c r="AE16" s="360"/>
      <c r="AF16" s="360"/>
      <c r="AG16" s="361"/>
      <c r="AH16" s="607"/>
    </row>
    <row r="17" spans="1:34" s="331" customFormat="1" x14ac:dyDescent="0.35">
      <c r="A17" s="330"/>
      <c r="B17" s="363" t="s">
        <v>5</v>
      </c>
      <c r="C17" s="350"/>
      <c r="D17" s="609">
        <v>23614</v>
      </c>
      <c r="E17" s="350"/>
      <c r="F17" s="377">
        <v>528</v>
      </c>
      <c r="G17" s="372">
        <v>2.2359617176251376</v>
      </c>
      <c r="H17" s="350"/>
      <c r="I17" s="377">
        <v>580</v>
      </c>
      <c r="J17" s="372">
        <v>2.4561700686033707</v>
      </c>
      <c r="K17" s="377">
        <v>188</v>
      </c>
      <c r="L17" s="372">
        <v>32.41379310344827</v>
      </c>
      <c r="M17" s="377">
        <v>4</v>
      </c>
      <c r="N17" s="372">
        <v>0.68965517241379315</v>
      </c>
      <c r="O17" s="377">
        <v>0</v>
      </c>
      <c r="P17" s="372">
        <v>0</v>
      </c>
      <c r="Q17" s="377">
        <v>287</v>
      </c>
      <c r="R17" s="372">
        <v>49.482758620689651</v>
      </c>
      <c r="S17" s="377">
        <v>0</v>
      </c>
      <c r="T17" s="372">
        <v>0</v>
      </c>
      <c r="U17" s="377">
        <v>101</v>
      </c>
      <c r="V17" s="372">
        <v>17.413793103448274</v>
      </c>
      <c r="X17" s="606"/>
      <c r="Y17" s="606"/>
      <c r="Z17" s="606"/>
      <c r="AA17" s="1398">
        <v>44469</v>
      </c>
      <c r="AB17" s="1399">
        <v>26490</v>
      </c>
      <c r="AC17" s="1399">
        <v>22335</v>
      </c>
      <c r="AD17" s="360"/>
      <c r="AE17" s="360"/>
      <c r="AF17" s="360"/>
      <c r="AG17" s="361"/>
      <c r="AH17" s="607"/>
    </row>
    <row r="18" spans="1:34" s="331" customFormat="1" x14ac:dyDescent="0.35">
      <c r="A18" s="330"/>
      <c r="B18" s="363" t="s">
        <v>4</v>
      </c>
      <c r="C18" s="350"/>
      <c r="D18" s="608">
        <v>162195</v>
      </c>
      <c r="E18" s="350"/>
      <c r="F18" s="368">
        <v>1967</v>
      </c>
      <c r="G18" s="372">
        <v>1.212737753938161</v>
      </c>
      <c r="H18" s="350"/>
      <c r="I18" s="368">
        <v>1395</v>
      </c>
      <c r="J18" s="372">
        <v>0.86007583464348458</v>
      </c>
      <c r="K18" s="368">
        <v>1317</v>
      </c>
      <c r="L18" s="372">
        <v>94.408602150537632</v>
      </c>
      <c r="M18" s="368">
        <v>45</v>
      </c>
      <c r="N18" s="372">
        <v>3.225806451612903</v>
      </c>
      <c r="O18" s="368">
        <v>0</v>
      </c>
      <c r="P18" s="372">
        <v>0</v>
      </c>
      <c r="Q18" s="368">
        <v>6</v>
      </c>
      <c r="R18" s="372">
        <v>0.43010752688172044</v>
      </c>
      <c r="S18" s="368">
        <v>1</v>
      </c>
      <c r="T18" s="372">
        <v>7.1684587813620068E-2</v>
      </c>
      <c r="U18" s="368">
        <v>26</v>
      </c>
      <c r="V18" s="372">
        <v>1.8637992831541221</v>
      </c>
      <c r="X18" s="606"/>
      <c r="Y18" s="606"/>
      <c r="Z18" s="606"/>
      <c r="AA18" s="1398">
        <v>44500</v>
      </c>
      <c r="AB18" s="1399">
        <v>29231</v>
      </c>
      <c r="AC18" s="1399">
        <v>19576</v>
      </c>
      <c r="AD18" s="360"/>
      <c r="AE18" s="360"/>
      <c r="AF18" s="360"/>
      <c r="AG18" s="361"/>
      <c r="AH18" s="607"/>
    </row>
    <row r="19" spans="1:34" s="331" customFormat="1" x14ac:dyDescent="0.35">
      <c r="A19" s="330"/>
      <c r="B19" s="363" t="s">
        <v>40</v>
      </c>
      <c r="C19" s="350"/>
      <c r="D19" s="608">
        <v>103813</v>
      </c>
      <c r="E19" s="350"/>
      <c r="F19" s="368">
        <v>1119</v>
      </c>
      <c r="G19" s="372">
        <v>1.0778996850105478</v>
      </c>
      <c r="H19" s="350"/>
      <c r="I19" s="368">
        <v>1235</v>
      </c>
      <c r="J19" s="372">
        <v>1.1896390625451532</v>
      </c>
      <c r="K19" s="368">
        <v>980</v>
      </c>
      <c r="L19" s="372">
        <v>79.352226720647778</v>
      </c>
      <c r="M19" s="368">
        <v>23</v>
      </c>
      <c r="N19" s="372">
        <v>1.8623481781376521</v>
      </c>
      <c r="O19" s="368">
        <v>14</v>
      </c>
      <c r="P19" s="372">
        <v>1.1336032388663968</v>
      </c>
      <c r="Q19" s="368">
        <v>72</v>
      </c>
      <c r="R19" s="372">
        <v>5.8299595141700404</v>
      </c>
      <c r="S19" s="368">
        <v>1</v>
      </c>
      <c r="T19" s="372">
        <v>8.0971659919028341E-2</v>
      </c>
      <c r="U19" s="368">
        <v>145</v>
      </c>
      <c r="V19" s="372">
        <v>11.740890688259109</v>
      </c>
      <c r="X19" s="606"/>
      <c r="Y19" s="606"/>
      <c r="Z19" s="606"/>
      <c r="AA19" s="1398">
        <v>44530</v>
      </c>
      <c r="AB19" s="1399">
        <v>29856</v>
      </c>
      <c r="AC19" s="1399">
        <v>21916</v>
      </c>
      <c r="AD19" s="360"/>
      <c r="AE19" s="360"/>
      <c r="AF19" s="360"/>
      <c r="AG19" s="361"/>
      <c r="AH19" s="607"/>
    </row>
    <row r="20" spans="1:34" s="331" customFormat="1" x14ac:dyDescent="0.35">
      <c r="A20" s="330"/>
      <c r="B20" s="363" t="s">
        <v>41</v>
      </c>
      <c r="C20" s="350"/>
      <c r="D20" s="608">
        <v>415244</v>
      </c>
      <c r="E20" s="350"/>
      <c r="F20" s="368">
        <v>7669</v>
      </c>
      <c r="G20" s="372">
        <v>1.8468659390623345</v>
      </c>
      <c r="H20" s="350"/>
      <c r="I20" s="368">
        <v>3917</v>
      </c>
      <c r="J20" s="372">
        <v>0.94330080627293844</v>
      </c>
      <c r="K20" s="368">
        <v>2974</v>
      </c>
      <c r="L20" s="372">
        <v>75.925453152923154</v>
      </c>
      <c r="M20" s="368">
        <v>67</v>
      </c>
      <c r="N20" s="372">
        <v>1.7104927240234873</v>
      </c>
      <c r="O20" s="368">
        <v>316</v>
      </c>
      <c r="P20" s="372">
        <v>8.0673985192749562</v>
      </c>
      <c r="Q20" s="368">
        <v>0</v>
      </c>
      <c r="R20" s="372">
        <v>0</v>
      </c>
      <c r="S20" s="368">
        <v>314</v>
      </c>
      <c r="T20" s="372">
        <v>8.0163390349757471</v>
      </c>
      <c r="U20" s="368">
        <v>246</v>
      </c>
      <c r="V20" s="372">
        <v>6.2803165688026548</v>
      </c>
      <c r="X20" s="606"/>
      <c r="Y20" s="606"/>
      <c r="Z20" s="606"/>
      <c r="AA20" s="1398">
        <v>44561</v>
      </c>
      <c r="AB20" s="1399">
        <v>24104</v>
      </c>
      <c r="AC20" s="1399">
        <v>29010</v>
      </c>
      <c r="AD20" s="360"/>
      <c r="AE20" s="360"/>
      <c r="AF20" s="360"/>
      <c r="AG20" s="361"/>
      <c r="AH20" s="607"/>
    </row>
    <row r="21" spans="1:34" s="331" customFormat="1" x14ac:dyDescent="0.35">
      <c r="A21" s="330"/>
      <c r="B21" s="363" t="s">
        <v>3</v>
      </c>
      <c r="C21" s="350"/>
      <c r="D21" s="608">
        <v>233083</v>
      </c>
      <c r="E21" s="350"/>
      <c r="F21" s="368">
        <v>2256</v>
      </c>
      <c r="G21" s="372">
        <v>0.96789555651849346</v>
      </c>
      <c r="H21" s="350"/>
      <c r="I21" s="368">
        <v>1835</v>
      </c>
      <c r="J21" s="372">
        <v>0.78727320310790583</v>
      </c>
      <c r="K21" s="368">
        <v>1681</v>
      </c>
      <c r="L21" s="372">
        <v>91.607629427792915</v>
      </c>
      <c r="M21" s="368">
        <v>42</v>
      </c>
      <c r="N21" s="372">
        <v>2.2888283378746594</v>
      </c>
      <c r="O21" s="368">
        <v>0</v>
      </c>
      <c r="P21" s="372">
        <v>0</v>
      </c>
      <c r="Q21" s="368">
        <v>18</v>
      </c>
      <c r="R21" s="372">
        <v>0.98092643051771122</v>
      </c>
      <c r="S21" s="368">
        <v>34</v>
      </c>
      <c r="T21" s="372">
        <v>1.8528610354223434</v>
      </c>
      <c r="U21" s="368">
        <v>60</v>
      </c>
      <c r="V21" s="372">
        <v>3.2697547683923704</v>
      </c>
      <c r="X21" s="606"/>
      <c r="Y21" s="606"/>
      <c r="Z21" s="606"/>
      <c r="AA21" s="1398">
        <v>44592</v>
      </c>
      <c r="AB21" s="1399">
        <v>22642</v>
      </c>
      <c r="AC21" s="1399">
        <v>24609</v>
      </c>
      <c r="AD21" s="360"/>
      <c r="AE21" s="360"/>
      <c r="AF21" s="360"/>
      <c r="AG21" s="361"/>
      <c r="AH21" s="607"/>
    </row>
    <row r="22" spans="1:34" s="331" customFormat="1" x14ac:dyDescent="0.35">
      <c r="A22" s="330"/>
      <c r="B22" s="363" t="s">
        <v>2</v>
      </c>
      <c r="C22" s="350"/>
      <c r="D22" s="608">
        <v>61690</v>
      </c>
      <c r="E22" s="350"/>
      <c r="F22" s="368">
        <v>1341</v>
      </c>
      <c r="G22" s="372">
        <v>2.1737720862376397</v>
      </c>
      <c r="H22" s="350"/>
      <c r="I22" s="368">
        <v>564</v>
      </c>
      <c r="J22" s="372">
        <v>0.91424866266817972</v>
      </c>
      <c r="K22" s="368">
        <v>505</v>
      </c>
      <c r="L22" s="372">
        <v>89.539007092198588</v>
      </c>
      <c r="M22" s="368">
        <v>12</v>
      </c>
      <c r="N22" s="372">
        <v>2.1276595744680851</v>
      </c>
      <c r="O22" s="368">
        <v>0</v>
      </c>
      <c r="P22" s="372">
        <v>0</v>
      </c>
      <c r="Q22" s="368">
        <v>3</v>
      </c>
      <c r="R22" s="372">
        <v>0.53191489361702127</v>
      </c>
      <c r="S22" s="368">
        <v>2</v>
      </c>
      <c r="T22" s="372">
        <v>0.3546099290780142</v>
      </c>
      <c r="U22" s="368">
        <v>42</v>
      </c>
      <c r="V22" s="372">
        <v>7.4468085106382977</v>
      </c>
      <c r="X22" s="606"/>
      <c r="Y22" s="606"/>
      <c r="Z22" s="606"/>
      <c r="AA22" s="1398">
        <v>44620</v>
      </c>
      <c r="AB22" s="1399">
        <v>24889</v>
      </c>
      <c r="AC22" s="1399">
        <v>26478</v>
      </c>
      <c r="AD22" s="360"/>
      <c r="AE22" s="360"/>
      <c r="AF22" s="360"/>
      <c r="AG22" s="361"/>
      <c r="AH22" s="607"/>
    </row>
    <row r="23" spans="1:34" s="331" customFormat="1" x14ac:dyDescent="0.35">
      <c r="A23" s="330"/>
      <c r="B23" s="363" t="s">
        <v>35</v>
      </c>
      <c r="C23" s="350"/>
      <c r="D23" s="608">
        <v>97778</v>
      </c>
      <c r="E23" s="350"/>
      <c r="F23" s="368">
        <v>2849</v>
      </c>
      <c r="G23" s="372">
        <v>2.9137433778559592</v>
      </c>
      <c r="H23" s="350"/>
      <c r="I23" s="368">
        <v>897</v>
      </c>
      <c r="J23" s="372">
        <v>0.91738427867209404</v>
      </c>
      <c r="K23" s="368">
        <v>853</v>
      </c>
      <c r="L23" s="372">
        <v>95.094760312151621</v>
      </c>
      <c r="M23" s="368">
        <v>22</v>
      </c>
      <c r="N23" s="372">
        <v>2.4526198439241917</v>
      </c>
      <c r="O23" s="368">
        <v>0</v>
      </c>
      <c r="P23" s="372">
        <v>0</v>
      </c>
      <c r="Q23" s="368">
        <v>18</v>
      </c>
      <c r="R23" s="372">
        <v>2.0066889632107023</v>
      </c>
      <c r="S23" s="368">
        <v>2</v>
      </c>
      <c r="T23" s="372">
        <v>0.2229654403567447</v>
      </c>
      <c r="U23" s="368">
        <v>2</v>
      </c>
      <c r="V23" s="372">
        <v>0.2229654403567447</v>
      </c>
      <c r="X23" s="606"/>
      <c r="Y23" s="606"/>
      <c r="Z23" s="606"/>
      <c r="AA23" s="1398">
        <v>44651</v>
      </c>
      <c r="AB23" s="1399">
        <v>30256</v>
      </c>
      <c r="AC23" s="1399">
        <v>24903</v>
      </c>
      <c r="AD23" s="360"/>
      <c r="AE23" s="360"/>
      <c r="AF23" s="360"/>
      <c r="AG23" s="361"/>
      <c r="AH23" s="607"/>
    </row>
    <row r="24" spans="1:34" s="331" customFormat="1" x14ac:dyDescent="0.35">
      <c r="A24" s="330"/>
      <c r="B24" s="363" t="s">
        <v>42</v>
      </c>
      <c r="C24" s="350"/>
      <c r="D24" s="608">
        <v>277217</v>
      </c>
      <c r="E24" s="350"/>
      <c r="F24" s="368">
        <v>5245</v>
      </c>
      <c r="G24" s="372">
        <v>1.8920196091870269</v>
      </c>
      <c r="H24" s="350"/>
      <c r="I24" s="368">
        <v>2666</v>
      </c>
      <c r="J24" s="372">
        <v>0.9617014829537871</v>
      </c>
      <c r="K24" s="368">
        <v>1992</v>
      </c>
      <c r="L24" s="372">
        <v>74.718679669917478</v>
      </c>
      <c r="M24" s="368">
        <v>134</v>
      </c>
      <c r="N24" s="372">
        <v>5.0262565641410353</v>
      </c>
      <c r="O24" s="368">
        <v>0</v>
      </c>
      <c r="P24" s="372">
        <v>0</v>
      </c>
      <c r="Q24" s="368">
        <v>4</v>
      </c>
      <c r="R24" s="372">
        <v>0.15003750937734434</v>
      </c>
      <c r="S24" s="368">
        <v>0</v>
      </c>
      <c r="T24" s="372">
        <v>0</v>
      </c>
      <c r="U24" s="368">
        <v>536</v>
      </c>
      <c r="V24" s="372">
        <v>20.105026256564141</v>
      </c>
      <c r="X24" s="606"/>
      <c r="Y24" s="606"/>
      <c r="Z24" s="606"/>
      <c r="AA24" s="1398">
        <v>44681</v>
      </c>
      <c r="AB24" s="1399">
        <v>32696</v>
      </c>
      <c r="AC24" s="1399">
        <v>22635</v>
      </c>
      <c r="AD24" s="360"/>
      <c r="AE24" s="360"/>
      <c r="AF24" s="360"/>
      <c r="AG24" s="361"/>
      <c r="AH24" s="607"/>
    </row>
    <row r="25" spans="1:34" x14ac:dyDescent="0.35">
      <c r="A25" s="332"/>
      <c r="B25" s="363" t="s">
        <v>43</v>
      </c>
      <c r="C25" s="350"/>
      <c r="D25" s="608">
        <v>74140</v>
      </c>
      <c r="E25" s="350"/>
      <c r="F25" s="368">
        <v>1804</v>
      </c>
      <c r="G25" s="372">
        <v>2.4332344213649848</v>
      </c>
      <c r="H25" s="350"/>
      <c r="I25" s="368">
        <v>805</v>
      </c>
      <c r="J25" s="372">
        <v>1.0857836525492313</v>
      </c>
      <c r="K25" s="368">
        <v>500</v>
      </c>
      <c r="L25" s="372">
        <v>62.11180124223602</v>
      </c>
      <c r="M25" s="368">
        <v>8</v>
      </c>
      <c r="N25" s="372">
        <v>0.99378881987577639</v>
      </c>
      <c r="O25" s="368">
        <v>5</v>
      </c>
      <c r="P25" s="372">
        <v>0.6211180124223602</v>
      </c>
      <c r="Q25" s="368">
        <v>226</v>
      </c>
      <c r="R25" s="372">
        <v>28.074534161490682</v>
      </c>
      <c r="S25" s="368">
        <v>30</v>
      </c>
      <c r="T25" s="372">
        <v>3.7267080745341614</v>
      </c>
      <c r="U25" s="368">
        <v>36</v>
      </c>
      <c r="V25" s="372">
        <v>4.4720496894409942</v>
      </c>
      <c r="X25" s="606"/>
      <c r="Y25" s="606"/>
      <c r="Z25" s="606"/>
      <c r="AA25" s="1398">
        <v>44712</v>
      </c>
      <c r="AB25" s="1399">
        <v>38586</v>
      </c>
      <c r="AC25" s="1399">
        <v>22335</v>
      </c>
      <c r="AD25" s="360"/>
      <c r="AE25" s="360"/>
      <c r="AF25" s="360"/>
      <c r="AG25" s="361"/>
      <c r="AH25" s="607"/>
    </row>
    <row r="26" spans="1:34" s="331" customFormat="1" x14ac:dyDescent="0.35">
      <c r="B26" s="363" t="s">
        <v>44</v>
      </c>
      <c r="C26" s="350"/>
      <c r="D26" s="610">
        <v>23753</v>
      </c>
      <c r="E26" s="350"/>
      <c r="F26" s="377">
        <v>285</v>
      </c>
      <c r="G26" s="372">
        <v>1.1998484401970277</v>
      </c>
      <c r="H26" s="350"/>
      <c r="I26" s="377">
        <v>209</v>
      </c>
      <c r="J26" s="372">
        <v>0.87988885614448697</v>
      </c>
      <c r="K26" s="377">
        <v>203</v>
      </c>
      <c r="L26" s="372">
        <v>97.129186602870803</v>
      </c>
      <c r="M26" s="377">
        <v>6</v>
      </c>
      <c r="N26" s="372">
        <v>2.8708133971291865</v>
      </c>
      <c r="O26" s="377">
        <v>0</v>
      </c>
      <c r="P26" s="372">
        <v>0</v>
      </c>
      <c r="Q26" s="377">
        <v>0</v>
      </c>
      <c r="R26" s="372">
        <v>0</v>
      </c>
      <c r="S26" s="377">
        <v>0</v>
      </c>
      <c r="T26" s="372">
        <v>0</v>
      </c>
      <c r="U26" s="377">
        <v>0</v>
      </c>
      <c r="V26" s="372">
        <v>0</v>
      </c>
      <c r="X26" s="606"/>
      <c r="Y26" s="606"/>
      <c r="Z26" s="606"/>
      <c r="AA26" s="1398">
        <v>44742</v>
      </c>
      <c r="AB26" s="1399">
        <v>41750</v>
      </c>
      <c r="AC26" s="1399">
        <v>23105</v>
      </c>
      <c r="AD26" s="360"/>
      <c r="AE26" s="360"/>
      <c r="AF26" s="360"/>
      <c r="AG26" s="361"/>
      <c r="AH26" s="607"/>
    </row>
    <row r="27" spans="1:34" s="331" customFormat="1" x14ac:dyDescent="0.35">
      <c r="B27" s="363" t="s">
        <v>45</v>
      </c>
      <c r="C27" s="350"/>
      <c r="D27" s="610">
        <v>121300</v>
      </c>
      <c r="E27" s="350"/>
      <c r="F27" s="377">
        <v>1619</v>
      </c>
      <c r="G27" s="372">
        <v>1.3347073371805442</v>
      </c>
      <c r="H27" s="350"/>
      <c r="I27" s="377">
        <v>1124</v>
      </c>
      <c r="J27" s="372">
        <v>0.92662819455894485</v>
      </c>
      <c r="K27" s="377">
        <v>1032</v>
      </c>
      <c r="L27" s="372">
        <v>91.814946619217082</v>
      </c>
      <c r="M27" s="377">
        <v>54</v>
      </c>
      <c r="N27" s="372">
        <v>4.8042704626334514</v>
      </c>
      <c r="O27" s="377">
        <v>0</v>
      </c>
      <c r="P27" s="372">
        <v>0</v>
      </c>
      <c r="Q27" s="377">
        <v>6</v>
      </c>
      <c r="R27" s="372">
        <v>0.53380782918149472</v>
      </c>
      <c r="S27" s="377">
        <v>30</v>
      </c>
      <c r="T27" s="372">
        <v>2.6690391459074734</v>
      </c>
      <c r="U27" s="377">
        <v>2</v>
      </c>
      <c r="V27" s="372">
        <v>0.1779359430604982</v>
      </c>
      <c r="X27" s="606"/>
      <c r="Y27" s="606"/>
      <c r="Z27" s="606"/>
      <c r="AA27" s="1398">
        <v>44773</v>
      </c>
      <c r="AB27" s="1399">
        <v>30827</v>
      </c>
      <c r="AC27" s="1399">
        <v>22962</v>
      </c>
      <c r="AD27" s="360"/>
      <c r="AE27" s="360"/>
      <c r="AF27" s="360"/>
      <c r="AG27" s="361"/>
      <c r="AH27" s="607"/>
    </row>
    <row r="28" spans="1:34" s="331" customFormat="1" x14ac:dyDescent="0.35">
      <c r="B28" s="363" t="s">
        <v>46</v>
      </c>
      <c r="C28" s="350"/>
      <c r="D28" s="610">
        <v>14923</v>
      </c>
      <c r="E28" s="350"/>
      <c r="F28" s="377">
        <v>480</v>
      </c>
      <c r="G28" s="383">
        <v>3.2165114253166252</v>
      </c>
      <c r="H28" s="350"/>
      <c r="I28" s="377">
        <v>261</v>
      </c>
      <c r="J28" s="383">
        <v>1.7489780875159151</v>
      </c>
      <c r="K28" s="377">
        <v>67</v>
      </c>
      <c r="L28" s="383">
        <v>25.670498084291189</v>
      </c>
      <c r="M28" s="377">
        <v>4</v>
      </c>
      <c r="N28" s="383">
        <v>1.5325670498084289</v>
      </c>
      <c r="O28" s="377">
        <v>149</v>
      </c>
      <c r="P28" s="383">
        <v>57.088122605363992</v>
      </c>
      <c r="Q28" s="377">
        <v>0</v>
      </c>
      <c r="R28" s="383">
        <v>0</v>
      </c>
      <c r="S28" s="377">
        <v>2</v>
      </c>
      <c r="T28" s="383">
        <v>0.76628352490421447</v>
      </c>
      <c r="U28" s="377">
        <v>39</v>
      </c>
      <c r="V28" s="383">
        <v>14.942528735632186</v>
      </c>
      <c r="X28" s="606"/>
      <c r="Y28" s="606"/>
      <c r="Z28" s="606"/>
      <c r="AA28" s="1398">
        <v>44804</v>
      </c>
      <c r="AB28" s="1399">
        <v>26047</v>
      </c>
      <c r="AC28" s="1399">
        <v>23877</v>
      </c>
      <c r="AD28" s="360"/>
      <c r="AE28" s="360"/>
      <c r="AF28" s="360"/>
      <c r="AG28" s="361"/>
      <c r="AH28" s="607"/>
    </row>
    <row r="29" spans="1:34" s="331" customFormat="1" x14ac:dyDescent="0.35">
      <c r="B29" s="384" t="s">
        <v>1</v>
      </c>
      <c r="C29" s="350"/>
      <c r="D29" s="611">
        <v>5900</v>
      </c>
      <c r="E29" s="350"/>
      <c r="F29" s="389">
        <v>108</v>
      </c>
      <c r="G29" s="393">
        <v>1.8305084745762712</v>
      </c>
      <c r="H29" s="350"/>
      <c r="I29" s="389">
        <v>94</v>
      </c>
      <c r="J29" s="393">
        <v>1.5932203389830506</v>
      </c>
      <c r="K29" s="389">
        <v>32</v>
      </c>
      <c r="L29" s="393">
        <v>34.042553191489361</v>
      </c>
      <c r="M29" s="389">
        <v>5</v>
      </c>
      <c r="N29" s="393">
        <v>5.3191489361702127</v>
      </c>
      <c r="O29" s="389">
        <v>2</v>
      </c>
      <c r="P29" s="393">
        <v>2.1276595744680851</v>
      </c>
      <c r="Q29" s="389">
        <v>46</v>
      </c>
      <c r="R29" s="393">
        <v>48.936170212765958</v>
      </c>
      <c r="S29" s="389">
        <v>3</v>
      </c>
      <c r="T29" s="393">
        <v>3.1914893617021276</v>
      </c>
      <c r="U29" s="389">
        <v>6</v>
      </c>
      <c r="V29" s="393">
        <v>6.3829787234042552</v>
      </c>
      <c r="X29" s="606"/>
      <c r="Y29" s="606"/>
      <c r="Z29" s="606"/>
      <c r="AA29" s="1398">
        <v>44834</v>
      </c>
      <c r="AB29" s="1399">
        <v>32379</v>
      </c>
      <c r="AC29" s="1399">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98">
        <v>44865</v>
      </c>
      <c r="AB30" s="1399">
        <v>29932</v>
      </c>
      <c r="AC30" s="1399">
        <v>19815</v>
      </c>
      <c r="AD30" s="329"/>
      <c r="AE30" s="329"/>
      <c r="AF30" s="360"/>
      <c r="AG30" s="361"/>
      <c r="AH30" s="607"/>
    </row>
    <row r="31" spans="1:34" s="329" customFormat="1" x14ac:dyDescent="0.35">
      <c r="B31" s="1236" t="s">
        <v>0</v>
      </c>
      <c r="C31" s="320"/>
      <c r="D31" s="1244">
        <v>2292497</v>
      </c>
      <c r="E31" s="320"/>
      <c r="F31" s="1242">
        <v>40684</v>
      </c>
      <c r="G31" s="1243">
        <v>1.7746588108948451</v>
      </c>
      <c r="H31" s="320"/>
      <c r="I31" s="1242">
        <v>20752</v>
      </c>
      <c r="J31" s="1243">
        <v>0.90521383452192083</v>
      </c>
      <c r="K31" s="1242">
        <v>16987</v>
      </c>
      <c r="L31" s="1243">
        <v>81.857170393215114</v>
      </c>
      <c r="M31" s="1242">
        <v>514</v>
      </c>
      <c r="N31" s="1243">
        <v>2.476869699306091</v>
      </c>
      <c r="O31" s="1242">
        <v>488</v>
      </c>
      <c r="P31" s="1243">
        <v>2.3515805705474171</v>
      </c>
      <c r="Q31" s="1242">
        <v>898</v>
      </c>
      <c r="R31" s="1243">
        <v>4.3272937548188128</v>
      </c>
      <c r="S31" s="1242">
        <v>552</v>
      </c>
      <c r="T31" s="1243">
        <v>2.6599845797995374</v>
      </c>
      <c r="U31" s="1242">
        <v>1313</v>
      </c>
      <c r="V31" s="1243">
        <v>6.3271010023130305</v>
      </c>
      <c r="X31" s="360"/>
      <c r="Y31" s="360"/>
      <c r="Z31" s="596"/>
      <c r="AA31" s="1398">
        <v>44895</v>
      </c>
      <c r="AB31" s="1399">
        <v>32038</v>
      </c>
      <c r="AC31" s="1399">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8">
        <v>44926</v>
      </c>
      <c r="AB32" s="1399">
        <v>25446</v>
      </c>
      <c r="AC32" s="1399">
        <v>23015</v>
      </c>
      <c r="AD32" s="329"/>
    </row>
    <row r="33" spans="2:30" s="394" customFormat="1" x14ac:dyDescent="0.25">
      <c r="B33" s="1523" t="s">
        <v>381</v>
      </c>
      <c r="C33" s="1523"/>
      <c r="D33" s="1523"/>
      <c r="E33" s="1523"/>
      <c r="F33" s="1523"/>
      <c r="G33" s="1523"/>
      <c r="H33" s="1523"/>
      <c r="I33" s="1523"/>
      <c r="J33" s="1523"/>
      <c r="K33" s="1523"/>
      <c r="L33" s="1523"/>
      <c r="M33" s="1523"/>
      <c r="N33" s="1523"/>
      <c r="O33" s="1523"/>
      <c r="P33" s="1523"/>
      <c r="Q33" s="1523"/>
      <c r="R33" s="1523"/>
      <c r="S33" s="1523"/>
      <c r="T33" s="1523"/>
      <c r="U33" s="1523"/>
      <c r="V33" s="1523"/>
      <c r="X33" s="596"/>
      <c r="Y33" s="596"/>
      <c r="Z33" s="596"/>
      <c r="AA33" s="1398">
        <v>44957</v>
      </c>
      <c r="AB33" s="1399">
        <v>28819</v>
      </c>
      <c r="AC33" s="1399">
        <v>24165</v>
      </c>
      <c r="AD33" s="329"/>
    </row>
    <row r="34" spans="2:30" s="394" customFormat="1" ht="12" customHeight="1" x14ac:dyDescent="0.25">
      <c r="B34" s="1523"/>
      <c r="C34" s="1523"/>
      <c r="D34" s="1523"/>
      <c r="E34" s="1523"/>
      <c r="F34" s="1523"/>
      <c r="G34" s="1523"/>
      <c r="H34" s="1523"/>
      <c r="I34" s="1523"/>
      <c r="J34" s="1523"/>
      <c r="K34" s="1523"/>
      <c r="L34" s="1523"/>
      <c r="M34" s="1523"/>
      <c r="N34" s="1523"/>
      <c r="O34" s="1523"/>
      <c r="P34" s="1523"/>
      <c r="Q34" s="1523"/>
      <c r="R34" s="1523"/>
      <c r="S34" s="1523"/>
      <c r="T34" s="1523"/>
      <c r="U34" s="1523"/>
      <c r="V34" s="1523"/>
      <c r="X34" s="596"/>
      <c r="Y34" s="596"/>
      <c r="Z34" s="596"/>
      <c r="AA34" s="1398">
        <v>44985</v>
      </c>
      <c r="AB34" s="1399">
        <v>34747</v>
      </c>
      <c r="AC34" s="1399">
        <v>23214</v>
      </c>
      <c r="AD34" s="329"/>
    </row>
    <row r="35" spans="2:30" x14ac:dyDescent="0.25">
      <c r="B35" s="1483"/>
      <c r="C35" s="1483"/>
      <c r="D35" s="1483"/>
      <c r="AA35" s="1398">
        <v>45016</v>
      </c>
      <c r="AB35" s="1399">
        <v>39866</v>
      </c>
      <c r="AC35" s="1399">
        <v>28170</v>
      </c>
    </row>
    <row r="36" spans="2:30" x14ac:dyDescent="0.25">
      <c r="B36" s="1473"/>
      <c r="C36" s="1473"/>
      <c r="D36" s="1473"/>
      <c r="AA36" s="1398">
        <v>45046</v>
      </c>
      <c r="AB36" s="1399">
        <v>35704</v>
      </c>
      <c r="AC36" s="1399">
        <v>24597</v>
      </c>
    </row>
    <row r="37" spans="2:30" x14ac:dyDescent="0.25">
      <c r="AA37" s="1398">
        <v>45077</v>
      </c>
      <c r="AB37" s="1399">
        <v>38659</v>
      </c>
      <c r="AC37" s="1399">
        <v>21489</v>
      </c>
    </row>
    <row r="38" spans="2:30" x14ac:dyDescent="0.25">
      <c r="AA38" s="1398">
        <v>45107</v>
      </c>
      <c r="AB38" s="1399">
        <v>38600</v>
      </c>
      <c r="AC38" s="1399">
        <v>21018</v>
      </c>
    </row>
    <row r="39" spans="2:30" x14ac:dyDescent="0.25">
      <c r="AA39" s="1398">
        <v>45138</v>
      </c>
      <c r="AB39" s="1399">
        <v>27853</v>
      </c>
      <c r="AC39" s="1399">
        <v>19454</v>
      </c>
    </row>
    <row r="40" spans="2:30" x14ac:dyDescent="0.25">
      <c r="AA40" s="1398">
        <v>45169</v>
      </c>
      <c r="AB40" s="1399">
        <v>23854</v>
      </c>
      <c r="AC40" s="1399">
        <v>17588</v>
      </c>
    </row>
    <row r="41" spans="2:30" x14ac:dyDescent="0.25">
      <c r="AA41" s="1398">
        <v>45199</v>
      </c>
      <c r="AB41" s="1399">
        <v>30663</v>
      </c>
      <c r="AC41" s="1399">
        <v>23194</v>
      </c>
    </row>
    <row r="42" spans="2:30" x14ac:dyDescent="0.25">
      <c r="AA42" s="1398">
        <v>45230</v>
      </c>
      <c r="AB42" s="1399">
        <v>29848</v>
      </c>
      <c r="AC42" s="1399">
        <v>22671</v>
      </c>
    </row>
    <row r="43" spans="2:30" x14ac:dyDescent="0.25">
      <c r="AA43" s="1398">
        <v>45260</v>
      </c>
      <c r="AB43" s="1399">
        <v>25851</v>
      </c>
      <c r="AC43" s="1399">
        <v>49513</v>
      </c>
    </row>
    <row r="44" spans="2:30" x14ac:dyDescent="0.25">
      <c r="AA44" s="1398">
        <v>45291</v>
      </c>
      <c r="AB44" s="1399">
        <v>20461</v>
      </c>
      <c r="AC44" s="1399">
        <v>20498</v>
      </c>
    </row>
    <row r="45" spans="2:30" x14ac:dyDescent="0.25">
      <c r="AA45" s="1398">
        <v>45322</v>
      </c>
      <c r="AB45" s="1399">
        <v>31387</v>
      </c>
      <c r="AC45" s="1399">
        <v>25158</v>
      </c>
    </row>
    <row r="46" spans="2:30" x14ac:dyDescent="0.25">
      <c r="AA46" s="1398">
        <v>45351</v>
      </c>
      <c r="AB46" s="1399">
        <v>32616</v>
      </c>
      <c r="AC46" s="1399">
        <v>29865</v>
      </c>
    </row>
    <row r="47" spans="2:30" x14ac:dyDescent="0.25">
      <c r="AA47" s="1398">
        <v>45382</v>
      </c>
      <c r="AB47" s="1399">
        <v>37480</v>
      </c>
      <c r="AC47" s="1399">
        <v>24763</v>
      </c>
    </row>
    <row r="48" spans="2:30" x14ac:dyDescent="0.25">
      <c r="AA48" s="1398">
        <v>45412</v>
      </c>
      <c r="AB48" s="1399">
        <v>30764</v>
      </c>
      <c r="AC48" s="1399">
        <v>22655</v>
      </c>
    </row>
    <row r="49" spans="27:29" x14ac:dyDescent="0.25">
      <c r="AA49" s="1398">
        <v>45443</v>
      </c>
      <c r="AB49" s="1399">
        <v>29722</v>
      </c>
      <c r="AC49" s="1399">
        <v>24266</v>
      </c>
    </row>
    <row r="50" spans="27:29" x14ac:dyDescent="0.25">
      <c r="AA50" s="1398">
        <v>45473</v>
      </c>
      <c r="AB50" s="1399">
        <v>31629</v>
      </c>
      <c r="AC50" s="1399">
        <v>22269</v>
      </c>
    </row>
    <row r="51" spans="27:29" x14ac:dyDescent="0.25">
      <c r="AA51" s="1398">
        <v>45504</v>
      </c>
      <c r="AB51" s="1399">
        <v>35840</v>
      </c>
      <c r="AC51" s="1399">
        <v>19983</v>
      </c>
    </row>
    <row r="52" spans="27:29" x14ac:dyDescent="0.25">
      <c r="AA52" s="1398">
        <v>45535</v>
      </c>
      <c r="AB52" s="1399">
        <v>29604</v>
      </c>
      <c r="AC52" s="1399">
        <v>21249</v>
      </c>
    </row>
    <row r="53" spans="27:29" x14ac:dyDescent="0.25">
      <c r="AA53" s="1398">
        <v>45565</v>
      </c>
      <c r="AB53" s="1399">
        <v>23701</v>
      </c>
      <c r="AC53" s="1399">
        <v>20835</v>
      </c>
    </row>
    <row r="54" spans="27:29" x14ac:dyDescent="0.25">
      <c r="AA54" s="1398">
        <v>45596</v>
      </c>
      <c r="AB54" s="1399">
        <v>33448</v>
      </c>
      <c r="AC54" s="1399">
        <v>20199</v>
      </c>
    </row>
    <row r="55" spans="27:29" x14ac:dyDescent="0.25">
      <c r="AA55" s="1398">
        <v>45626</v>
      </c>
      <c r="AB55" s="1399">
        <v>38672</v>
      </c>
      <c r="AC55" s="1399">
        <v>23837</v>
      </c>
    </row>
    <row r="56" spans="27:29" x14ac:dyDescent="0.25">
      <c r="AA56" s="1398">
        <v>45657</v>
      </c>
      <c r="AB56" s="1399">
        <v>24521</v>
      </c>
      <c r="AC56" s="1399">
        <v>20029</v>
      </c>
    </row>
    <row r="57" spans="27:29" x14ac:dyDescent="0.25">
      <c r="AA57" s="1398">
        <v>45688</v>
      </c>
      <c r="AB57" s="1399">
        <v>34073</v>
      </c>
      <c r="AC57" s="1399">
        <v>22714</v>
      </c>
    </row>
    <row r="58" spans="27:29" x14ac:dyDescent="0.25">
      <c r="AA58" s="1398">
        <v>45716</v>
      </c>
      <c r="AB58" s="1399">
        <v>32194</v>
      </c>
      <c r="AC58" s="1399">
        <v>29041</v>
      </c>
    </row>
    <row r="59" spans="27:29" x14ac:dyDescent="0.25">
      <c r="AA59" s="1398">
        <v>45747</v>
      </c>
      <c r="AB59" s="1399">
        <v>38750</v>
      </c>
      <c r="AC59" s="1399">
        <v>23815</v>
      </c>
    </row>
    <row r="60" spans="27:29" x14ac:dyDescent="0.25">
      <c r="AA60" s="1398">
        <v>45777</v>
      </c>
      <c r="AB60" s="1399">
        <v>40829</v>
      </c>
      <c r="AC60" s="1399">
        <v>25297</v>
      </c>
    </row>
    <row r="61" spans="27:29" x14ac:dyDescent="0.25">
      <c r="AA61" s="1398">
        <v>45808</v>
      </c>
      <c r="AB61" s="1399">
        <v>37634</v>
      </c>
      <c r="AC61" s="1399">
        <v>22544</v>
      </c>
    </row>
    <row r="62" spans="27:29" x14ac:dyDescent="0.25">
      <c r="AA62" s="1398">
        <v>45838</v>
      </c>
      <c r="AB62" s="1399">
        <v>35197</v>
      </c>
      <c r="AC62" s="1399">
        <v>21765</v>
      </c>
    </row>
    <row r="63" spans="27:29" x14ac:dyDescent="0.25">
      <c r="AA63" s="1398">
        <v>45869</v>
      </c>
      <c r="AB63" s="1399">
        <v>36966</v>
      </c>
      <c r="AC63" s="1399">
        <v>24142</v>
      </c>
    </row>
    <row r="64" spans="27:29" x14ac:dyDescent="0.25">
      <c r="AA64" s="1398">
        <v>45900</v>
      </c>
      <c r="AB64" s="1399">
        <v>29522</v>
      </c>
      <c r="AC64" s="1399">
        <v>21903</v>
      </c>
    </row>
    <row r="65" spans="27:29" x14ac:dyDescent="0.25">
      <c r="AA65" s="1398">
        <v>45930</v>
      </c>
      <c r="AB65" s="1399">
        <v>34640</v>
      </c>
      <c r="AC65" s="1399">
        <v>21667</v>
      </c>
    </row>
    <row r="66" spans="27:29" x14ac:dyDescent="0.25">
      <c r="AA66" s="1398">
        <v>45961</v>
      </c>
      <c r="AB66" s="1399">
        <v>40684</v>
      </c>
      <c r="AC66" s="1399">
        <v>20752</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38"/>
      <c r="C3" s="1538"/>
      <c r="D3" s="1538"/>
      <c r="E3" s="1538"/>
      <c r="F3" s="1538"/>
      <c r="G3" s="1538"/>
      <c r="H3" s="1538"/>
      <c r="I3" s="1538"/>
      <c r="J3" s="1538"/>
      <c r="K3" s="1538"/>
      <c r="L3" s="618"/>
      <c r="M3" s="618"/>
      <c r="W3" s="620"/>
      <c r="AA3" s="620"/>
      <c r="AD3" s="620"/>
    </row>
    <row r="4" spans="2:30" s="621" customFormat="1" ht="7.5" customHeight="1" x14ac:dyDescent="0.25">
      <c r="B4" s="1539"/>
      <c r="C4" s="1539"/>
      <c r="D4" s="1539"/>
      <c r="E4" s="1539"/>
      <c r="F4" s="1539"/>
      <c r="G4" s="1539"/>
      <c r="H4" s="1539"/>
      <c r="I4" s="1539"/>
      <c r="J4" s="1539"/>
      <c r="K4" s="1539"/>
      <c r="L4" s="1539"/>
      <c r="M4" s="1539"/>
      <c r="N4" s="1539"/>
      <c r="O4" s="1539"/>
      <c r="P4" s="1539"/>
      <c r="Q4" s="1539"/>
      <c r="R4" s="1539"/>
      <c r="S4" s="1539"/>
      <c r="T4" s="1539"/>
      <c r="U4" s="1539"/>
      <c r="V4" s="1539"/>
      <c r="W4" s="1539"/>
      <c r="X4" s="1539"/>
      <c r="Y4" s="1539"/>
      <c r="Z4" s="1539"/>
      <c r="AA4" s="1539"/>
      <c r="AB4" s="1539"/>
      <c r="AC4" s="1539"/>
      <c r="AD4" s="1539"/>
    </row>
    <row r="5" spans="2:30" s="621" customFormat="1" ht="21" x14ac:dyDescent="0.25">
      <c r="B5" s="1540" t="s">
        <v>397</v>
      </c>
      <c r="C5" s="1540"/>
      <c r="D5" s="1540"/>
      <c r="E5" s="1540"/>
      <c r="F5" s="1540"/>
      <c r="G5" s="1540"/>
      <c r="H5" s="1540"/>
      <c r="I5" s="1540"/>
      <c r="J5" s="1540"/>
      <c r="K5" s="1540"/>
      <c r="L5" s="1540"/>
      <c r="M5" s="1540"/>
      <c r="N5" s="1540"/>
      <c r="O5" s="1540"/>
      <c r="P5" s="1540"/>
      <c r="Q5" s="1540"/>
      <c r="R5" s="1540"/>
      <c r="S5" s="1540"/>
      <c r="T5" s="1540"/>
      <c r="U5" s="1540"/>
      <c r="V5" s="1540"/>
      <c r="W5" s="1540"/>
      <c r="X5" s="1540"/>
      <c r="Y5" s="1540"/>
      <c r="Z5" s="1540"/>
      <c r="AA5" s="1540"/>
      <c r="AB5" s="1540"/>
      <c r="AC5" s="1540"/>
      <c r="AD5" s="1540"/>
    </row>
    <row r="6" spans="2:30" s="621" customFormat="1" ht="16.5" customHeight="1" x14ac:dyDescent="0.25">
      <c r="B6" s="1475" t="str">
        <f>porsaad!$B$6</f>
        <v>Situación a 31 de octubre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70" t="s">
        <v>27</v>
      </c>
      <c r="C8" s="625"/>
      <c r="D8" s="625"/>
      <c r="E8" s="1542" t="s">
        <v>26</v>
      </c>
      <c r="F8" s="1543"/>
      <c r="G8" s="1543"/>
      <c r="H8" s="1543"/>
      <c r="I8" s="1543"/>
      <c r="J8" s="1543"/>
      <c r="K8" s="1543"/>
      <c r="L8" s="1543"/>
      <c r="M8" s="1543"/>
      <c r="N8" s="1543"/>
      <c r="O8" s="1543"/>
      <c r="P8" s="1543"/>
      <c r="Q8" s="1543"/>
      <c r="R8" s="1543"/>
      <c r="S8" s="1543"/>
      <c r="T8" s="1543"/>
      <c r="U8" s="1543"/>
      <c r="V8" s="1543"/>
      <c r="W8" s="1543"/>
      <c r="X8" s="1543"/>
      <c r="Y8" s="1543"/>
      <c r="Z8" s="1543"/>
      <c r="AA8" s="1544"/>
      <c r="AB8" s="625"/>
      <c r="AC8" s="1468" t="s">
        <v>0</v>
      </c>
      <c r="AD8" s="1469"/>
    </row>
    <row r="9" spans="2:30" s="626" customFormat="1" ht="21.75" customHeight="1" x14ac:dyDescent="0.25">
      <c r="B9" s="1541"/>
      <c r="C9" s="625"/>
      <c r="D9" s="627"/>
      <c r="E9" s="1535" t="s">
        <v>22</v>
      </c>
      <c r="F9" s="1536"/>
      <c r="G9" s="627"/>
      <c r="H9" s="1535" t="s">
        <v>21</v>
      </c>
      <c r="I9" s="1536"/>
      <c r="J9" s="627"/>
      <c r="K9" s="1535" t="s">
        <v>20</v>
      </c>
      <c r="L9" s="1536"/>
      <c r="M9" s="627"/>
      <c r="N9" s="1535" t="s">
        <v>19</v>
      </c>
      <c r="O9" s="1536"/>
      <c r="P9" s="627"/>
      <c r="Q9" s="1535" t="s">
        <v>18</v>
      </c>
      <c r="R9" s="1536"/>
      <c r="S9" s="627"/>
      <c r="T9" s="1535" t="s">
        <v>17</v>
      </c>
      <c r="U9" s="1536"/>
      <c r="V9" s="627"/>
      <c r="W9" s="1535" t="s">
        <v>16</v>
      </c>
      <c r="X9" s="1536"/>
      <c r="Y9" s="627"/>
      <c r="Z9" s="1535" t="s">
        <v>15</v>
      </c>
      <c r="AA9" s="1536"/>
      <c r="AB9" s="625"/>
      <c r="AC9" s="1545"/>
      <c r="AD9" s="1546"/>
    </row>
    <row r="10" spans="2:30" s="626" customFormat="1" ht="21.75" customHeight="1" x14ac:dyDescent="0.25">
      <c r="B10" s="1471"/>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2848</v>
      </c>
      <c r="F12" s="636">
        <v>0.20053683033513872</v>
      </c>
      <c r="G12" s="634"/>
      <c r="H12" s="635">
        <v>49659</v>
      </c>
      <c r="I12" s="636">
        <v>3.496649739330286</v>
      </c>
      <c r="J12" s="634"/>
      <c r="K12" s="635">
        <v>28903</v>
      </c>
      <c r="L12" s="636">
        <v>2.0351530924074841</v>
      </c>
      <c r="M12" s="634"/>
      <c r="N12" s="635">
        <v>38271</v>
      </c>
      <c r="O12" s="636">
        <v>2.6947840708413251</v>
      </c>
      <c r="P12" s="634"/>
      <c r="Q12" s="635">
        <v>48155</v>
      </c>
      <c r="R12" s="636">
        <v>3.3907482671308307</v>
      </c>
      <c r="S12" s="634"/>
      <c r="T12" s="635">
        <v>83707</v>
      </c>
      <c r="U12" s="636">
        <v>5.8940788121009335</v>
      </c>
      <c r="V12" s="634"/>
      <c r="W12" s="635">
        <v>308519</v>
      </c>
      <c r="X12" s="636">
        <v>21.723814030255149</v>
      </c>
      <c r="Y12" s="634"/>
      <c r="Z12" s="635">
        <v>860126</v>
      </c>
      <c r="AA12" s="636">
        <f>Z12*100/$AC$12</f>
        <v>60.564235157598851</v>
      </c>
      <c r="AB12" s="637"/>
      <c r="AC12" s="638">
        <f>E12+H12+K12+N12+Q12+T12+W12+Z12</f>
        <v>1420188</v>
      </c>
      <c r="AD12" s="446">
        <f>F12+I12+L12+O12+R12+U12+X12+AA12</f>
        <v>100</v>
      </c>
    </row>
    <row r="13" spans="2:30" s="633" customFormat="1" ht="20.25" customHeight="1" x14ac:dyDescent="0.25">
      <c r="B13" s="639" t="s">
        <v>23</v>
      </c>
      <c r="D13" s="634"/>
      <c r="E13" s="640">
        <v>3684</v>
      </c>
      <c r="F13" s="641">
        <v>0.4223274092093513</v>
      </c>
      <c r="G13" s="634"/>
      <c r="H13" s="640">
        <v>105157</v>
      </c>
      <c r="I13" s="641">
        <v>12.055017201473332</v>
      </c>
      <c r="J13" s="634"/>
      <c r="K13" s="640">
        <v>47078</v>
      </c>
      <c r="L13" s="641">
        <v>5.3969407629635828</v>
      </c>
      <c r="M13" s="634"/>
      <c r="N13" s="640">
        <v>49618</v>
      </c>
      <c r="O13" s="641">
        <v>5.6881219842968491</v>
      </c>
      <c r="P13" s="634"/>
      <c r="Q13" s="640">
        <v>52903</v>
      </c>
      <c r="R13" s="641">
        <v>6.0647087213361317</v>
      </c>
      <c r="S13" s="634"/>
      <c r="T13" s="640">
        <v>83761</v>
      </c>
      <c r="U13" s="641">
        <v>9.6022166457069691</v>
      </c>
      <c r="V13" s="634"/>
      <c r="W13" s="640">
        <v>189463</v>
      </c>
      <c r="X13" s="641">
        <v>21.719711707663226</v>
      </c>
      <c r="Y13" s="634"/>
      <c r="Z13" s="640">
        <v>340645</v>
      </c>
      <c r="AA13" s="641">
        <f>Z13*100/$AC$13</f>
        <v>39.050955567350563</v>
      </c>
      <c r="AB13" s="637"/>
      <c r="AC13" s="642">
        <f>E13+H13+K13+N13+Q13+T13+W13+Z13</f>
        <v>872309</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6532</v>
      </c>
      <c r="F15" s="1246">
        <f>E15*100/$AC$15</f>
        <v>0.28492948954785985</v>
      </c>
      <c r="G15" s="1245"/>
      <c r="H15" s="1226">
        <f>SUM(H12:H13)</f>
        <v>154816</v>
      </c>
      <c r="I15" s="1246">
        <f>H15*100/$AC$15</f>
        <v>6.7531604185305367</v>
      </c>
      <c r="J15" s="1245"/>
      <c r="K15" s="1226">
        <f>SUM(K12:K13)</f>
        <v>75981</v>
      </c>
      <c r="L15" s="1246">
        <f>K15*100/$AC$15</f>
        <v>3.3143336719742709</v>
      </c>
      <c r="M15" s="1245"/>
      <c r="N15" s="1226">
        <f>SUM(N12:N13)</f>
        <v>87889</v>
      </c>
      <c r="O15" s="1246">
        <f>N15*100/$AC$15</f>
        <v>3.8337672851916489</v>
      </c>
      <c r="P15" s="1245"/>
      <c r="Q15" s="1226">
        <f>SUM(Q12:Q13)</f>
        <v>101058</v>
      </c>
      <c r="R15" s="1246">
        <f>Q15*100/$AC$15</f>
        <v>4.4082064229527891</v>
      </c>
      <c r="S15" s="1245"/>
      <c r="T15" s="1226">
        <f>SUM(T12:T13)</f>
        <v>167468</v>
      </c>
      <c r="U15" s="1246">
        <f>T15*100/$AC$15</f>
        <v>7.3050477274343217</v>
      </c>
      <c r="V15" s="1245"/>
      <c r="W15" s="1226">
        <f>SUM(W12:W13)</f>
        <v>497982</v>
      </c>
      <c r="X15" s="1246">
        <f>W15*100/$AC$15</f>
        <v>21.722253071650695</v>
      </c>
      <c r="Y15" s="1245"/>
      <c r="Z15" s="1226">
        <f>SUM(Z12:Z13)</f>
        <v>1200771</v>
      </c>
      <c r="AA15" s="1246">
        <f>Z15*100/$AC$15</f>
        <v>52.37830191271788</v>
      </c>
      <c r="AB15" s="1245"/>
      <c r="AC15" s="1226">
        <f>E15+H15+K15+N15+Q15+T15+W15+Z15</f>
        <v>2292497</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6532</v>
      </c>
      <c r="F19" s="655">
        <f>H15</f>
        <v>154816</v>
      </c>
      <c r="G19" s="655"/>
      <c r="H19" s="655">
        <f>K15</f>
        <v>75981</v>
      </c>
      <c r="I19" s="655">
        <f>N15</f>
        <v>87889</v>
      </c>
      <c r="J19" s="655"/>
      <c r="K19" s="655">
        <f>Q15</f>
        <v>101058</v>
      </c>
      <c r="L19" s="655">
        <f>T15</f>
        <v>167468</v>
      </c>
      <c r="M19" s="655"/>
      <c r="N19" s="655">
        <f>W15</f>
        <v>497982</v>
      </c>
      <c r="O19" s="655">
        <f>Z15</f>
        <v>1200771</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37" t="s">
        <v>14</v>
      </c>
      <c r="C36" s="1537"/>
      <c r="D36" s="1537"/>
      <c r="E36" s="1537"/>
      <c r="F36" s="1537"/>
      <c r="G36" s="1537"/>
      <c r="H36" s="1537"/>
      <c r="I36" s="1537"/>
      <c r="J36" s="1537"/>
      <c r="K36" s="1537"/>
    </row>
    <row r="37" spans="2:16" s="657" customFormat="1" ht="12.75" customHeight="1" x14ac:dyDescent="0.25">
      <c r="B37" s="1533"/>
      <c r="C37" s="1534"/>
      <c r="D37" s="1534"/>
      <c r="E37" s="1534"/>
      <c r="F37" s="1534"/>
      <c r="G37" s="1534"/>
      <c r="H37" s="1534"/>
      <c r="I37" s="1534"/>
      <c r="J37" s="1534"/>
      <c r="K37" s="1534"/>
      <c r="L37" s="1534"/>
      <c r="M37" s="1534"/>
      <c r="N37" s="1534"/>
      <c r="O37" s="1534"/>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1"/>
      <c r="C2" s="1411"/>
      <c r="D2" s="1411"/>
      <c r="E2" s="1411"/>
      <c r="F2" s="1411"/>
      <c r="G2" s="1411"/>
      <c r="H2" s="1411"/>
      <c r="I2" s="1411"/>
      <c r="J2" s="1411"/>
      <c r="K2" s="1411"/>
      <c r="L2" s="1411"/>
      <c r="M2" s="1411"/>
      <c r="N2" s="1411"/>
      <c r="O2" s="1411"/>
      <c r="P2" s="1411"/>
      <c r="Q2" s="1411"/>
      <c r="R2" s="1411"/>
      <c r="S2" s="210"/>
      <c r="T2" s="210"/>
    </row>
    <row r="3" spans="1:20" x14ac:dyDescent="0.25">
      <c r="C3" s="1412" t="s">
        <v>289</v>
      </c>
      <c r="D3" s="1412"/>
      <c r="E3" s="1412"/>
    </row>
    <row r="5" spans="1:20" ht="23.25" customHeight="1" x14ac:dyDescent="0.25">
      <c r="B5" s="1413" t="s">
        <v>290</v>
      </c>
      <c r="C5" s="1414"/>
      <c r="D5" s="1414"/>
      <c r="E5" s="1414"/>
      <c r="F5" s="1414"/>
      <c r="G5" s="1414"/>
      <c r="H5" s="1414"/>
      <c r="I5" s="1414"/>
      <c r="J5" s="1414"/>
      <c r="K5" s="1414"/>
      <c r="L5" s="1414"/>
      <c r="M5" s="1414"/>
      <c r="N5" s="1414"/>
      <c r="O5" s="1414"/>
      <c r="P5" s="1414"/>
      <c r="Q5" s="1415">
        <v>45961</v>
      </c>
      <c r="R5" s="1416"/>
      <c r="S5" s="1416"/>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0" t="s">
        <v>291</v>
      </c>
      <c r="C7" s="1410"/>
      <c r="D7" s="1410"/>
      <c r="E7" s="1410"/>
      <c r="F7" s="1410"/>
      <c r="G7" s="1410"/>
      <c r="H7" s="1410"/>
      <c r="I7" s="1410"/>
      <c r="J7" s="1410"/>
      <c r="K7" s="1410"/>
      <c r="L7" s="1410"/>
      <c r="M7" s="1410"/>
      <c r="N7" s="1410"/>
      <c r="O7" s="1410"/>
      <c r="P7" s="1410"/>
      <c r="Q7" s="1410"/>
      <c r="R7" s="1410"/>
      <c r="S7" s="1410"/>
    </row>
    <row r="8" spans="1:20" ht="18.75" customHeight="1" x14ac:dyDescent="0.25">
      <c r="B8" s="1409" t="s">
        <v>292</v>
      </c>
      <c r="C8" s="1409"/>
      <c r="D8" s="1409"/>
      <c r="E8" s="1409"/>
      <c r="F8" s="1409"/>
      <c r="G8" s="1409"/>
      <c r="H8" s="1409"/>
      <c r="I8" s="1409"/>
      <c r="J8" s="1409"/>
      <c r="K8" s="1409"/>
      <c r="L8" s="1409"/>
      <c r="M8" s="1409"/>
      <c r="N8" s="1409"/>
      <c r="O8" s="1409"/>
      <c r="P8" s="1409"/>
      <c r="Q8" s="1409"/>
      <c r="R8" s="1409"/>
      <c r="S8" s="1409"/>
    </row>
    <row r="9" spans="1:20" ht="18.75" customHeight="1" x14ac:dyDescent="0.25">
      <c r="B9" s="1409" t="s">
        <v>293</v>
      </c>
      <c r="C9" s="1409"/>
      <c r="D9" s="1409"/>
      <c r="E9" s="1409"/>
      <c r="F9" s="1409"/>
      <c r="G9" s="1409"/>
      <c r="H9" s="1409"/>
      <c r="I9" s="1409"/>
      <c r="J9" s="1409"/>
      <c r="K9" s="1409"/>
      <c r="L9" s="1409"/>
      <c r="M9" s="1409"/>
      <c r="N9" s="1409"/>
      <c r="O9" s="1409"/>
      <c r="P9" s="1409"/>
      <c r="Q9" s="1409"/>
      <c r="R9" s="1409"/>
      <c r="S9" s="1409"/>
    </row>
    <row r="10" spans="1:20" ht="18.75" customHeight="1" x14ac:dyDescent="0.25">
      <c r="B10" s="1409" t="s">
        <v>294</v>
      </c>
      <c r="C10" s="1409"/>
      <c r="D10" s="1409"/>
      <c r="E10" s="1409"/>
      <c r="F10" s="1409"/>
      <c r="G10" s="1409"/>
      <c r="H10" s="1409"/>
      <c r="I10" s="1409"/>
      <c r="J10" s="1409"/>
      <c r="K10" s="1409"/>
      <c r="L10" s="1409"/>
      <c r="M10" s="1409"/>
      <c r="N10" s="1409"/>
      <c r="O10" s="1409"/>
      <c r="P10" s="1409"/>
      <c r="Q10" s="1409"/>
      <c r="R10" s="1409"/>
      <c r="S10" s="1409"/>
    </row>
    <row r="11" spans="1:20" ht="18.75" customHeight="1" x14ac:dyDescent="0.25">
      <c r="B11" s="1409" t="s">
        <v>295</v>
      </c>
      <c r="C11" s="1409"/>
      <c r="D11" s="1409"/>
      <c r="E11" s="1409"/>
      <c r="F11" s="1409"/>
      <c r="G11" s="1409"/>
      <c r="H11" s="1409"/>
      <c r="I11" s="1409"/>
      <c r="J11" s="1409"/>
      <c r="K11" s="1409"/>
      <c r="L11" s="1409"/>
      <c r="M11" s="1409"/>
      <c r="N11" s="1409"/>
      <c r="O11" s="1409"/>
      <c r="P11" s="1409"/>
      <c r="Q11" s="1409"/>
      <c r="R11" s="1409"/>
      <c r="S11" s="1409"/>
    </row>
    <row r="12" spans="1:20" ht="18.75" customHeight="1" x14ac:dyDescent="0.25">
      <c r="B12" s="1409" t="s">
        <v>296</v>
      </c>
      <c r="C12" s="1409"/>
      <c r="D12" s="1409"/>
      <c r="E12" s="1409"/>
      <c r="F12" s="1409"/>
      <c r="G12" s="1409"/>
      <c r="H12" s="1409"/>
      <c r="I12" s="1409"/>
      <c r="J12" s="1409"/>
      <c r="K12" s="1409"/>
      <c r="L12" s="1409"/>
      <c r="M12" s="1409"/>
      <c r="N12" s="1409"/>
      <c r="O12" s="1409"/>
      <c r="P12" s="1409"/>
      <c r="Q12" s="1409"/>
      <c r="R12" s="1409"/>
      <c r="S12" s="1409"/>
    </row>
    <row r="13" spans="1:20" ht="18.75" customHeight="1" x14ac:dyDescent="0.25">
      <c r="B13" s="1409" t="s">
        <v>297</v>
      </c>
      <c r="C13" s="1409"/>
      <c r="D13" s="1409"/>
      <c r="E13" s="1409"/>
      <c r="F13" s="1409"/>
      <c r="G13" s="1409"/>
      <c r="H13" s="1409"/>
      <c r="I13" s="1409"/>
      <c r="J13" s="1409"/>
      <c r="K13" s="1409"/>
      <c r="L13" s="1409"/>
      <c r="M13" s="1409"/>
      <c r="N13" s="1409"/>
      <c r="O13" s="1409"/>
      <c r="P13" s="1409"/>
      <c r="Q13" s="1409"/>
      <c r="R13" s="1409"/>
      <c r="S13" s="1409"/>
    </row>
    <row r="14" spans="1:20" ht="18.75" customHeight="1" x14ac:dyDescent="0.25">
      <c r="B14" s="1409" t="s">
        <v>298</v>
      </c>
      <c r="C14" s="1409"/>
      <c r="D14" s="1409"/>
      <c r="E14" s="1409"/>
      <c r="F14" s="1409"/>
      <c r="G14" s="1409"/>
      <c r="H14" s="1409"/>
      <c r="I14" s="1409"/>
      <c r="J14" s="1409"/>
      <c r="K14" s="1409"/>
      <c r="L14" s="1409"/>
      <c r="M14" s="1409"/>
      <c r="N14" s="1409"/>
      <c r="O14" s="1409"/>
      <c r="P14" s="1409"/>
      <c r="Q14" s="1409"/>
      <c r="R14" s="1409"/>
      <c r="S14" s="1409"/>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10" t="s">
        <v>299</v>
      </c>
      <c r="C16" s="1410"/>
      <c r="D16" s="1410"/>
      <c r="E16" s="1410"/>
      <c r="F16" s="1410"/>
      <c r="G16" s="1410"/>
      <c r="H16" s="1410"/>
      <c r="I16" s="1410"/>
      <c r="J16" s="1410"/>
      <c r="K16" s="1410"/>
      <c r="L16" s="1410"/>
      <c r="M16" s="1410"/>
      <c r="N16" s="1410"/>
      <c r="O16" s="1410"/>
      <c r="P16" s="1410"/>
      <c r="Q16" s="1410"/>
      <c r="R16" s="1410"/>
      <c r="S16" s="1410"/>
    </row>
    <row r="17" spans="2:21" ht="18.75" customHeight="1" x14ac:dyDescent="0.25">
      <c r="B17" s="1409" t="s">
        <v>300</v>
      </c>
      <c r="C17" s="1409"/>
      <c r="D17" s="1409"/>
      <c r="E17" s="1409"/>
      <c r="F17" s="1409"/>
      <c r="G17" s="1409"/>
      <c r="H17" s="1409"/>
      <c r="I17" s="1409"/>
      <c r="J17" s="1409"/>
      <c r="K17" s="1409"/>
      <c r="L17" s="1409"/>
      <c r="M17" s="1409"/>
      <c r="N17" s="1409"/>
      <c r="O17" s="1409"/>
      <c r="P17" s="1409"/>
      <c r="Q17" s="1409"/>
      <c r="R17" s="1409"/>
      <c r="S17" s="1409"/>
      <c r="T17" s="214"/>
    </row>
    <row r="18" spans="2:21" ht="18.75" customHeight="1" x14ac:dyDescent="0.25">
      <c r="B18" s="1409" t="s">
        <v>301</v>
      </c>
      <c r="C18" s="1409"/>
      <c r="D18" s="1409"/>
      <c r="E18" s="1409"/>
      <c r="F18" s="1409"/>
      <c r="G18" s="1409"/>
      <c r="H18" s="1409"/>
      <c r="I18" s="1409"/>
      <c r="J18" s="1409"/>
      <c r="K18" s="1409"/>
      <c r="L18" s="1409"/>
      <c r="M18" s="1409"/>
      <c r="N18" s="1409"/>
      <c r="O18" s="1409"/>
      <c r="P18" s="1409"/>
      <c r="Q18" s="1409"/>
      <c r="R18" s="1409"/>
      <c r="S18" s="1409"/>
      <c r="T18" s="214"/>
    </row>
    <row r="19" spans="2:21" ht="18.75" customHeight="1" x14ac:dyDescent="0.25">
      <c r="B19" s="1409" t="s">
        <v>302</v>
      </c>
      <c r="C19" s="1409"/>
      <c r="D19" s="1409"/>
      <c r="E19" s="1409"/>
      <c r="F19" s="1409"/>
      <c r="G19" s="1409"/>
      <c r="H19" s="1409"/>
      <c r="I19" s="1409"/>
      <c r="J19" s="1409"/>
      <c r="K19" s="1409"/>
      <c r="L19" s="1409"/>
      <c r="M19" s="1409"/>
      <c r="N19" s="1409"/>
      <c r="O19" s="1409"/>
      <c r="P19" s="1409"/>
      <c r="Q19" s="1409"/>
      <c r="R19" s="1409"/>
      <c r="S19" s="1409"/>
      <c r="T19" s="214"/>
    </row>
    <row r="20" spans="2:21" ht="18.75" customHeight="1" x14ac:dyDescent="0.25">
      <c r="B20" s="1409" t="s">
        <v>303</v>
      </c>
      <c r="C20" s="1409"/>
      <c r="D20" s="1409"/>
      <c r="E20" s="1409"/>
      <c r="F20" s="1409"/>
      <c r="G20" s="1409"/>
      <c r="H20" s="1409"/>
      <c r="I20" s="1409"/>
      <c r="J20" s="1409"/>
      <c r="K20" s="1409"/>
      <c r="L20" s="1409"/>
      <c r="M20" s="1409"/>
      <c r="N20" s="1409"/>
      <c r="O20" s="1409"/>
      <c r="P20" s="1409"/>
      <c r="Q20" s="1409"/>
      <c r="R20" s="1409"/>
      <c r="S20" s="1409"/>
      <c r="T20" s="214"/>
    </row>
    <row r="21" spans="2:21" ht="18.75" customHeight="1" x14ac:dyDescent="0.25">
      <c r="B21" s="1409" t="s">
        <v>304</v>
      </c>
      <c r="C21" s="1409"/>
      <c r="D21" s="1409"/>
      <c r="E21" s="1409"/>
      <c r="F21" s="1409"/>
      <c r="G21" s="1409"/>
      <c r="H21" s="1409"/>
      <c r="I21" s="1409"/>
      <c r="J21" s="1409"/>
      <c r="K21" s="1409"/>
      <c r="L21" s="1409"/>
      <c r="M21" s="1409"/>
      <c r="N21" s="1409"/>
      <c r="O21" s="1409"/>
      <c r="P21" s="1409"/>
      <c r="Q21" s="1409"/>
      <c r="R21" s="1409"/>
      <c r="S21" s="1409"/>
      <c r="T21" s="1409"/>
    </row>
    <row r="22" spans="2:21" ht="18.75" customHeight="1" x14ac:dyDescent="0.25">
      <c r="B22" s="1409" t="s">
        <v>305</v>
      </c>
      <c r="C22" s="1409"/>
      <c r="D22" s="1409"/>
      <c r="E22" s="1409"/>
      <c r="F22" s="1409"/>
      <c r="G22" s="1409"/>
      <c r="H22" s="1409"/>
      <c r="I22" s="1409"/>
      <c r="J22" s="1409"/>
      <c r="K22" s="1409"/>
      <c r="L22" s="1409"/>
      <c r="M22" s="1409"/>
      <c r="N22" s="1409"/>
      <c r="O22" s="1409"/>
      <c r="P22" s="1409"/>
      <c r="Q22" s="1409"/>
      <c r="R22" s="1409"/>
      <c r="S22" s="1409"/>
      <c r="T22" s="214"/>
    </row>
    <row r="23" spans="2:21" ht="18.75" customHeight="1" x14ac:dyDescent="0.25">
      <c r="B23" s="1409" t="s">
        <v>306</v>
      </c>
      <c r="C23" s="1409"/>
      <c r="D23" s="1409"/>
      <c r="E23" s="1409"/>
      <c r="F23" s="1409"/>
      <c r="G23" s="1409"/>
      <c r="H23" s="1409"/>
      <c r="I23" s="1409"/>
      <c r="J23" s="1409"/>
      <c r="K23" s="1409"/>
      <c r="L23" s="1409"/>
      <c r="M23" s="1409"/>
      <c r="N23" s="1409"/>
      <c r="O23" s="1409"/>
      <c r="P23" s="1409"/>
      <c r="Q23" s="1409"/>
      <c r="R23" s="1409"/>
      <c r="S23" s="1409"/>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10" t="s">
        <v>307</v>
      </c>
      <c r="C25" s="1410"/>
      <c r="D25" s="1410"/>
      <c r="E25" s="1410"/>
      <c r="F25" s="1410"/>
      <c r="G25" s="1410"/>
      <c r="H25" s="1410"/>
      <c r="I25" s="1410"/>
      <c r="J25" s="1410"/>
      <c r="K25" s="1410"/>
      <c r="L25" s="1410"/>
      <c r="M25" s="1410"/>
      <c r="N25" s="1410"/>
      <c r="O25" s="1410"/>
      <c r="P25" s="1410"/>
      <c r="Q25" s="1410"/>
      <c r="R25" s="1410"/>
      <c r="S25" s="1410"/>
    </row>
    <row r="26" spans="2:21" ht="18.75" customHeight="1" x14ac:dyDescent="0.25">
      <c r="B26" s="1409" t="s">
        <v>308</v>
      </c>
      <c r="C26" s="1409"/>
      <c r="D26" s="1409"/>
      <c r="E26" s="1409"/>
      <c r="F26" s="1409"/>
      <c r="G26" s="1409"/>
      <c r="H26" s="1409"/>
      <c r="I26" s="1409"/>
      <c r="J26" s="1409"/>
      <c r="K26" s="1409"/>
      <c r="L26" s="1409"/>
      <c r="M26" s="1409"/>
      <c r="N26" s="1409"/>
      <c r="O26" s="1409"/>
      <c r="P26" s="1409"/>
      <c r="Q26" s="1409"/>
      <c r="R26" s="1409"/>
      <c r="S26" s="1409"/>
      <c r="T26" s="1409"/>
      <c r="U26" s="1409"/>
    </row>
    <row r="27" spans="2:21" ht="18.75" customHeight="1" x14ac:dyDescent="0.25">
      <c r="B27" s="1409" t="s">
        <v>309</v>
      </c>
      <c r="C27" s="1409"/>
      <c r="D27" s="1409"/>
      <c r="E27" s="1409"/>
      <c r="F27" s="1409"/>
      <c r="G27" s="1409"/>
      <c r="H27" s="1409"/>
      <c r="I27" s="1409"/>
      <c r="J27" s="1409"/>
      <c r="K27" s="1409"/>
      <c r="L27" s="1409"/>
      <c r="M27" s="1409"/>
      <c r="N27" s="1409"/>
      <c r="O27" s="1409"/>
      <c r="P27" s="1409"/>
      <c r="Q27" s="1409"/>
      <c r="R27" s="1409"/>
      <c r="S27" s="1409"/>
      <c r="T27" s="1409"/>
      <c r="U27" s="1409"/>
    </row>
    <row r="28" spans="2:21" ht="18.75" customHeight="1" x14ac:dyDescent="0.25">
      <c r="B28" s="1409" t="s">
        <v>310</v>
      </c>
      <c r="C28" s="1409"/>
      <c r="D28" s="1409"/>
      <c r="E28" s="1409"/>
      <c r="F28" s="1409"/>
      <c r="G28" s="1409"/>
      <c r="H28" s="1409"/>
      <c r="I28" s="1409"/>
      <c r="J28" s="1409"/>
      <c r="K28" s="1409"/>
      <c r="L28" s="1409"/>
      <c r="M28" s="1409"/>
      <c r="N28" s="1409"/>
      <c r="O28" s="1409"/>
      <c r="P28" s="1409"/>
      <c r="Q28" s="1409"/>
      <c r="R28" s="1409"/>
      <c r="S28" s="1409"/>
      <c r="T28" s="1409"/>
      <c r="U28" s="1409"/>
    </row>
    <row r="29" spans="2:21" ht="18.75" customHeight="1" x14ac:dyDescent="0.25">
      <c r="B29" s="1409" t="s">
        <v>311</v>
      </c>
      <c r="C29" s="1409"/>
      <c r="D29" s="1409"/>
      <c r="E29" s="1409"/>
      <c r="F29" s="1409"/>
      <c r="G29" s="1409"/>
      <c r="H29" s="1409"/>
      <c r="I29" s="1409"/>
      <c r="J29" s="1409"/>
      <c r="K29" s="1409"/>
      <c r="L29" s="1409"/>
      <c r="M29" s="1409"/>
      <c r="N29" s="1409"/>
      <c r="O29" s="1409"/>
      <c r="P29" s="1409"/>
      <c r="Q29" s="1409"/>
      <c r="R29" s="1409"/>
      <c r="S29" s="1409"/>
      <c r="T29" s="1409"/>
      <c r="U29" s="1409"/>
    </row>
    <row r="30" spans="2:21" ht="15" customHeight="1" x14ac:dyDescent="0.25">
      <c r="B30" s="1409" t="s">
        <v>312</v>
      </c>
      <c r="C30" s="1409"/>
      <c r="D30" s="1409"/>
      <c r="E30" s="1409"/>
      <c r="F30" s="1409"/>
      <c r="G30" s="1409"/>
      <c r="H30" s="1409"/>
      <c r="I30" s="1409"/>
      <c r="J30" s="1409"/>
      <c r="K30" s="1409"/>
      <c r="L30" s="1409"/>
      <c r="M30" s="1409"/>
      <c r="N30" s="1409"/>
      <c r="O30" s="1409"/>
      <c r="P30" s="1409"/>
      <c r="Q30" s="1409"/>
      <c r="R30" s="1409"/>
      <c r="S30" s="1409"/>
      <c r="T30" s="1409"/>
      <c r="U30" s="1409"/>
    </row>
    <row r="31" spans="2:21" ht="18.75" customHeight="1" x14ac:dyDescent="0.25">
      <c r="B31" s="1409" t="s">
        <v>313</v>
      </c>
      <c r="C31" s="1409"/>
      <c r="D31" s="1409"/>
      <c r="E31" s="1409"/>
      <c r="F31" s="1409"/>
      <c r="G31" s="1409"/>
      <c r="H31" s="1409"/>
      <c r="I31" s="1409"/>
      <c r="J31" s="1409"/>
      <c r="K31" s="1409"/>
      <c r="L31" s="1409"/>
      <c r="M31" s="1409"/>
      <c r="N31" s="1409"/>
      <c r="O31" s="1409"/>
      <c r="P31" s="1409"/>
      <c r="Q31" s="1409"/>
      <c r="R31" s="1409"/>
      <c r="S31" s="1409"/>
      <c r="T31" s="1409"/>
      <c r="U31" s="1409"/>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38"/>
      <c r="C2" s="1538"/>
      <c r="D2" s="1538"/>
      <c r="E2" s="1538"/>
      <c r="F2" s="1538"/>
      <c r="G2" s="667"/>
      <c r="H2" s="1547"/>
      <c r="I2" s="1547"/>
      <c r="J2" s="1547"/>
      <c r="K2" s="1547"/>
      <c r="L2" s="1547"/>
      <c r="M2" s="1547"/>
      <c r="N2" s="1547"/>
      <c r="O2" s="1547"/>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40" t="s">
        <v>398</v>
      </c>
      <c r="C4" s="1540"/>
      <c r="D4" s="1540"/>
      <c r="E4" s="1540"/>
      <c r="F4" s="1540"/>
      <c r="G4" s="1540"/>
      <c r="H4" s="1540"/>
      <c r="I4" s="1540"/>
      <c r="J4" s="1540"/>
      <c r="K4" s="1540"/>
      <c r="L4" s="1540"/>
      <c r="M4" s="1540"/>
      <c r="N4" s="1540"/>
      <c r="O4" s="1540"/>
      <c r="P4" s="1540"/>
      <c r="Q4" s="1540"/>
      <c r="R4" s="1540"/>
      <c r="S4" s="1540"/>
      <c r="T4" s="1540"/>
      <c r="U4" s="1540"/>
      <c r="V4" s="1540"/>
      <c r="W4" s="1540"/>
      <c r="X4" s="1540"/>
      <c r="Z4" s="1215"/>
    </row>
    <row r="5" spans="1:26" s="623"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c r="V5" s="1475"/>
      <c r="W5" s="1475"/>
      <c r="X5" s="1475"/>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48" t="s">
        <v>12</v>
      </c>
      <c r="C7" s="625"/>
      <c r="D7" s="1550" t="s">
        <v>29</v>
      </c>
      <c r="E7" s="1551"/>
      <c r="F7" s="669"/>
      <c r="G7" s="670"/>
      <c r="H7" s="1550" t="s">
        <v>243</v>
      </c>
      <c r="I7" s="1551"/>
      <c r="J7" s="627"/>
      <c r="K7" s="1550" t="s">
        <v>31</v>
      </c>
      <c r="L7" s="1551"/>
      <c r="M7" s="627"/>
      <c r="N7" s="1550" t="s">
        <v>49</v>
      </c>
      <c r="O7" s="1551"/>
      <c r="P7" s="627"/>
      <c r="Q7" s="1550" t="s">
        <v>50</v>
      </c>
      <c r="R7" s="1551"/>
      <c r="T7" s="1552" t="s">
        <v>51</v>
      </c>
      <c r="U7" s="1553"/>
      <c r="V7" s="627"/>
      <c r="W7" s="1550" t="s">
        <v>113</v>
      </c>
      <c r="X7" s="1551"/>
      <c r="Z7" s="1216"/>
    </row>
    <row r="8" spans="1:26" s="628" customFormat="1" ht="36" customHeight="1" x14ac:dyDescent="0.35">
      <c r="A8" s="661"/>
      <c r="B8" s="1549"/>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437319</v>
      </c>
      <c r="E10" s="676">
        <v>19.076099118123164</v>
      </c>
      <c r="F10" s="677"/>
      <c r="G10" s="678"/>
      <c r="H10" s="675">
        <v>417063</v>
      </c>
      <c r="I10" s="676">
        <v>95.368140876568361</v>
      </c>
      <c r="J10" s="679"/>
      <c r="K10" s="675">
        <v>77490</v>
      </c>
      <c r="L10" s="676">
        <v>18.5799267736529</v>
      </c>
      <c r="M10" s="680">
        <v>53364</v>
      </c>
      <c r="N10" s="675">
        <v>143681</v>
      </c>
      <c r="O10" s="676">
        <v>34.450670522199282</v>
      </c>
      <c r="P10" s="678">
        <v>53364</v>
      </c>
      <c r="Q10" s="675">
        <v>113656</v>
      </c>
      <c r="R10" s="676">
        <f t="shared" ref="R10:R27" si="0">Q10*100/H10</f>
        <v>27.251518355740021</v>
      </c>
      <c r="S10" s="681"/>
      <c r="T10" s="675">
        <f t="shared" ref="T10:T27" si="1">K10+N10+Q10</f>
        <v>334827</v>
      </c>
      <c r="U10" s="676">
        <f>T10*100/H10</f>
        <v>80.282115651592207</v>
      </c>
      <c r="V10" s="678">
        <v>53364</v>
      </c>
      <c r="W10" s="675">
        <v>82236</v>
      </c>
      <c r="X10" s="676">
        <f>W10*100/H10</f>
        <v>19.717884348407793</v>
      </c>
      <c r="Z10" s="852"/>
    </row>
    <row r="11" spans="1:26" s="633" customFormat="1" ht="18" customHeight="1" x14ac:dyDescent="0.25">
      <c r="A11" s="673"/>
      <c r="B11" s="682" t="s">
        <v>7</v>
      </c>
      <c r="D11" s="683">
        <v>60843</v>
      </c>
      <c r="E11" s="684">
        <v>2.6540056540968209</v>
      </c>
      <c r="F11" s="677"/>
      <c r="G11" s="678"/>
      <c r="H11" s="683">
        <v>56460</v>
      </c>
      <c r="I11" s="684">
        <v>92.796213204477098</v>
      </c>
      <c r="J11" s="679"/>
      <c r="K11" s="683">
        <v>14121</v>
      </c>
      <c r="L11" s="684">
        <v>25.010626992561104</v>
      </c>
      <c r="M11" s="680">
        <v>5161</v>
      </c>
      <c r="N11" s="683">
        <v>17332</v>
      </c>
      <c r="O11" s="684">
        <v>30.69783917817924</v>
      </c>
      <c r="P11" s="678">
        <v>5161</v>
      </c>
      <c r="Q11" s="683">
        <v>17097</v>
      </c>
      <c r="R11" s="684">
        <f t="shared" si="0"/>
        <v>30.281615302869287</v>
      </c>
      <c r="S11" s="681"/>
      <c r="T11" s="683">
        <f t="shared" si="1"/>
        <v>48550</v>
      </c>
      <c r="U11" s="684">
        <f t="shared" ref="U11:U27" si="2">T11*100/H11</f>
        <v>85.990081473609635</v>
      </c>
      <c r="V11" s="678">
        <v>5161</v>
      </c>
      <c r="W11" s="683">
        <v>7910</v>
      </c>
      <c r="X11" s="684">
        <f t="shared" ref="X11:X27" si="3">W11*100/H11</f>
        <v>14.009918526390365</v>
      </c>
      <c r="Z11" s="852"/>
    </row>
    <row r="12" spans="1:26" s="633" customFormat="1" ht="18" customHeight="1" x14ac:dyDescent="0.25">
      <c r="A12" s="673"/>
      <c r="B12" s="682" t="s">
        <v>37</v>
      </c>
      <c r="D12" s="683">
        <v>50819</v>
      </c>
      <c r="E12" s="684">
        <v>2.2167531735046984</v>
      </c>
      <c r="F12" s="677"/>
      <c r="G12" s="678"/>
      <c r="H12" s="683">
        <v>43710</v>
      </c>
      <c r="I12" s="684">
        <v>86.011137566658135</v>
      </c>
      <c r="J12" s="679"/>
      <c r="K12" s="683">
        <v>7818</v>
      </c>
      <c r="L12" s="684">
        <v>17.886067261496226</v>
      </c>
      <c r="M12" s="680">
        <v>3593</v>
      </c>
      <c r="N12" s="683">
        <v>11308</v>
      </c>
      <c r="O12" s="684">
        <v>25.870510180736673</v>
      </c>
      <c r="P12" s="678">
        <v>3593</v>
      </c>
      <c r="Q12" s="683">
        <v>15300</v>
      </c>
      <c r="R12" s="684">
        <f t="shared" si="0"/>
        <v>35.00343170899108</v>
      </c>
      <c r="S12" s="681"/>
      <c r="T12" s="683">
        <f t="shared" si="1"/>
        <v>34426</v>
      </c>
      <c r="U12" s="684">
        <f t="shared" si="2"/>
        <v>78.760009151223983</v>
      </c>
      <c r="V12" s="678">
        <v>3593</v>
      </c>
      <c r="W12" s="683">
        <v>9284</v>
      </c>
      <c r="X12" s="684">
        <f t="shared" si="3"/>
        <v>21.239990848776024</v>
      </c>
      <c r="Z12" s="852"/>
    </row>
    <row r="13" spans="1:26" s="633" customFormat="1" ht="18" customHeight="1" x14ac:dyDescent="0.25">
      <c r="A13" s="673"/>
      <c r="B13" s="682" t="s">
        <v>38</v>
      </c>
      <c r="D13" s="683">
        <v>50307</v>
      </c>
      <c r="E13" s="684">
        <v>2.1944194474409344</v>
      </c>
      <c r="F13" s="677"/>
      <c r="G13" s="678"/>
      <c r="H13" s="683">
        <v>46919</v>
      </c>
      <c r="I13" s="684">
        <v>93.265350746416999</v>
      </c>
      <c r="J13" s="679"/>
      <c r="K13" s="683">
        <v>8833</v>
      </c>
      <c r="L13" s="684">
        <v>18.826061936528912</v>
      </c>
      <c r="M13" s="680">
        <v>2742</v>
      </c>
      <c r="N13" s="683">
        <v>11957</v>
      </c>
      <c r="O13" s="684">
        <v>25.484345361154329</v>
      </c>
      <c r="P13" s="678">
        <v>2742</v>
      </c>
      <c r="Q13" s="683">
        <v>16783</v>
      </c>
      <c r="R13" s="684">
        <f t="shared" si="0"/>
        <v>35.77015707922164</v>
      </c>
      <c r="S13" s="681"/>
      <c r="T13" s="683">
        <f t="shared" si="1"/>
        <v>37573</v>
      </c>
      <c r="U13" s="684">
        <f t="shared" si="2"/>
        <v>80.080564376904874</v>
      </c>
      <c r="V13" s="678">
        <v>2742</v>
      </c>
      <c r="W13" s="683">
        <v>9346</v>
      </c>
      <c r="X13" s="684">
        <f t="shared" si="3"/>
        <v>19.919435623095122</v>
      </c>
      <c r="Z13" s="852"/>
    </row>
    <row r="14" spans="1:26" s="633" customFormat="1" ht="18" customHeight="1" x14ac:dyDescent="0.25">
      <c r="A14" s="673"/>
      <c r="B14" s="682" t="s">
        <v>6</v>
      </c>
      <c r="D14" s="683">
        <v>78559</v>
      </c>
      <c r="E14" s="684">
        <v>3.4267874723500182</v>
      </c>
      <c r="F14" s="677"/>
      <c r="G14" s="678"/>
      <c r="H14" s="683">
        <v>73957</v>
      </c>
      <c r="I14" s="684">
        <v>94.141982459043518</v>
      </c>
      <c r="J14" s="679"/>
      <c r="K14" s="683">
        <v>22582</v>
      </c>
      <c r="L14" s="684">
        <v>30.533958922076341</v>
      </c>
      <c r="M14" s="680">
        <v>7296</v>
      </c>
      <c r="N14" s="683">
        <v>23392</v>
      </c>
      <c r="O14" s="684">
        <v>31.62918993469178</v>
      </c>
      <c r="P14" s="678">
        <v>7296</v>
      </c>
      <c r="Q14" s="683">
        <v>19743</v>
      </c>
      <c r="R14" s="684">
        <f t="shared" si="0"/>
        <v>26.695241829711861</v>
      </c>
      <c r="S14" s="681"/>
      <c r="T14" s="683">
        <f t="shared" si="1"/>
        <v>65717</v>
      </c>
      <c r="U14" s="684">
        <f t="shared" si="2"/>
        <v>88.858390686479979</v>
      </c>
      <c r="V14" s="678">
        <v>7296</v>
      </c>
      <c r="W14" s="683">
        <v>8240</v>
      </c>
      <c r="X14" s="684">
        <f t="shared" si="3"/>
        <v>11.141609313520018</v>
      </c>
      <c r="Z14" s="852"/>
    </row>
    <row r="15" spans="1:26" s="633" customFormat="1" ht="18" customHeight="1" x14ac:dyDescent="0.25">
      <c r="A15" s="673"/>
      <c r="B15" s="682" t="s">
        <v>5</v>
      </c>
      <c r="D15" s="683">
        <v>23614</v>
      </c>
      <c r="E15" s="684">
        <v>1.0300558735736622</v>
      </c>
      <c r="F15" s="677"/>
      <c r="G15" s="678"/>
      <c r="H15" s="683">
        <v>23337</v>
      </c>
      <c r="I15" s="684">
        <v>98.826967053442871</v>
      </c>
      <c r="J15" s="679"/>
      <c r="K15" s="683">
        <v>5196</v>
      </c>
      <c r="L15" s="684">
        <v>22.26507263144363</v>
      </c>
      <c r="M15" s="680">
        <v>3462</v>
      </c>
      <c r="N15" s="683">
        <v>8047</v>
      </c>
      <c r="O15" s="684">
        <v>34.481724300467071</v>
      </c>
      <c r="P15" s="678">
        <v>3462</v>
      </c>
      <c r="Q15" s="683">
        <v>5312</v>
      </c>
      <c r="R15" s="684">
        <f t="shared" si="0"/>
        <v>22.762137378411964</v>
      </c>
      <c r="S15" s="681"/>
      <c r="T15" s="683">
        <f t="shared" si="1"/>
        <v>18555</v>
      </c>
      <c r="U15" s="684">
        <f t="shared" si="2"/>
        <v>79.508934310322658</v>
      </c>
      <c r="V15" s="678">
        <v>3462</v>
      </c>
      <c r="W15" s="683">
        <v>4782</v>
      </c>
      <c r="X15" s="684">
        <f t="shared" si="3"/>
        <v>20.491065689677335</v>
      </c>
      <c r="Z15" s="852"/>
    </row>
    <row r="16" spans="1:26" s="633" customFormat="1" ht="18" customHeight="1" x14ac:dyDescent="0.25">
      <c r="A16" s="673"/>
      <c r="B16" s="682" t="s">
        <v>4</v>
      </c>
      <c r="D16" s="683">
        <v>162195</v>
      </c>
      <c r="E16" s="684">
        <v>7.0750365213127866</v>
      </c>
      <c r="F16" s="677"/>
      <c r="G16" s="678"/>
      <c r="H16" s="683">
        <v>158968</v>
      </c>
      <c r="I16" s="684">
        <v>98.010419556706438</v>
      </c>
      <c r="J16" s="679"/>
      <c r="K16" s="683">
        <v>34807</v>
      </c>
      <c r="L16" s="684">
        <v>21.895601630516833</v>
      </c>
      <c r="M16" s="680">
        <v>14325</v>
      </c>
      <c r="N16" s="683">
        <v>42291</v>
      </c>
      <c r="O16" s="684">
        <v>26.603467364501032</v>
      </c>
      <c r="P16" s="678">
        <v>14325</v>
      </c>
      <c r="Q16" s="683">
        <v>51068</v>
      </c>
      <c r="R16" s="684">
        <f t="shared" si="0"/>
        <v>32.124704343012432</v>
      </c>
      <c r="S16" s="681"/>
      <c r="T16" s="683">
        <f t="shared" si="1"/>
        <v>128166</v>
      </c>
      <c r="U16" s="684">
        <f t="shared" si="2"/>
        <v>80.62377333803029</v>
      </c>
      <c r="V16" s="678">
        <v>14325</v>
      </c>
      <c r="W16" s="683">
        <v>30802</v>
      </c>
      <c r="X16" s="684">
        <f t="shared" si="3"/>
        <v>19.376226661969703</v>
      </c>
      <c r="Z16" s="852"/>
    </row>
    <row r="17" spans="1:26" s="633" customFormat="1" ht="18" customHeight="1" x14ac:dyDescent="0.25">
      <c r="A17" s="673"/>
      <c r="B17" s="682" t="s">
        <v>40</v>
      </c>
      <c r="D17" s="683">
        <v>103813</v>
      </c>
      <c r="E17" s="684">
        <v>4.5283810622216736</v>
      </c>
      <c r="F17" s="677"/>
      <c r="G17" s="678"/>
      <c r="H17" s="683">
        <v>101103</v>
      </c>
      <c r="I17" s="684">
        <v>97.389536955872572</v>
      </c>
      <c r="J17" s="679"/>
      <c r="K17" s="683">
        <v>24893</v>
      </c>
      <c r="L17" s="684">
        <v>24.621425674806879</v>
      </c>
      <c r="M17" s="680">
        <v>9188</v>
      </c>
      <c r="N17" s="683">
        <v>27261</v>
      </c>
      <c r="O17" s="684">
        <v>26.96359158481944</v>
      </c>
      <c r="P17" s="678">
        <v>9188</v>
      </c>
      <c r="Q17" s="683">
        <v>31823</v>
      </c>
      <c r="R17" s="684">
        <f t="shared" si="0"/>
        <v>31.475821686794657</v>
      </c>
      <c r="S17" s="681"/>
      <c r="T17" s="683">
        <f t="shared" si="1"/>
        <v>83977</v>
      </c>
      <c r="U17" s="684">
        <f t="shared" si="2"/>
        <v>83.060838946420972</v>
      </c>
      <c r="V17" s="678">
        <v>9188</v>
      </c>
      <c r="W17" s="683">
        <v>17126</v>
      </c>
      <c r="X17" s="684">
        <f t="shared" si="3"/>
        <v>16.939161053579024</v>
      </c>
      <c r="Z17" s="852"/>
    </row>
    <row r="18" spans="1:26" s="633" customFormat="1" ht="18" customHeight="1" x14ac:dyDescent="0.25">
      <c r="A18" s="673"/>
      <c r="B18" s="682" t="s">
        <v>41</v>
      </c>
      <c r="D18" s="683">
        <v>415244</v>
      </c>
      <c r="E18" s="684">
        <v>18.113175284416947</v>
      </c>
      <c r="F18" s="677"/>
      <c r="G18" s="678"/>
      <c r="H18" s="683">
        <v>370381</v>
      </c>
      <c r="I18" s="684">
        <v>89.195990790956643</v>
      </c>
      <c r="J18" s="679"/>
      <c r="K18" s="683">
        <v>49276</v>
      </c>
      <c r="L18" s="684">
        <v>13.304138171234486</v>
      </c>
      <c r="M18" s="680">
        <v>34612</v>
      </c>
      <c r="N18" s="683">
        <v>105379</v>
      </c>
      <c r="O18" s="684">
        <v>28.451513441564227</v>
      </c>
      <c r="P18" s="678">
        <v>34612</v>
      </c>
      <c r="Q18" s="683">
        <v>127929</v>
      </c>
      <c r="R18" s="684">
        <f t="shared" si="0"/>
        <v>34.539838706629119</v>
      </c>
      <c r="S18" s="681"/>
      <c r="T18" s="683">
        <f t="shared" si="1"/>
        <v>282584</v>
      </c>
      <c r="U18" s="684">
        <f t="shared" si="2"/>
        <v>76.295490319427827</v>
      </c>
      <c r="V18" s="678">
        <v>34612</v>
      </c>
      <c r="W18" s="683">
        <v>87797</v>
      </c>
      <c r="X18" s="684">
        <f t="shared" si="3"/>
        <v>23.704509680572169</v>
      </c>
      <c r="Z18" s="852"/>
    </row>
    <row r="19" spans="1:26" s="633" customFormat="1" ht="18" customHeight="1" x14ac:dyDescent="0.25">
      <c r="A19" s="673"/>
      <c r="B19" s="682" t="s">
        <v>3</v>
      </c>
      <c r="D19" s="683">
        <v>233083</v>
      </c>
      <c r="E19" s="684">
        <v>10.167210687734816</v>
      </c>
      <c r="F19" s="677"/>
      <c r="G19" s="678"/>
      <c r="H19" s="683">
        <v>216327</v>
      </c>
      <c r="I19" s="684">
        <v>92.811144527914948</v>
      </c>
      <c r="J19" s="679"/>
      <c r="K19" s="683">
        <v>49695</v>
      </c>
      <c r="L19" s="684">
        <v>22.972167135863764</v>
      </c>
      <c r="M19" s="680">
        <v>13397</v>
      </c>
      <c r="N19" s="683">
        <v>69606</v>
      </c>
      <c r="O19" s="684">
        <v>32.176288674090614</v>
      </c>
      <c r="P19" s="678">
        <v>13397</v>
      </c>
      <c r="Q19" s="683">
        <v>66345</v>
      </c>
      <c r="R19" s="684">
        <f t="shared" si="0"/>
        <v>30.668848548724846</v>
      </c>
      <c r="S19" s="681"/>
      <c r="T19" s="683">
        <f t="shared" si="1"/>
        <v>185646</v>
      </c>
      <c r="U19" s="684">
        <f t="shared" si="2"/>
        <v>85.817304358679223</v>
      </c>
      <c r="V19" s="678">
        <v>13397</v>
      </c>
      <c r="W19" s="683">
        <v>30681</v>
      </c>
      <c r="X19" s="684">
        <f t="shared" si="3"/>
        <v>14.182695641320779</v>
      </c>
      <c r="Z19" s="852"/>
    </row>
    <row r="20" spans="1:26" s="633" customFormat="1" ht="18" customHeight="1" x14ac:dyDescent="0.25">
      <c r="A20" s="673"/>
      <c r="B20" s="682" t="s">
        <v>2</v>
      </c>
      <c r="D20" s="683">
        <v>61690</v>
      </c>
      <c r="E20" s="684">
        <v>2.6909522673312112</v>
      </c>
      <c r="F20" s="677"/>
      <c r="G20" s="678"/>
      <c r="H20" s="683">
        <v>57569</v>
      </c>
      <c r="I20" s="684">
        <v>93.319824931107149</v>
      </c>
      <c r="J20" s="679"/>
      <c r="K20" s="683">
        <v>13189</v>
      </c>
      <c r="L20" s="684">
        <v>22.909899425037782</v>
      </c>
      <c r="M20" s="680">
        <v>6540</v>
      </c>
      <c r="N20" s="683">
        <v>13877</v>
      </c>
      <c r="O20" s="684">
        <v>24.104987059007453</v>
      </c>
      <c r="P20" s="678">
        <v>6540</v>
      </c>
      <c r="Q20" s="683">
        <v>14792</v>
      </c>
      <c r="R20" s="684">
        <f t="shared" si="0"/>
        <v>25.694384130347931</v>
      </c>
      <c r="S20" s="681"/>
      <c r="T20" s="683">
        <f t="shared" si="1"/>
        <v>41858</v>
      </c>
      <c r="U20" s="684">
        <f t="shared" si="2"/>
        <v>72.709270614393162</v>
      </c>
      <c r="V20" s="678">
        <v>6540</v>
      </c>
      <c r="W20" s="683">
        <v>15711</v>
      </c>
      <c r="X20" s="684">
        <f t="shared" si="3"/>
        <v>27.290729385606838</v>
      </c>
      <c r="Z20" s="852"/>
    </row>
    <row r="21" spans="1:26" s="633" customFormat="1" ht="18" customHeight="1" x14ac:dyDescent="0.25">
      <c r="A21" s="673"/>
      <c r="B21" s="682" t="s">
        <v>35</v>
      </c>
      <c r="D21" s="683">
        <v>97778</v>
      </c>
      <c r="E21" s="684">
        <v>4.2651309903568029</v>
      </c>
      <c r="F21" s="677"/>
      <c r="G21" s="678"/>
      <c r="H21" s="683">
        <v>97629</v>
      </c>
      <c r="I21" s="684">
        <v>99.847613982695492</v>
      </c>
      <c r="J21" s="679"/>
      <c r="K21" s="683">
        <v>28302</v>
      </c>
      <c r="L21" s="684">
        <v>28.989337184648004</v>
      </c>
      <c r="M21" s="680">
        <v>13798</v>
      </c>
      <c r="N21" s="683">
        <v>30605</v>
      </c>
      <c r="O21" s="684">
        <v>31.348267420541028</v>
      </c>
      <c r="P21" s="678">
        <v>13798</v>
      </c>
      <c r="Q21" s="683">
        <v>32545</v>
      </c>
      <c r="R21" s="684">
        <f t="shared" si="0"/>
        <v>33.335381904966759</v>
      </c>
      <c r="S21" s="681"/>
      <c r="T21" s="683">
        <f t="shared" si="1"/>
        <v>91452</v>
      </c>
      <c r="U21" s="684">
        <f t="shared" si="2"/>
        <v>93.672986510155795</v>
      </c>
      <c r="V21" s="678">
        <v>13798</v>
      </c>
      <c r="W21" s="683">
        <v>6177</v>
      </c>
      <c r="X21" s="684">
        <f t="shared" si="3"/>
        <v>6.3270134898442061</v>
      </c>
      <c r="Z21" s="852"/>
    </row>
    <row r="22" spans="1:26" s="633" customFormat="1" ht="18" customHeight="1" x14ac:dyDescent="0.25">
      <c r="A22" s="673"/>
      <c r="B22" s="682" t="s">
        <v>42</v>
      </c>
      <c r="D22" s="683">
        <v>277217</v>
      </c>
      <c r="E22" s="684">
        <v>12.092360426207755</v>
      </c>
      <c r="F22" s="677"/>
      <c r="G22" s="678"/>
      <c r="H22" s="683">
        <v>276968</v>
      </c>
      <c r="I22" s="684">
        <v>99.910178668696361</v>
      </c>
      <c r="J22" s="679"/>
      <c r="K22" s="683">
        <v>68902</v>
      </c>
      <c r="L22" s="684">
        <v>24.877242136275672</v>
      </c>
      <c r="M22" s="680">
        <v>24812</v>
      </c>
      <c r="N22" s="683">
        <v>82344</v>
      </c>
      <c r="O22" s="684">
        <v>29.73051038387106</v>
      </c>
      <c r="P22" s="678">
        <v>24812</v>
      </c>
      <c r="Q22" s="683">
        <v>68484</v>
      </c>
      <c r="R22" s="684">
        <f t="shared" si="0"/>
        <v>24.726322174402821</v>
      </c>
      <c r="S22" s="681"/>
      <c r="T22" s="683">
        <f t="shared" si="1"/>
        <v>219730</v>
      </c>
      <c r="U22" s="684">
        <f t="shared" si="2"/>
        <v>79.334074694549557</v>
      </c>
      <c r="V22" s="678">
        <v>24812</v>
      </c>
      <c r="W22" s="683">
        <v>57238</v>
      </c>
      <c r="X22" s="684">
        <f t="shared" si="3"/>
        <v>20.66592530545045</v>
      </c>
      <c r="Z22" s="852"/>
    </row>
    <row r="23" spans="1:26" s="633" customFormat="1" ht="18" customHeight="1" x14ac:dyDescent="0.25">
      <c r="A23" s="673">
        <v>47094</v>
      </c>
      <c r="B23" s="682" t="s">
        <v>43</v>
      </c>
      <c r="D23" s="683">
        <v>74140</v>
      </c>
      <c r="E23" s="684">
        <v>3.2340282233739019</v>
      </c>
      <c r="F23" s="677"/>
      <c r="G23" s="678"/>
      <c r="H23" s="683">
        <v>65978</v>
      </c>
      <c r="I23" s="684">
        <v>88.991097922848667</v>
      </c>
      <c r="J23" s="679"/>
      <c r="K23" s="683">
        <v>16132</v>
      </c>
      <c r="L23" s="684">
        <v>24.450574433902212</v>
      </c>
      <c r="M23" s="680">
        <v>10064</v>
      </c>
      <c r="N23" s="683">
        <v>20448</v>
      </c>
      <c r="O23" s="684">
        <v>30.992148898117556</v>
      </c>
      <c r="P23" s="678">
        <v>10064</v>
      </c>
      <c r="Q23" s="683">
        <v>20021</v>
      </c>
      <c r="R23" s="684">
        <f t="shared" si="0"/>
        <v>30.34496347267271</v>
      </c>
      <c r="S23" s="681"/>
      <c r="T23" s="683">
        <f t="shared" si="1"/>
        <v>56601</v>
      </c>
      <c r="U23" s="684">
        <f t="shared" si="2"/>
        <v>85.78768680469247</v>
      </c>
      <c r="V23" s="678">
        <v>10064</v>
      </c>
      <c r="W23" s="683">
        <v>9377</v>
      </c>
      <c r="X23" s="684">
        <f t="shared" si="3"/>
        <v>14.212313195307527</v>
      </c>
      <c r="Z23" s="852"/>
    </row>
    <row r="24" spans="1:26" s="633" customFormat="1" ht="18" customHeight="1" x14ac:dyDescent="0.25">
      <c r="B24" s="682" t="s">
        <v>44</v>
      </c>
      <c r="D24" s="685">
        <v>23753</v>
      </c>
      <c r="E24" s="684">
        <v>1.0361191312355043</v>
      </c>
      <c r="F24" s="677"/>
      <c r="G24" s="678"/>
      <c r="H24" s="683">
        <v>23654</v>
      </c>
      <c r="I24" s="684">
        <v>99.58321054182629</v>
      </c>
      <c r="J24" s="679"/>
      <c r="K24" s="685">
        <v>3259</v>
      </c>
      <c r="L24" s="684">
        <v>13.777796567176798</v>
      </c>
      <c r="M24" s="680">
        <v>1275</v>
      </c>
      <c r="N24" s="683">
        <v>6662</v>
      </c>
      <c r="O24" s="684">
        <v>28.164369662636339</v>
      </c>
      <c r="P24" s="678">
        <v>1275</v>
      </c>
      <c r="Q24" s="683">
        <v>7920</v>
      </c>
      <c r="R24" s="684">
        <f t="shared" si="0"/>
        <v>33.482709055550856</v>
      </c>
      <c r="S24" s="681"/>
      <c r="T24" s="685">
        <f t="shared" si="1"/>
        <v>17841</v>
      </c>
      <c r="U24" s="684">
        <f t="shared" si="2"/>
        <v>75.424875285363996</v>
      </c>
      <c r="V24" s="678">
        <v>1275</v>
      </c>
      <c r="W24" s="683">
        <v>5813</v>
      </c>
      <c r="X24" s="684">
        <f t="shared" si="3"/>
        <v>24.575124714636001</v>
      </c>
      <c r="Z24" s="852"/>
    </row>
    <row r="25" spans="1:26" s="633" customFormat="1" ht="18" customHeight="1" x14ac:dyDescent="0.25">
      <c r="B25" s="682" t="s">
        <v>45</v>
      </c>
      <c r="D25" s="685">
        <v>121300</v>
      </c>
      <c r="E25" s="684">
        <v>5.2911737725283832</v>
      </c>
      <c r="F25" s="677"/>
      <c r="G25" s="678"/>
      <c r="H25" s="683">
        <v>121160</v>
      </c>
      <c r="I25" s="684">
        <v>99.884583676834296</v>
      </c>
      <c r="J25" s="679"/>
      <c r="K25" s="685">
        <v>19928</v>
      </c>
      <c r="L25" s="684">
        <v>16.447672499174644</v>
      </c>
      <c r="M25" s="680">
        <v>8030</v>
      </c>
      <c r="N25" s="685">
        <v>27608</v>
      </c>
      <c r="O25" s="684">
        <v>22.786398151205017</v>
      </c>
      <c r="P25" s="678">
        <v>8030</v>
      </c>
      <c r="Q25" s="683">
        <v>40329</v>
      </c>
      <c r="R25" s="684">
        <f t="shared" si="0"/>
        <v>33.285737867282933</v>
      </c>
      <c r="S25" s="681"/>
      <c r="T25" s="685">
        <f t="shared" si="1"/>
        <v>87865</v>
      </c>
      <c r="U25" s="684">
        <f t="shared" si="2"/>
        <v>72.519808517662597</v>
      </c>
      <c r="V25" s="678">
        <v>8030</v>
      </c>
      <c r="W25" s="683">
        <v>33295</v>
      </c>
      <c r="X25" s="684">
        <f t="shared" si="3"/>
        <v>27.480191482337403</v>
      </c>
      <c r="Z25" s="852"/>
    </row>
    <row r="26" spans="1:26" s="633" customFormat="1" ht="18" customHeight="1" x14ac:dyDescent="0.25">
      <c r="B26" s="682" t="s">
        <v>46</v>
      </c>
      <c r="D26" s="685">
        <v>14923</v>
      </c>
      <c r="E26" s="686">
        <v>0.65094959775301775</v>
      </c>
      <c r="F26" s="677"/>
      <c r="G26" s="678"/>
      <c r="H26" s="683">
        <v>14912</v>
      </c>
      <c r="I26" s="686">
        <v>99.926288279836498</v>
      </c>
      <c r="J26" s="679"/>
      <c r="K26" s="685">
        <v>2298</v>
      </c>
      <c r="L26" s="684">
        <v>15.410407725321889</v>
      </c>
      <c r="M26" s="680">
        <v>1753</v>
      </c>
      <c r="N26" s="685">
        <v>4438</v>
      </c>
      <c r="O26" s="686">
        <v>29.761266094420602</v>
      </c>
      <c r="P26" s="687">
        <v>1753</v>
      </c>
      <c r="Q26" s="683">
        <v>3718</v>
      </c>
      <c r="R26" s="686">
        <f t="shared" si="0"/>
        <v>24.932939914163089</v>
      </c>
      <c r="S26" s="681"/>
      <c r="T26" s="685">
        <f t="shared" si="1"/>
        <v>10454</v>
      </c>
      <c r="U26" s="686">
        <f t="shared" si="2"/>
        <v>70.10461373390558</v>
      </c>
      <c r="V26" s="687">
        <v>1753</v>
      </c>
      <c r="W26" s="683">
        <v>4458</v>
      </c>
      <c r="X26" s="686">
        <f t="shared" si="3"/>
        <v>29.89538626609442</v>
      </c>
      <c r="Z26" s="852"/>
    </row>
    <row r="27" spans="1:26" s="633" customFormat="1" ht="18" customHeight="1" x14ac:dyDescent="0.25">
      <c r="B27" s="688" t="s">
        <v>1</v>
      </c>
      <c r="D27" s="689">
        <v>5900</v>
      </c>
      <c r="E27" s="690">
        <v>0.25736129643790157</v>
      </c>
      <c r="F27" s="677"/>
      <c r="G27" s="678"/>
      <c r="H27" s="691">
        <v>5704</v>
      </c>
      <c r="I27" s="690">
        <v>96.677966101694921</v>
      </c>
      <c r="J27" s="679"/>
      <c r="K27" s="689">
        <v>1277</v>
      </c>
      <c r="L27" s="692">
        <v>22.387798036465639</v>
      </c>
      <c r="M27" s="680">
        <v>384</v>
      </c>
      <c r="N27" s="689">
        <v>1579</v>
      </c>
      <c r="O27" s="690">
        <v>27.682328190743338</v>
      </c>
      <c r="P27" s="687">
        <v>384</v>
      </c>
      <c r="Q27" s="691">
        <v>1392</v>
      </c>
      <c r="R27" s="690">
        <f t="shared" si="0"/>
        <v>24.403927068723704</v>
      </c>
      <c r="S27" s="681"/>
      <c r="T27" s="689">
        <f t="shared" si="1"/>
        <v>4248</v>
      </c>
      <c r="U27" s="690">
        <f t="shared" si="2"/>
        <v>74.474053295932677</v>
      </c>
      <c r="V27" s="687">
        <v>384</v>
      </c>
      <c r="W27" s="691">
        <v>1456</v>
      </c>
      <c r="X27" s="690">
        <f t="shared" si="3"/>
        <v>25.525946704067323</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2292497</v>
      </c>
      <c r="E29" s="1251">
        <f>SUM(E10:E27)</f>
        <v>100.00000000000001</v>
      </c>
      <c r="F29" s="1252"/>
      <c r="G29" s="841"/>
      <c r="H29" s="1250">
        <f>SUM(H10:H28)</f>
        <v>2171799</v>
      </c>
      <c r="I29" s="1251">
        <f>H29*100/D29</f>
        <v>94.735085803820027</v>
      </c>
      <c r="J29" s="1253"/>
      <c r="K29" s="1250">
        <f>SUM(K10:K28)</f>
        <v>447998</v>
      </c>
      <c r="L29" s="1251">
        <f>K29*100/H29</f>
        <v>20.627967873638397</v>
      </c>
      <c r="M29" s="1254"/>
      <c r="N29" s="1250">
        <f>SUM(N10:N28)</f>
        <v>647815</v>
      </c>
      <c r="O29" s="1251">
        <f>N29*100/H29</f>
        <v>29.828497020212275</v>
      </c>
      <c r="P29" s="1254"/>
      <c r="Q29" s="1255">
        <f>SUM(Q10:Q28)</f>
        <v>654257</v>
      </c>
      <c r="R29" s="1251">
        <f>Q29*100/H29</f>
        <v>30.125117471736566</v>
      </c>
      <c r="S29" s="1254"/>
      <c r="T29" s="1250">
        <f>SUM(T10:T27)</f>
        <v>1750070</v>
      </c>
      <c r="U29" s="1251">
        <f>T29*100/H29</f>
        <v>80.581582365587238</v>
      </c>
      <c r="V29" s="1254"/>
      <c r="W29" s="1255">
        <f>SUM(W10:W28)</f>
        <v>421729</v>
      </c>
      <c r="X29" s="1251">
        <f>W29*100/H29</f>
        <v>19.418417634412762</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c r="K34" s="707"/>
      <c r="L34" s="707"/>
      <c r="M34" s="707"/>
      <c r="N34" s="707"/>
      <c r="O34" s="707"/>
      <c r="P34" s="707"/>
      <c r="Q34" s="707"/>
      <c r="R34" s="707"/>
      <c r="S34" s="707"/>
      <c r="T34" s="707"/>
      <c r="U34" s="707"/>
      <c r="V34" s="707"/>
      <c r="W34" s="707"/>
      <c r="X34" s="707"/>
    </row>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K40" s="707"/>
      <c r="L40" s="707"/>
      <c r="M40" s="707"/>
      <c r="N40" s="707"/>
      <c r="O40" s="707"/>
      <c r="P40" s="707"/>
      <c r="Q40" s="707"/>
      <c r="R40" s="707"/>
      <c r="S40" s="707"/>
      <c r="T40" s="707"/>
      <c r="U40" s="707"/>
      <c r="V40" s="707"/>
      <c r="W40" s="707"/>
      <c r="X40" s="707"/>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54" t="s">
        <v>399</v>
      </c>
      <c r="C3" s="1554"/>
      <c r="D3" s="1554"/>
      <c r="E3" s="1554"/>
      <c r="F3" s="1554"/>
      <c r="G3" s="1554"/>
      <c r="H3" s="1554"/>
      <c r="I3" s="1554"/>
      <c r="J3" s="1554"/>
      <c r="K3" s="1554"/>
      <c r="L3" s="1554"/>
      <c r="M3" s="1554"/>
      <c r="N3" s="1554"/>
      <c r="O3" s="1554"/>
      <c r="P3" s="1554"/>
      <c r="Q3" s="1554"/>
      <c r="R3" s="1554"/>
      <c r="S3" s="1554"/>
      <c r="T3" s="1554"/>
      <c r="U3" s="1554"/>
      <c r="V3" s="1554"/>
      <c r="W3" s="1554"/>
      <c r="X3" s="1554"/>
      <c r="Y3" s="719"/>
    </row>
    <row r="4" spans="2:25" s="623"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723"/>
      <c r="Y6" s="723"/>
    </row>
    <row r="7" spans="2:25" s="722" customFormat="1" ht="64.5" customHeight="1" x14ac:dyDescent="0.25">
      <c r="B7" s="1556" t="s">
        <v>12</v>
      </c>
      <c r="C7" s="715"/>
      <c r="D7" s="713"/>
      <c r="E7" s="715"/>
      <c r="F7" s="1556" t="s">
        <v>32</v>
      </c>
      <c r="G7" s="1556"/>
      <c r="H7" s="1556" t="s">
        <v>33</v>
      </c>
      <c r="I7" s="1556"/>
      <c r="J7" s="1556" t="s">
        <v>48</v>
      </c>
      <c r="K7" s="1556"/>
      <c r="L7" s="1556" t="s">
        <v>34</v>
      </c>
      <c r="M7" s="1556"/>
      <c r="N7" s="1556" t="s">
        <v>189</v>
      </c>
      <c r="O7" s="1556"/>
      <c r="P7" s="713"/>
      <c r="Q7" s="713"/>
    </row>
    <row r="8" spans="2:25" s="715" customFormat="1" ht="20.25" customHeight="1" x14ac:dyDescent="0.25">
      <c r="B8" s="1556"/>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77490</v>
      </c>
      <c r="G10" s="560">
        <f t="shared" ref="G10:G27" si="0">F10*100/$N10</f>
        <v>18.5799267736529</v>
      </c>
      <c r="H10" s="706">
        <f>'31dictsaad'!N10</f>
        <v>143681</v>
      </c>
      <c r="I10" s="560">
        <f t="shared" ref="I10:I27" si="1">H10*100/$N10</f>
        <v>34.450670522199282</v>
      </c>
      <c r="J10" s="706">
        <f>'31dictsaad'!Q10</f>
        <v>113656</v>
      </c>
      <c r="K10" s="560">
        <f t="shared" ref="K10:K27" si="2">J10*100/$N10</f>
        <v>27.251518355740021</v>
      </c>
      <c r="L10" s="706">
        <f>'31dictsaad'!W10</f>
        <v>82236</v>
      </c>
      <c r="M10" s="560">
        <f t="shared" ref="M10:M27" si="3">L10*100/$N10</f>
        <v>19.717884348407793</v>
      </c>
      <c r="N10" s="706">
        <f>F10+H10+J10+L10</f>
        <v>417063</v>
      </c>
      <c r="O10" s="560">
        <f>G10+I10+K10+M10</f>
        <v>100</v>
      </c>
      <c r="P10" s="724"/>
      <c r="Q10" s="724"/>
    </row>
    <row r="11" spans="2:25" s="697" customFormat="1" ht="18" customHeight="1" x14ac:dyDescent="0.25">
      <c r="B11" s="714" t="s">
        <v>7</v>
      </c>
      <c r="D11" s="703"/>
      <c r="F11" s="706">
        <f>'31dictsaad'!K11</f>
        <v>14121</v>
      </c>
      <c r="G11" s="560">
        <f t="shared" si="0"/>
        <v>25.010626992561104</v>
      </c>
      <c r="H11" s="706">
        <f>'31dictsaad'!N11</f>
        <v>17332</v>
      </c>
      <c r="I11" s="560">
        <f t="shared" si="1"/>
        <v>30.69783917817924</v>
      </c>
      <c r="J11" s="706">
        <f>'31dictsaad'!Q11</f>
        <v>17097</v>
      </c>
      <c r="K11" s="560">
        <f t="shared" si="2"/>
        <v>30.281615302869287</v>
      </c>
      <c r="L11" s="706">
        <f>'31dictsaad'!W11</f>
        <v>7910</v>
      </c>
      <c r="M11" s="560">
        <f t="shared" si="3"/>
        <v>14.009918526390365</v>
      </c>
      <c r="N11" s="706">
        <f t="shared" ref="N11:O27" si="4">F11+H11+J11+L11</f>
        <v>56460</v>
      </c>
      <c r="O11" s="560">
        <f t="shared" si="4"/>
        <v>100</v>
      </c>
      <c r="P11" s="724"/>
      <c r="Q11" s="724"/>
    </row>
    <row r="12" spans="2:25" s="697" customFormat="1" ht="22.5" customHeight="1" x14ac:dyDescent="0.25">
      <c r="B12" s="714" t="s">
        <v>37</v>
      </c>
      <c r="D12" s="703"/>
      <c r="F12" s="703">
        <f>'31dictsaad'!K12</f>
        <v>7818</v>
      </c>
      <c r="G12" s="560">
        <f t="shared" si="0"/>
        <v>17.886067261496226</v>
      </c>
      <c r="H12" s="703">
        <f>'31dictsaad'!N12</f>
        <v>11308</v>
      </c>
      <c r="I12" s="560">
        <f t="shared" si="1"/>
        <v>25.870510180736673</v>
      </c>
      <c r="J12" s="703">
        <f>'31dictsaad'!Q12</f>
        <v>15300</v>
      </c>
      <c r="K12" s="560">
        <f t="shared" si="2"/>
        <v>35.00343170899108</v>
      </c>
      <c r="L12" s="703">
        <f>'31dictsaad'!W12</f>
        <v>9284</v>
      </c>
      <c r="M12" s="560">
        <f t="shared" si="3"/>
        <v>21.239990848776024</v>
      </c>
      <c r="N12" s="706">
        <f t="shared" si="4"/>
        <v>43710</v>
      </c>
      <c r="O12" s="560">
        <f t="shared" si="4"/>
        <v>100</v>
      </c>
      <c r="P12" s="724"/>
      <c r="Q12" s="724"/>
    </row>
    <row r="13" spans="2:25" s="697" customFormat="1" ht="18" customHeight="1" x14ac:dyDescent="0.25">
      <c r="B13" s="714" t="s">
        <v>38</v>
      </c>
      <c r="D13" s="703"/>
      <c r="F13" s="706">
        <f>'31dictsaad'!K13</f>
        <v>8833</v>
      </c>
      <c r="G13" s="560">
        <f t="shared" si="0"/>
        <v>18.826061936528912</v>
      </c>
      <c r="H13" s="706">
        <f>'31dictsaad'!N13</f>
        <v>11957</v>
      </c>
      <c r="I13" s="560">
        <f t="shared" si="1"/>
        <v>25.484345361154329</v>
      </c>
      <c r="J13" s="706">
        <f>'31dictsaad'!Q13</f>
        <v>16783</v>
      </c>
      <c r="K13" s="560">
        <f t="shared" si="2"/>
        <v>35.77015707922164</v>
      </c>
      <c r="L13" s="706">
        <f>'31dictsaad'!W13</f>
        <v>9346</v>
      </c>
      <c r="M13" s="560">
        <f t="shared" si="3"/>
        <v>19.919435623095122</v>
      </c>
      <c r="N13" s="706">
        <f t="shared" si="4"/>
        <v>46919</v>
      </c>
      <c r="O13" s="560">
        <f t="shared" si="4"/>
        <v>100</v>
      </c>
      <c r="P13" s="724"/>
      <c r="Q13" s="724"/>
    </row>
    <row r="14" spans="2:25" s="697" customFormat="1" ht="18" customHeight="1" x14ac:dyDescent="0.25">
      <c r="B14" s="714" t="s">
        <v>6</v>
      </c>
      <c r="D14" s="703"/>
      <c r="F14" s="706">
        <f>'31dictsaad'!K14</f>
        <v>22582</v>
      </c>
      <c r="G14" s="560">
        <f t="shared" si="0"/>
        <v>30.533958922076341</v>
      </c>
      <c r="H14" s="706">
        <f>'31dictsaad'!N14</f>
        <v>23392</v>
      </c>
      <c r="I14" s="560">
        <f t="shared" si="1"/>
        <v>31.62918993469178</v>
      </c>
      <c r="J14" s="706">
        <f>'31dictsaad'!Q14</f>
        <v>19743</v>
      </c>
      <c r="K14" s="560">
        <f t="shared" si="2"/>
        <v>26.695241829711861</v>
      </c>
      <c r="L14" s="706">
        <f>'31dictsaad'!W14</f>
        <v>8240</v>
      </c>
      <c r="M14" s="560">
        <f t="shared" si="3"/>
        <v>11.141609313520018</v>
      </c>
      <c r="N14" s="706">
        <f t="shared" si="4"/>
        <v>73957</v>
      </c>
      <c r="O14" s="560">
        <f t="shared" si="4"/>
        <v>100</v>
      </c>
      <c r="P14" s="724"/>
      <c r="Q14" s="724"/>
    </row>
    <row r="15" spans="2:25" s="697" customFormat="1" ht="18" customHeight="1" x14ac:dyDescent="0.25">
      <c r="B15" s="714" t="s">
        <v>5</v>
      </c>
      <c r="D15" s="703"/>
      <c r="F15" s="703">
        <f>'31dictsaad'!K15</f>
        <v>5196</v>
      </c>
      <c r="G15" s="560">
        <f t="shared" si="0"/>
        <v>22.26507263144363</v>
      </c>
      <c r="H15" s="703">
        <f>'31dictsaad'!N15</f>
        <v>8047</v>
      </c>
      <c r="I15" s="560">
        <f t="shared" si="1"/>
        <v>34.481724300467071</v>
      </c>
      <c r="J15" s="703">
        <f>'31dictsaad'!Q15</f>
        <v>5312</v>
      </c>
      <c r="K15" s="560">
        <f t="shared" si="2"/>
        <v>22.762137378411964</v>
      </c>
      <c r="L15" s="703">
        <f>'31dictsaad'!W15</f>
        <v>4782</v>
      </c>
      <c r="M15" s="560">
        <f t="shared" si="3"/>
        <v>20.491065689677335</v>
      </c>
      <c r="N15" s="706">
        <f t="shared" si="4"/>
        <v>23337</v>
      </c>
      <c r="O15" s="560">
        <f t="shared" si="4"/>
        <v>100</v>
      </c>
      <c r="P15" s="724"/>
      <c r="Q15" s="724"/>
    </row>
    <row r="16" spans="2:25" s="697" customFormat="1" ht="18" customHeight="1" x14ac:dyDescent="0.25">
      <c r="B16" s="714" t="s">
        <v>4</v>
      </c>
      <c r="D16" s="703"/>
      <c r="F16" s="706">
        <f>'31dictsaad'!K16</f>
        <v>34807</v>
      </c>
      <c r="G16" s="560">
        <f t="shared" si="0"/>
        <v>21.895601630516833</v>
      </c>
      <c r="H16" s="706">
        <f>'31dictsaad'!N16</f>
        <v>42291</v>
      </c>
      <c r="I16" s="560">
        <f t="shared" si="1"/>
        <v>26.603467364501032</v>
      </c>
      <c r="J16" s="706">
        <f>'31dictsaad'!Q16</f>
        <v>51068</v>
      </c>
      <c r="K16" s="560">
        <f t="shared" si="2"/>
        <v>32.124704343012432</v>
      </c>
      <c r="L16" s="706">
        <f>'31dictsaad'!W16</f>
        <v>30802</v>
      </c>
      <c r="M16" s="560">
        <f t="shared" si="3"/>
        <v>19.376226661969703</v>
      </c>
      <c r="N16" s="706">
        <f t="shared" si="4"/>
        <v>158968</v>
      </c>
      <c r="O16" s="560">
        <f t="shared" si="4"/>
        <v>100</v>
      </c>
      <c r="P16" s="724"/>
      <c r="Q16" s="724"/>
    </row>
    <row r="17" spans="2:25" s="697" customFormat="1" ht="18" customHeight="1" x14ac:dyDescent="0.25">
      <c r="B17" s="714" t="s">
        <v>40</v>
      </c>
      <c r="D17" s="703"/>
      <c r="F17" s="706">
        <f>'31dictsaad'!K17</f>
        <v>24893</v>
      </c>
      <c r="G17" s="560">
        <f t="shared" si="0"/>
        <v>24.621425674806879</v>
      </c>
      <c r="H17" s="706">
        <f>'31dictsaad'!N17</f>
        <v>27261</v>
      </c>
      <c r="I17" s="560">
        <f t="shared" si="1"/>
        <v>26.96359158481944</v>
      </c>
      <c r="J17" s="706">
        <f>'31dictsaad'!Q17</f>
        <v>31823</v>
      </c>
      <c r="K17" s="560">
        <f t="shared" si="2"/>
        <v>31.475821686794657</v>
      </c>
      <c r="L17" s="706">
        <f>'31dictsaad'!W17</f>
        <v>17126</v>
      </c>
      <c r="M17" s="560">
        <f t="shared" si="3"/>
        <v>16.939161053579024</v>
      </c>
      <c r="N17" s="706">
        <f t="shared" si="4"/>
        <v>101103</v>
      </c>
      <c r="O17" s="560">
        <f t="shared" si="4"/>
        <v>100</v>
      </c>
      <c r="P17" s="724"/>
      <c r="Q17" s="724"/>
    </row>
    <row r="18" spans="2:25" s="697" customFormat="1" ht="18" customHeight="1" x14ac:dyDescent="0.25">
      <c r="B18" s="714" t="s">
        <v>41</v>
      </c>
      <c r="D18" s="703"/>
      <c r="F18" s="706">
        <f>'31dictsaad'!K18</f>
        <v>49276</v>
      </c>
      <c r="G18" s="560">
        <f t="shared" si="0"/>
        <v>13.304138171234486</v>
      </c>
      <c r="H18" s="706">
        <f>'31dictsaad'!N18</f>
        <v>105379</v>
      </c>
      <c r="I18" s="560">
        <f t="shared" si="1"/>
        <v>28.451513441564227</v>
      </c>
      <c r="J18" s="706">
        <f>'31dictsaad'!Q18</f>
        <v>127929</v>
      </c>
      <c r="K18" s="560">
        <f t="shared" si="2"/>
        <v>34.539838706629119</v>
      </c>
      <c r="L18" s="706">
        <f>'31dictsaad'!W18</f>
        <v>87797</v>
      </c>
      <c r="M18" s="560">
        <f t="shared" si="3"/>
        <v>23.704509680572169</v>
      </c>
      <c r="N18" s="706">
        <f t="shared" si="4"/>
        <v>370381</v>
      </c>
      <c r="O18" s="560">
        <f t="shared" si="4"/>
        <v>100.00000000000001</v>
      </c>
      <c r="P18" s="724"/>
      <c r="Q18" s="724"/>
    </row>
    <row r="19" spans="2:25" s="697" customFormat="1" ht="18" customHeight="1" x14ac:dyDescent="0.25">
      <c r="B19" s="714" t="s">
        <v>3</v>
      </c>
      <c r="D19" s="703"/>
      <c r="F19" s="706">
        <f>'31dictsaad'!K19</f>
        <v>49695</v>
      </c>
      <c r="G19" s="560">
        <f t="shared" si="0"/>
        <v>22.972167135863764</v>
      </c>
      <c r="H19" s="706">
        <f>'31dictsaad'!N19</f>
        <v>69606</v>
      </c>
      <c r="I19" s="560">
        <f>H19*100/$N19</f>
        <v>32.176288674090614</v>
      </c>
      <c r="J19" s="706">
        <f>'31dictsaad'!Q19</f>
        <v>66345</v>
      </c>
      <c r="K19" s="560">
        <f>J19*100/$N19</f>
        <v>30.668848548724846</v>
      </c>
      <c r="L19" s="706">
        <f>'31dictsaad'!W19</f>
        <v>30681</v>
      </c>
      <c r="M19" s="560">
        <f t="shared" si="3"/>
        <v>14.182695641320779</v>
      </c>
      <c r="N19" s="706">
        <f t="shared" si="4"/>
        <v>216327</v>
      </c>
      <c r="O19" s="560">
        <f t="shared" si="4"/>
        <v>100</v>
      </c>
      <c r="P19" s="724"/>
      <c r="Q19" s="724"/>
    </row>
    <row r="20" spans="2:25" s="697" customFormat="1" ht="18" customHeight="1" x14ac:dyDescent="0.25">
      <c r="B20" s="714" t="s">
        <v>2</v>
      </c>
      <c r="D20" s="703"/>
      <c r="F20" s="706">
        <f>'31dictsaad'!K20</f>
        <v>13189</v>
      </c>
      <c r="G20" s="560">
        <f t="shared" si="0"/>
        <v>22.909899425037782</v>
      </c>
      <c r="H20" s="706">
        <f>'31dictsaad'!N20</f>
        <v>13877</v>
      </c>
      <c r="I20" s="560">
        <f>H20*100/$N20</f>
        <v>24.104987059007453</v>
      </c>
      <c r="J20" s="706">
        <f>'31dictsaad'!Q20</f>
        <v>14792</v>
      </c>
      <c r="K20" s="560">
        <f>J20*100/$N20</f>
        <v>25.694384130347931</v>
      </c>
      <c r="L20" s="706">
        <f>'31dictsaad'!W20</f>
        <v>15711</v>
      </c>
      <c r="M20" s="560">
        <f t="shared" si="3"/>
        <v>27.290729385606838</v>
      </c>
      <c r="N20" s="706">
        <f t="shared" si="4"/>
        <v>57569</v>
      </c>
      <c r="O20" s="560">
        <f t="shared" si="4"/>
        <v>100</v>
      </c>
      <c r="P20" s="724"/>
      <c r="Q20" s="724"/>
    </row>
    <row r="21" spans="2:25" s="697" customFormat="1" ht="18" customHeight="1" x14ac:dyDescent="0.25">
      <c r="B21" s="714" t="s">
        <v>35</v>
      </c>
      <c r="D21" s="703"/>
      <c r="F21" s="706">
        <f>'31dictsaad'!K21</f>
        <v>28302</v>
      </c>
      <c r="G21" s="560">
        <f t="shared" si="0"/>
        <v>28.989337184648004</v>
      </c>
      <c r="H21" s="706">
        <f>'31dictsaad'!N21</f>
        <v>30605</v>
      </c>
      <c r="I21" s="560">
        <f>H21*100/$N21</f>
        <v>31.348267420541028</v>
      </c>
      <c r="J21" s="706">
        <f>'31dictsaad'!Q21</f>
        <v>32545</v>
      </c>
      <c r="K21" s="560">
        <f>J21*100/$N21</f>
        <v>33.335381904966759</v>
      </c>
      <c r="L21" s="706">
        <f>'31dictsaad'!W21</f>
        <v>6177</v>
      </c>
      <c r="M21" s="560">
        <f t="shared" si="3"/>
        <v>6.3270134898442061</v>
      </c>
      <c r="N21" s="706">
        <f t="shared" si="4"/>
        <v>97629</v>
      </c>
      <c r="O21" s="560">
        <f t="shared" si="4"/>
        <v>100</v>
      </c>
      <c r="P21" s="724"/>
      <c r="Q21" s="724"/>
    </row>
    <row r="22" spans="2:25" s="697" customFormat="1" ht="21" customHeight="1" x14ac:dyDescent="0.25">
      <c r="B22" s="714" t="s">
        <v>42</v>
      </c>
      <c r="D22" s="703"/>
      <c r="F22" s="706">
        <f>'31dictsaad'!K22</f>
        <v>68902</v>
      </c>
      <c r="G22" s="560">
        <f t="shared" si="0"/>
        <v>24.877242136275672</v>
      </c>
      <c r="H22" s="706">
        <f>'31dictsaad'!N22</f>
        <v>82344</v>
      </c>
      <c r="I22" s="560">
        <f>H22*100/$N22</f>
        <v>29.73051038387106</v>
      </c>
      <c r="J22" s="706">
        <f>'31dictsaad'!Q22</f>
        <v>68484</v>
      </c>
      <c r="K22" s="560">
        <f>J22*100/$N22</f>
        <v>24.726322174402821</v>
      </c>
      <c r="L22" s="706">
        <f>'31dictsaad'!W22</f>
        <v>57238</v>
      </c>
      <c r="M22" s="560">
        <f t="shared" si="3"/>
        <v>20.66592530545045</v>
      </c>
      <c r="N22" s="706">
        <f t="shared" si="4"/>
        <v>276968</v>
      </c>
      <c r="O22" s="560">
        <f t="shared" si="4"/>
        <v>100</v>
      </c>
      <c r="P22" s="724"/>
      <c r="Q22" s="724"/>
    </row>
    <row r="23" spans="2:25" s="697" customFormat="1" ht="18" customHeight="1" x14ac:dyDescent="0.25">
      <c r="B23" s="714" t="s">
        <v>43</v>
      </c>
      <c r="D23" s="703"/>
      <c r="F23" s="706">
        <f>'31dictsaad'!K23</f>
        <v>16132</v>
      </c>
      <c r="G23" s="560">
        <f t="shared" si="0"/>
        <v>24.450574433902212</v>
      </c>
      <c r="H23" s="706">
        <f>'31dictsaad'!N23</f>
        <v>20448</v>
      </c>
      <c r="I23" s="560">
        <f>H23*100/$N23</f>
        <v>30.992148898117556</v>
      </c>
      <c r="J23" s="706">
        <f>'31dictsaad'!Q23</f>
        <v>20021</v>
      </c>
      <c r="K23" s="560">
        <f>J23*100/$N23</f>
        <v>30.34496347267271</v>
      </c>
      <c r="L23" s="706">
        <f>'31dictsaad'!W23</f>
        <v>9377</v>
      </c>
      <c r="M23" s="560">
        <f t="shared" si="3"/>
        <v>14.212313195307527</v>
      </c>
      <c r="N23" s="706">
        <f t="shared" si="4"/>
        <v>65978</v>
      </c>
      <c r="O23" s="560">
        <f t="shared" si="4"/>
        <v>100</v>
      </c>
      <c r="P23" s="724"/>
      <c r="Q23" s="724"/>
    </row>
    <row r="24" spans="2:25" s="697" customFormat="1" ht="22.5" customHeight="1" x14ac:dyDescent="0.25">
      <c r="B24" s="714" t="s">
        <v>44</v>
      </c>
      <c r="D24" s="703"/>
      <c r="F24" s="703">
        <f>'31dictsaad'!K24</f>
        <v>3259</v>
      </c>
      <c r="G24" s="704">
        <f t="shared" si="0"/>
        <v>13.777796567176798</v>
      </c>
      <c r="H24" s="703">
        <f>'31dictsaad'!N24</f>
        <v>6662</v>
      </c>
      <c r="I24" s="560">
        <f t="shared" si="1"/>
        <v>28.164369662636339</v>
      </c>
      <c r="J24" s="703">
        <f>'31dictsaad'!Q24</f>
        <v>7920</v>
      </c>
      <c r="K24" s="560">
        <f t="shared" si="2"/>
        <v>33.482709055550856</v>
      </c>
      <c r="L24" s="703">
        <f>'31dictsaad'!W24</f>
        <v>5813</v>
      </c>
      <c r="M24" s="560">
        <f t="shared" si="3"/>
        <v>24.575124714636001</v>
      </c>
      <c r="N24" s="703">
        <f t="shared" si="4"/>
        <v>23654</v>
      </c>
      <c r="O24" s="560">
        <f t="shared" si="4"/>
        <v>100</v>
      </c>
      <c r="P24" s="724"/>
      <c r="Q24" s="724"/>
    </row>
    <row r="25" spans="2:25" s="697" customFormat="1" ht="18" customHeight="1" x14ac:dyDescent="0.25">
      <c r="B25" s="714" t="s">
        <v>45</v>
      </c>
      <c r="D25" s="703"/>
      <c r="F25" s="703">
        <f>'31dictsaad'!K25</f>
        <v>19928</v>
      </c>
      <c r="G25" s="704">
        <f t="shared" si="0"/>
        <v>16.447672499174644</v>
      </c>
      <c r="H25" s="703">
        <f>'31dictsaad'!N25</f>
        <v>27608</v>
      </c>
      <c r="I25" s="560">
        <f t="shared" si="1"/>
        <v>22.786398151205017</v>
      </c>
      <c r="J25" s="703">
        <f>'31dictsaad'!Q25</f>
        <v>40329</v>
      </c>
      <c r="K25" s="560">
        <f t="shared" si="2"/>
        <v>33.285737867282933</v>
      </c>
      <c r="L25" s="703">
        <f>'31dictsaad'!W25</f>
        <v>33295</v>
      </c>
      <c r="M25" s="560">
        <f t="shared" si="3"/>
        <v>27.480191482337403</v>
      </c>
      <c r="N25" s="703">
        <f t="shared" si="4"/>
        <v>121160</v>
      </c>
      <c r="O25" s="560">
        <f t="shared" si="4"/>
        <v>100</v>
      </c>
      <c r="P25" s="724"/>
      <c r="Q25" s="724"/>
    </row>
    <row r="26" spans="2:25" s="697" customFormat="1" ht="18" customHeight="1" x14ac:dyDescent="0.25">
      <c r="B26" s="714" t="s">
        <v>46</v>
      </c>
      <c r="D26" s="703"/>
      <c r="F26" s="703">
        <f>'31dictsaad'!K26</f>
        <v>2298</v>
      </c>
      <c r="G26" s="704">
        <f t="shared" si="0"/>
        <v>15.410407725321889</v>
      </c>
      <c r="H26" s="703">
        <f>'31dictsaad'!N26</f>
        <v>4438</v>
      </c>
      <c r="I26" s="560">
        <f t="shared" si="1"/>
        <v>29.761266094420602</v>
      </c>
      <c r="J26" s="703">
        <f>'31dictsaad'!Q26</f>
        <v>3718</v>
      </c>
      <c r="K26" s="560">
        <f t="shared" si="2"/>
        <v>24.932939914163089</v>
      </c>
      <c r="L26" s="703">
        <f>'31dictsaad'!W26</f>
        <v>4458</v>
      </c>
      <c r="M26" s="560">
        <f t="shared" si="3"/>
        <v>29.89538626609442</v>
      </c>
      <c r="N26" s="703">
        <f t="shared" si="4"/>
        <v>14912</v>
      </c>
      <c r="O26" s="560">
        <f t="shared" si="4"/>
        <v>100</v>
      </c>
      <c r="P26" s="724"/>
      <c r="Q26" s="724"/>
    </row>
    <row r="27" spans="2:25" s="697" customFormat="1" ht="18" customHeight="1" x14ac:dyDescent="0.25">
      <c r="B27" s="714" t="s">
        <v>1</v>
      </c>
      <c r="D27" s="703"/>
      <c r="F27" s="703">
        <f>'31dictsaad'!K27</f>
        <v>1277</v>
      </c>
      <c r="G27" s="704">
        <f t="shared" si="0"/>
        <v>22.387798036465639</v>
      </c>
      <c r="H27" s="703">
        <f>'31dictsaad'!N27</f>
        <v>1579</v>
      </c>
      <c r="I27" s="560">
        <f t="shared" si="1"/>
        <v>27.682328190743338</v>
      </c>
      <c r="J27" s="703">
        <f>'31dictsaad'!Q27</f>
        <v>1392</v>
      </c>
      <c r="K27" s="560">
        <f t="shared" si="2"/>
        <v>24.403927068723704</v>
      </c>
      <c r="L27" s="703">
        <f>'31dictsaad'!W27</f>
        <v>1456</v>
      </c>
      <c r="M27" s="560">
        <f t="shared" si="3"/>
        <v>25.525946704067323</v>
      </c>
      <c r="N27" s="706">
        <f t="shared" si="4"/>
        <v>5704</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447998</v>
      </c>
      <c r="G29" s="713">
        <f>F29*100/$N29</f>
        <v>20.627967873638397</v>
      </c>
      <c r="H29" s="727">
        <f>SUM(H10:H27)</f>
        <v>647815</v>
      </c>
      <c r="I29" s="713">
        <f>H29*100/$N29</f>
        <v>29.828497020212275</v>
      </c>
      <c r="J29" s="727">
        <f>SUM(J10:J27)</f>
        <v>654257</v>
      </c>
      <c r="K29" s="713">
        <f>J29*100/$N29</f>
        <v>30.125117471736566</v>
      </c>
      <c r="L29" s="727">
        <f>SUM(L10:L27)</f>
        <v>421729</v>
      </c>
      <c r="M29" s="713">
        <f>L29*100/$N29</f>
        <v>19.418417634412762</v>
      </c>
      <c r="N29" s="727">
        <f>SUM(N10:N27)</f>
        <v>2171799</v>
      </c>
      <c r="O29" s="713">
        <f>N29*100/$N29</f>
        <v>100</v>
      </c>
      <c r="P29" s="713"/>
      <c r="Q29" s="713"/>
    </row>
    <row r="30" spans="2:25" s="697" customFormat="1" ht="20.25" customHeight="1" x14ac:dyDescent="0.25">
      <c r="B30" s="714" t="s">
        <v>0</v>
      </c>
      <c r="C30" s="715"/>
      <c r="D30" s="727">
        <f>SUM(D10:D29)</f>
        <v>0</v>
      </c>
      <c r="E30" s="715"/>
      <c r="F30" s="727">
        <f>SUM(F10:F27)</f>
        <v>447998</v>
      </c>
      <c r="G30" s="728">
        <f>F30*100/$N30</f>
        <v>20.627967873638397</v>
      </c>
      <c r="H30" s="727">
        <f>SUM(H10:H27)</f>
        <v>647815</v>
      </c>
      <c r="I30" s="728">
        <f>H30*100/$N30</f>
        <v>29.828497020212275</v>
      </c>
      <c r="J30" s="727">
        <f>SUM(J10:J27)</f>
        <v>654257</v>
      </c>
      <c r="K30" s="728">
        <f>J30*100/$N30</f>
        <v>30.125117471736566</v>
      </c>
      <c r="L30" s="727">
        <f>SUM(L10:L28)</f>
        <v>421729</v>
      </c>
      <c r="M30" s="728">
        <f>L30*100/$N30</f>
        <v>19.418417634412762</v>
      </c>
      <c r="N30" s="727">
        <f>F30+H30+J30+L30</f>
        <v>2171799</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54" t="s">
        <v>400</v>
      </c>
      <c r="C3" s="1554"/>
      <c r="D3" s="1554"/>
      <c r="E3" s="1554"/>
      <c r="F3" s="1554"/>
      <c r="G3" s="1554"/>
      <c r="H3" s="1554"/>
      <c r="I3" s="1554"/>
      <c r="J3" s="1554"/>
      <c r="K3" s="1554"/>
      <c r="L3" s="1554"/>
      <c r="M3" s="1554"/>
      <c r="N3" s="1554"/>
      <c r="O3" s="1554"/>
      <c r="P3" s="1554"/>
      <c r="Q3" s="1554"/>
      <c r="R3" s="1554"/>
      <c r="S3" s="1554"/>
      <c r="T3" s="1554"/>
      <c r="U3" s="1554"/>
      <c r="V3" s="1554"/>
      <c r="W3" s="1554"/>
      <c r="X3" s="1554"/>
      <c r="Y3" s="712"/>
    </row>
    <row r="4" spans="1:25" s="738"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57" t="s">
        <v>52</v>
      </c>
      <c r="G6" s="1557"/>
      <c r="H6" s="1557"/>
      <c r="I6" s="1557"/>
      <c r="J6" s="1557"/>
      <c r="K6" s="1557"/>
      <c r="L6" s="1557"/>
      <c r="M6" s="1557"/>
      <c r="N6" s="1557"/>
      <c r="O6" s="1557"/>
      <c r="P6" s="1557"/>
      <c r="Q6" s="1557"/>
      <c r="R6" s="1557"/>
      <c r="S6" s="1557"/>
      <c r="T6" s="1557"/>
      <c r="U6" s="1557"/>
      <c r="V6" s="1557"/>
      <c r="W6" s="1557"/>
      <c r="X6" s="154"/>
      <c r="Y6" s="154"/>
    </row>
    <row r="7" spans="1:25" s="133" customFormat="1" ht="64.5" customHeight="1" x14ac:dyDescent="0.25">
      <c r="A7" s="132"/>
      <c r="B7" s="1558" t="s">
        <v>12</v>
      </c>
      <c r="C7" s="155"/>
      <c r="D7" s="156"/>
      <c r="E7" s="155"/>
      <c r="F7" s="1559" t="s">
        <v>32</v>
      </c>
      <c r="G7" s="1559"/>
      <c r="H7" s="1559" t="s">
        <v>33</v>
      </c>
      <c r="I7" s="1559"/>
      <c r="J7" s="1559" t="s">
        <v>48</v>
      </c>
      <c r="K7" s="1559"/>
      <c r="L7" s="1559"/>
      <c r="M7" s="1559"/>
      <c r="N7" s="1559" t="s">
        <v>223</v>
      </c>
      <c r="O7" s="1559"/>
      <c r="P7" s="156"/>
      <c r="Q7" s="156"/>
    </row>
    <row r="8" spans="1:25" s="155" customFormat="1" ht="20.25" customHeight="1" x14ac:dyDescent="0.25">
      <c r="A8" s="189"/>
      <c r="B8" s="1558"/>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77490</v>
      </c>
      <c r="G10" s="165">
        <f t="shared" ref="G10:G27" si="0">F10*100/$N10</f>
        <v>23.143294895572939</v>
      </c>
      <c r="H10" s="164">
        <f>'31dictsaad'!N10</f>
        <v>143681</v>
      </c>
      <c r="I10" s="165">
        <f t="shared" ref="I10:I27" si="1">H10*100/$N10</f>
        <v>42.912011277465673</v>
      </c>
      <c r="J10" s="164">
        <f>'31dictsaad'!Q10</f>
        <v>113656</v>
      </c>
      <c r="K10" s="165">
        <f t="shared" ref="K10:K27" si="2">J10*100/$N10</f>
        <v>33.944693826961384</v>
      </c>
      <c r="L10" s="164"/>
      <c r="M10" s="165"/>
      <c r="N10" s="164">
        <f>F10+H10+J10+L10</f>
        <v>334827</v>
      </c>
      <c r="O10" s="165">
        <f>G10+I10+K10+M10</f>
        <v>100</v>
      </c>
      <c r="P10" s="166"/>
      <c r="Q10" s="166"/>
    </row>
    <row r="11" spans="1:25" s="162" customFormat="1" ht="18" customHeight="1" x14ac:dyDescent="0.25">
      <c r="A11" s="191"/>
      <c r="B11" s="146" t="s">
        <v>7</v>
      </c>
      <c r="C11" s="159"/>
      <c r="D11" s="163"/>
      <c r="F11" s="164">
        <f>'31dictsaad'!K11</f>
        <v>14121</v>
      </c>
      <c r="G11" s="165">
        <f t="shared" si="0"/>
        <v>29.085478887744593</v>
      </c>
      <c r="H11" s="164">
        <f>'31dictsaad'!N11</f>
        <v>17332</v>
      </c>
      <c r="I11" s="165">
        <f t="shared" si="1"/>
        <v>35.69927909371782</v>
      </c>
      <c r="J11" s="164">
        <f>'31dictsaad'!Q11</f>
        <v>17097</v>
      </c>
      <c r="K11" s="165">
        <f t="shared" si="2"/>
        <v>35.215242018537587</v>
      </c>
      <c r="L11" s="164"/>
      <c r="M11" s="165"/>
      <c r="N11" s="164">
        <f t="shared" ref="N11:O27" si="3">F11+H11+J11+L11</f>
        <v>48550</v>
      </c>
      <c r="O11" s="165">
        <f t="shared" si="3"/>
        <v>100</v>
      </c>
      <c r="P11" s="166"/>
      <c r="Q11" s="166"/>
    </row>
    <row r="12" spans="1:25" s="162" customFormat="1" ht="22.5" customHeight="1" x14ac:dyDescent="0.25">
      <c r="A12" s="191"/>
      <c r="B12" s="146" t="s">
        <v>37</v>
      </c>
      <c r="C12" s="159"/>
      <c r="D12" s="163"/>
      <c r="F12" s="163">
        <f>'31dictsaad'!K12</f>
        <v>7818</v>
      </c>
      <c r="G12" s="165">
        <f t="shared" si="0"/>
        <v>22.709579968628361</v>
      </c>
      <c r="H12" s="163">
        <f>'31dictsaad'!N12</f>
        <v>11308</v>
      </c>
      <c r="I12" s="165">
        <f t="shared" si="1"/>
        <v>32.847266600824959</v>
      </c>
      <c r="J12" s="163">
        <f>'31dictsaad'!Q12</f>
        <v>15300</v>
      </c>
      <c r="K12" s="165">
        <f t="shared" si="2"/>
        <v>44.44315343054668</v>
      </c>
      <c r="L12" s="163"/>
      <c r="M12" s="165"/>
      <c r="N12" s="164">
        <f t="shared" si="3"/>
        <v>34426</v>
      </c>
      <c r="O12" s="165">
        <f t="shared" si="3"/>
        <v>100</v>
      </c>
      <c r="P12" s="166"/>
      <c r="Q12" s="166"/>
    </row>
    <row r="13" spans="1:25" s="162" customFormat="1" ht="18" customHeight="1" x14ac:dyDescent="0.25">
      <c r="A13" s="191"/>
      <c r="B13" s="146" t="s">
        <v>38</v>
      </c>
      <c r="C13" s="159"/>
      <c r="D13" s="163"/>
      <c r="F13" s="164">
        <f>'31dictsaad'!K13</f>
        <v>8833</v>
      </c>
      <c r="G13" s="165">
        <f t="shared" si="0"/>
        <v>23.5089026694701</v>
      </c>
      <c r="H13" s="164">
        <f>'31dictsaad'!N13</f>
        <v>11957</v>
      </c>
      <c r="I13" s="165">
        <f t="shared" si="1"/>
        <v>31.82338381284433</v>
      </c>
      <c r="J13" s="164">
        <f>'31dictsaad'!Q13</f>
        <v>16783</v>
      </c>
      <c r="K13" s="165">
        <f t="shared" si="2"/>
        <v>44.66771351768557</v>
      </c>
      <c r="L13" s="164"/>
      <c r="M13" s="165"/>
      <c r="N13" s="164">
        <f t="shared" si="3"/>
        <v>37573</v>
      </c>
      <c r="O13" s="165">
        <f t="shared" si="3"/>
        <v>100</v>
      </c>
      <c r="P13" s="166"/>
      <c r="Q13" s="166"/>
    </row>
    <row r="14" spans="1:25" s="162" customFormat="1" ht="18" customHeight="1" x14ac:dyDescent="0.25">
      <c r="A14" s="191"/>
      <c r="B14" s="146" t="s">
        <v>6</v>
      </c>
      <c r="C14" s="159"/>
      <c r="D14" s="163"/>
      <c r="F14" s="164">
        <f>'31dictsaad'!K14</f>
        <v>22582</v>
      </c>
      <c r="G14" s="165">
        <f t="shared" si="0"/>
        <v>34.36249372308535</v>
      </c>
      <c r="H14" s="164">
        <f>'31dictsaad'!N14</f>
        <v>23392</v>
      </c>
      <c r="I14" s="165">
        <f t="shared" si="1"/>
        <v>35.595051508742031</v>
      </c>
      <c r="J14" s="164">
        <f>'31dictsaad'!Q14</f>
        <v>19743</v>
      </c>
      <c r="K14" s="165">
        <f t="shared" si="2"/>
        <v>30.042454768172618</v>
      </c>
      <c r="L14" s="164"/>
      <c r="M14" s="165"/>
      <c r="N14" s="164">
        <f t="shared" si="3"/>
        <v>65717</v>
      </c>
      <c r="O14" s="165">
        <f t="shared" si="3"/>
        <v>100</v>
      </c>
      <c r="P14" s="166"/>
      <c r="Q14" s="166"/>
    </row>
    <row r="15" spans="1:25" s="162" customFormat="1" ht="18" customHeight="1" x14ac:dyDescent="0.25">
      <c r="A15" s="191"/>
      <c r="B15" s="146" t="s">
        <v>5</v>
      </c>
      <c r="C15" s="159"/>
      <c r="D15" s="163"/>
      <c r="F15" s="163">
        <f>'31dictsaad'!K15</f>
        <v>5196</v>
      </c>
      <c r="G15" s="165">
        <f t="shared" si="0"/>
        <v>28.003233629749392</v>
      </c>
      <c r="H15" s="163">
        <f>'31dictsaad'!N15</f>
        <v>8047</v>
      </c>
      <c r="I15" s="165">
        <f t="shared" si="1"/>
        <v>43.368364322285096</v>
      </c>
      <c r="J15" s="163">
        <f>'31dictsaad'!Q15</f>
        <v>5312</v>
      </c>
      <c r="K15" s="165">
        <f t="shared" si="2"/>
        <v>28.628402047965508</v>
      </c>
      <c r="L15" s="163"/>
      <c r="M15" s="165"/>
      <c r="N15" s="164">
        <f t="shared" si="3"/>
        <v>18555</v>
      </c>
      <c r="O15" s="165">
        <f t="shared" si="3"/>
        <v>100</v>
      </c>
      <c r="P15" s="166"/>
      <c r="Q15" s="166"/>
    </row>
    <row r="16" spans="1:25" s="162" customFormat="1" ht="18" customHeight="1" x14ac:dyDescent="0.25">
      <c r="A16" s="191"/>
      <c r="B16" s="146" t="s">
        <v>4</v>
      </c>
      <c r="C16" s="159"/>
      <c r="D16" s="163"/>
      <c r="F16" s="164">
        <f>'31dictsaad'!K16</f>
        <v>34807</v>
      </c>
      <c r="G16" s="165">
        <f t="shared" si="0"/>
        <v>27.157748544855892</v>
      </c>
      <c r="H16" s="164">
        <f>'31dictsaad'!N16</f>
        <v>42291</v>
      </c>
      <c r="I16" s="165">
        <f t="shared" si="1"/>
        <v>32.997050699873604</v>
      </c>
      <c r="J16" s="164">
        <f>'31dictsaad'!Q16</f>
        <v>51068</v>
      </c>
      <c r="K16" s="165">
        <f t="shared" si="2"/>
        <v>39.845200755270511</v>
      </c>
      <c r="L16" s="164"/>
      <c r="M16" s="165"/>
      <c r="N16" s="164">
        <f t="shared" si="3"/>
        <v>128166</v>
      </c>
      <c r="O16" s="165">
        <f t="shared" si="3"/>
        <v>100</v>
      </c>
      <c r="P16" s="166"/>
      <c r="Q16" s="166"/>
    </row>
    <row r="17" spans="1:25" s="162" customFormat="1" ht="18" customHeight="1" x14ac:dyDescent="0.25">
      <c r="A17" s="191"/>
      <c r="B17" s="146" t="s">
        <v>40</v>
      </c>
      <c r="C17" s="159"/>
      <c r="D17" s="163"/>
      <c r="F17" s="164">
        <f>'31dictsaad'!K17</f>
        <v>24893</v>
      </c>
      <c r="G17" s="165">
        <f t="shared" si="0"/>
        <v>29.642640246734224</v>
      </c>
      <c r="H17" s="164">
        <f>'31dictsaad'!N17</f>
        <v>27261</v>
      </c>
      <c r="I17" s="165">
        <f t="shared" si="1"/>
        <v>32.462459959274561</v>
      </c>
      <c r="J17" s="164">
        <f>'31dictsaad'!Q17</f>
        <v>31823</v>
      </c>
      <c r="K17" s="165">
        <f t="shared" si="2"/>
        <v>37.894899793991215</v>
      </c>
      <c r="L17" s="164"/>
      <c r="M17" s="165"/>
      <c r="N17" s="164">
        <f t="shared" si="3"/>
        <v>83977</v>
      </c>
      <c r="O17" s="165">
        <f t="shared" si="3"/>
        <v>100</v>
      </c>
      <c r="P17" s="166"/>
      <c r="Q17" s="166"/>
    </row>
    <row r="18" spans="1:25" s="162" customFormat="1" ht="18" customHeight="1" x14ac:dyDescent="0.25">
      <c r="A18" s="191"/>
      <c r="B18" s="146" t="s">
        <v>41</v>
      </c>
      <c r="C18" s="159"/>
      <c r="D18" s="163"/>
      <c r="F18" s="164">
        <f>'31dictsaad'!K18</f>
        <v>49276</v>
      </c>
      <c r="G18" s="165">
        <f t="shared" si="0"/>
        <v>17.437646858987062</v>
      </c>
      <c r="H18" s="164">
        <f>'31dictsaad'!N18</f>
        <v>105379</v>
      </c>
      <c r="I18" s="165">
        <f t="shared" si="1"/>
        <v>37.291212524417517</v>
      </c>
      <c r="J18" s="164">
        <f>'31dictsaad'!Q18</f>
        <v>127929</v>
      </c>
      <c r="K18" s="165">
        <f t="shared" si="2"/>
        <v>45.271140616595417</v>
      </c>
      <c r="L18" s="164"/>
      <c r="M18" s="165"/>
      <c r="N18" s="164">
        <f t="shared" si="3"/>
        <v>282584</v>
      </c>
      <c r="O18" s="165">
        <f t="shared" si="3"/>
        <v>100</v>
      </c>
      <c r="P18" s="166"/>
      <c r="Q18" s="166"/>
    </row>
    <row r="19" spans="1:25" s="162" customFormat="1" ht="18" customHeight="1" x14ac:dyDescent="0.25">
      <c r="A19" s="191"/>
      <c r="B19" s="146" t="s">
        <v>3</v>
      </c>
      <c r="C19" s="159"/>
      <c r="D19" s="163"/>
      <c r="F19" s="164">
        <f>'31dictsaad'!K19</f>
        <v>49695</v>
      </c>
      <c r="G19" s="165">
        <f t="shared" si="0"/>
        <v>26.768688794803012</v>
      </c>
      <c r="H19" s="164">
        <f>'31dictsaad'!N19</f>
        <v>69606</v>
      </c>
      <c r="I19" s="165">
        <f>H19*100/$N19</f>
        <v>37.49394007950616</v>
      </c>
      <c r="J19" s="164">
        <f>'31dictsaad'!Q19</f>
        <v>66345</v>
      </c>
      <c r="K19" s="165">
        <f>J19*100/$N19</f>
        <v>35.737371125690828</v>
      </c>
      <c r="L19" s="164"/>
      <c r="M19" s="165"/>
      <c r="N19" s="164">
        <f t="shared" si="3"/>
        <v>185646</v>
      </c>
      <c r="O19" s="165">
        <f t="shared" si="3"/>
        <v>100</v>
      </c>
      <c r="P19" s="166"/>
      <c r="Q19" s="166"/>
    </row>
    <row r="20" spans="1:25" s="162" customFormat="1" ht="18" customHeight="1" x14ac:dyDescent="0.25">
      <c r="A20" s="191"/>
      <c r="B20" s="146" t="s">
        <v>2</v>
      </c>
      <c r="C20" s="159"/>
      <c r="D20" s="163"/>
      <c r="F20" s="164">
        <f>'31dictsaad'!K20</f>
        <v>13189</v>
      </c>
      <c r="G20" s="165">
        <f t="shared" si="0"/>
        <v>31.508911080319173</v>
      </c>
      <c r="H20" s="164">
        <f>'31dictsaad'!N20</f>
        <v>13877</v>
      </c>
      <c r="I20" s="165">
        <f>H20*100/$N20</f>
        <v>33.152563428735249</v>
      </c>
      <c r="J20" s="164">
        <f>'31dictsaad'!Q20</f>
        <v>14792</v>
      </c>
      <c r="K20" s="165">
        <f>J20*100/$N20</f>
        <v>35.338525490945578</v>
      </c>
      <c r="L20" s="164"/>
      <c r="M20" s="165"/>
      <c r="N20" s="164">
        <f t="shared" si="3"/>
        <v>41858</v>
      </c>
      <c r="O20" s="165">
        <f t="shared" si="3"/>
        <v>100</v>
      </c>
      <c r="P20" s="166"/>
      <c r="Q20" s="166"/>
    </row>
    <row r="21" spans="1:25" s="162" customFormat="1" ht="18" customHeight="1" x14ac:dyDescent="0.25">
      <c r="A21" s="191"/>
      <c r="B21" s="146" t="s">
        <v>35</v>
      </c>
      <c r="C21" s="159"/>
      <c r="D21" s="163"/>
      <c r="F21" s="164">
        <f>'31dictsaad'!K21</f>
        <v>28302</v>
      </c>
      <c r="G21" s="165">
        <f t="shared" si="0"/>
        <v>30.947382233302715</v>
      </c>
      <c r="H21" s="164">
        <f>'31dictsaad'!N21</f>
        <v>30605</v>
      </c>
      <c r="I21" s="165">
        <f>H21*100/$N21</f>
        <v>33.465643178935395</v>
      </c>
      <c r="J21" s="164">
        <f>'31dictsaad'!Q21</f>
        <v>32545</v>
      </c>
      <c r="K21" s="165">
        <f>J21*100/$N21</f>
        <v>35.586974587761887</v>
      </c>
      <c r="L21" s="164"/>
      <c r="M21" s="165"/>
      <c r="N21" s="164">
        <f t="shared" si="3"/>
        <v>91452</v>
      </c>
      <c r="O21" s="165">
        <f t="shared" si="3"/>
        <v>100</v>
      </c>
      <c r="P21" s="166"/>
      <c r="Q21" s="166"/>
    </row>
    <row r="22" spans="1:25" s="162" customFormat="1" ht="21" customHeight="1" x14ac:dyDescent="0.25">
      <c r="A22" s="191"/>
      <c r="B22" s="146" t="s">
        <v>42</v>
      </c>
      <c r="C22" s="159"/>
      <c r="D22" s="163"/>
      <c r="F22" s="164">
        <f>'31dictsaad'!K22</f>
        <v>68902</v>
      </c>
      <c r="G22" s="165">
        <f t="shared" si="0"/>
        <v>31.357575205934555</v>
      </c>
      <c r="H22" s="164">
        <f>'31dictsaad'!N22</f>
        <v>82344</v>
      </c>
      <c r="I22" s="165">
        <f>H22*100/$N22</f>
        <v>37.475083056478404</v>
      </c>
      <c r="J22" s="164">
        <f>'31dictsaad'!Q22</f>
        <v>68484</v>
      </c>
      <c r="K22" s="165">
        <f>J22*100/$N22</f>
        <v>31.167341737587037</v>
      </c>
      <c r="L22" s="164"/>
      <c r="M22" s="165"/>
      <c r="N22" s="164">
        <f t="shared" si="3"/>
        <v>219730</v>
      </c>
      <c r="O22" s="165">
        <f t="shared" si="3"/>
        <v>100</v>
      </c>
      <c r="P22" s="166"/>
      <c r="Q22" s="166"/>
    </row>
    <row r="23" spans="1:25" s="162" customFormat="1" ht="18" customHeight="1" x14ac:dyDescent="0.25">
      <c r="A23" s="191"/>
      <c r="B23" s="146" t="s">
        <v>43</v>
      </c>
      <c r="C23" s="159"/>
      <c r="D23" s="163"/>
      <c r="F23" s="164">
        <f>'31dictsaad'!K23</f>
        <v>16132</v>
      </c>
      <c r="G23" s="165">
        <f t="shared" si="0"/>
        <v>28.501263228564866</v>
      </c>
      <c r="H23" s="164">
        <f>'31dictsaad'!N23</f>
        <v>20448</v>
      </c>
      <c r="I23" s="165">
        <f>H23*100/$N23</f>
        <v>36.126570201939892</v>
      </c>
      <c r="J23" s="164">
        <f>'31dictsaad'!Q23</f>
        <v>20021</v>
      </c>
      <c r="K23" s="165">
        <f>J23*100/$N23</f>
        <v>35.372166569495242</v>
      </c>
      <c r="L23" s="164"/>
      <c r="M23" s="165"/>
      <c r="N23" s="164">
        <f t="shared" si="3"/>
        <v>56601</v>
      </c>
      <c r="O23" s="165">
        <f t="shared" si="3"/>
        <v>100</v>
      </c>
      <c r="P23" s="166"/>
      <c r="Q23" s="166"/>
    </row>
    <row r="24" spans="1:25" s="162" customFormat="1" ht="22.5" customHeight="1" x14ac:dyDescent="0.25">
      <c r="A24" s="191"/>
      <c r="B24" s="146" t="s">
        <v>44</v>
      </c>
      <c r="C24" s="159"/>
      <c r="D24" s="163"/>
      <c r="F24" s="163">
        <f>'31dictsaad'!K24</f>
        <v>3259</v>
      </c>
      <c r="G24" s="167">
        <f t="shared" si="0"/>
        <v>18.266913289613811</v>
      </c>
      <c r="H24" s="163">
        <f>'31dictsaad'!N24</f>
        <v>6662</v>
      </c>
      <c r="I24" s="165">
        <f t="shared" si="1"/>
        <v>37.340956224426883</v>
      </c>
      <c r="J24" s="163">
        <f>'31dictsaad'!Q24</f>
        <v>7920</v>
      </c>
      <c r="K24" s="165">
        <f t="shared" si="2"/>
        <v>44.392130485959306</v>
      </c>
      <c r="L24" s="163"/>
      <c r="M24" s="165"/>
      <c r="N24" s="163">
        <f t="shared" si="3"/>
        <v>17841</v>
      </c>
      <c r="O24" s="165">
        <f t="shared" si="3"/>
        <v>100</v>
      </c>
      <c r="P24" s="166"/>
      <c r="Q24" s="166"/>
    </row>
    <row r="25" spans="1:25" s="162" customFormat="1" ht="18" customHeight="1" x14ac:dyDescent="0.25">
      <c r="A25" s="191"/>
      <c r="B25" s="146" t="s">
        <v>45</v>
      </c>
      <c r="C25" s="159"/>
      <c r="D25" s="163"/>
      <c r="F25" s="163">
        <f>'31dictsaad'!K25</f>
        <v>19928</v>
      </c>
      <c r="G25" s="167">
        <f t="shared" si="0"/>
        <v>22.68024810789279</v>
      </c>
      <c r="H25" s="163">
        <f>'31dictsaad'!N25</f>
        <v>27608</v>
      </c>
      <c r="I25" s="165">
        <f t="shared" si="1"/>
        <v>31.420929835543163</v>
      </c>
      <c r="J25" s="163">
        <f>'31dictsaad'!Q25</f>
        <v>40329</v>
      </c>
      <c r="K25" s="165">
        <f t="shared" si="2"/>
        <v>45.89882205656405</v>
      </c>
      <c r="L25" s="163"/>
      <c r="M25" s="165"/>
      <c r="N25" s="163">
        <f t="shared" si="3"/>
        <v>87865</v>
      </c>
      <c r="O25" s="165">
        <f t="shared" si="3"/>
        <v>100</v>
      </c>
      <c r="P25" s="166"/>
      <c r="Q25" s="166"/>
    </row>
    <row r="26" spans="1:25" s="162" customFormat="1" ht="18" customHeight="1" x14ac:dyDescent="0.25">
      <c r="A26" s="191"/>
      <c r="B26" s="146" t="s">
        <v>46</v>
      </c>
      <c r="C26" s="159"/>
      <c r="D26" s="163"/>
      <c r="F26" s="163">
        <f>'31dictsaad'!K26</f>
        <v>2298</v>
      </c>
      <c r="G26" s="167">
        <f t="shared" si="0"/>
        <v>21.982016453032333</v>
      </c>
      <c r="H26" s="163">
        <f>'31dictsaad'!N26</f>
        <v>4438</v>
      </c>
      <c r="I26" s="165">
        <f t="shared" si="1"/>
        <v>42.452649703462789</v>
      </c>
      <c r="J26" s="163">
        <f>'31dictsaad'!Q26</f>
        <v>3718</v>
      </c>
      <c r="K26" s="165">
        <f t="shared" si="2"/>
        <v>35.565333843504881</v>
      </c>
      <c r="L26" s="163"/>
      <c r="M26" s="165"/>
      <c r="N26" s="163">
        <f t="shared" si="3"/>
        <v>10454</v>
      </c>
      <c r="O26" s="165">
        <f t="shared" si="3"/>
        <v>100</v>
      </c>
      <c r="P26" s="166"/>
      <c r="Q26" s="166"/>
    </row>
    <row r="27" spans="1:25" s="162" customFormat="1" ht="18" customHeight="1" x14ac:dyDescent="0.25">
      <c r="A27" s="191"/>
      <c r="B27" s="146" t="s">
        <v>1</v>
      </c>
      <c r="C27" s="159"/>
      <c r="D27" s="163"/>
      <c r="F27" s="163">
        <f>'31dictsaad'!K27</f>
        <v>1277</v>
      </c>
      <c r="G27" s="167">
        <f t="shared" si="0"/>
        <v>30.061205273069678</v>
      </c>
      <c r="H27" s="163">
        <f>'31dictsaad'!N27</f>
        <v>1579</v>
      </c>
      <c r="I27" s="165">
        <f t="shared" si="1"/>
        <v>37.170433145009419</v>
      </c>
      <c r="J27" s="163">
        <f>'31dictsaad'!Q27</f>
        <v>1392</v>
      </c>
      <c r="K27" s="165">
        <f t="shared" si="2"/>
        <v>32.768361581920907</v>
      </c>
      <c r="L27" s="163"/>
      <c r="M27" s="165"/>
      <c r="N27" s="164">
        <f t="shared" si="3"/>
        <v>4248</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447998</v>
      </c>
      <c r="G29" s="172">
        <f>F29*100/$N29</f>
        <v>25.598861759815321</v>
      </c>
      <c r="H29" s="147">
        <f>SUM(H10:H27)</f>
        <v>647815</v>
      </c>
      <c r="I29" s="172">
        <f>H29*100/$N29</f>
        <v>37.016519339226434</v>
      </c>
      <c r="J29" s="147">
        <f>SUM(J10:J27)</f>
        <v>654257</v>
      </c>
      <c r="K29" s="172">
        <f>J29*100/$N29</f>
        <v>37.384618900958245</v>
      </c>
      <c r="L29" s="147"/>
      <c r="M29" s="172"/>
      <c r="N29" s="147">
        <f>SUM(N10:N27)</f>
        <v>1750070</v>
      </c>
      <c r="O29" s="172">
        <f>N29*100/$N29</f>
        <v>100</v>
      </c>
      <c r="P29" s="172"/>
      <c r="Q29" s="172"/>
    </row>
    <row r="30" spans="1:25" s="162" customFormat="1" ht="20.25" customHeight="1" x14ac:dyDescent="0.25">
      <c r="B30" s="146" t="s">
        <v>0</v>
      </c>
      <c r="C30" s="173"/>
      <c r="D30" s="147">
        <f>SUM(D10:D29)</f>
        <v>0</v>
      </c>
      <c r="E30" s="174"/>
      <c r="F30" s="147">
        <f>SUM(F10:F27)</f>
        <v>447998</v>
      </c>
      <c r="G30" s="175">
        <f>F30*100/$N30</f>
        <v>25.598861759815321</v>
      </c>
      <c r="H30" s="147">
        <f>SUM(H10:H27)</f>
        <v>647815</v>
      </c>
      <c r="I30" s="175">
        <f>H30*100/$N30</f>
        <v>37.016519339226434</v>
      </c>
      <c r="J30" s="147">
        <f>SUM(J10:J27)</f>
        <v>654257</v>
      </c>
      <c r="K30" s="175">
        <f>J30*100/$N30</f>
        <v>37.384618900958245</v>
      </c>
      <c r="L30" s="147">
        <f>SUM(L10:L28)</f>
        <v>0</v>
      </c>
      <c r="M30" s="175">
        <f>L30*100/$N30</f>
        <v>0</v>
      </c>
      <c r="N30" s="147">
        <f>F30+H30+J30+L30</f>
        <v>1750070</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37"/>
      <c r="C3" s="1437"/>
      <c r="D3" s="1437"/>
      <c r="E3" s="1437"/>
      <c r="F3" s="1437"/>
      <c r="G3" s="1437"/>
      <c r="H3" s="1437"/>
      <c r="I3" s="1437"/>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32" t="s">
        <v>401</v>
      </c>
      <c r="B4" s="1532"/>
      <c r="C4" s="1532"/>
      <c r="D4" s="1532"/>
      <c r="E4" s="1532"/>
      <c r="F4" s="1532"/>
      <c r="G4" s="1532"/>
      <c r="H4" s="1532"/>
      <c r="I4" s="1532"/>
      <c r="J4" s="1532"/>
      <c r="K4" s="1532"/>
      <c r="L4" s="1532"/>
      <c r="M4" s="1532"/>
      <c r="N4" s="1532"/>
      <c r="O4" s="1532"/>
      <c r="P4" s="1532"/>
      <c r="Q4" s="1532"/>
      <c r="R4" s="1532"/>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75" t="str">
        <f>porsaad!$B$6</f>
        <v>Situación a 31 de octubre de 2025</v>
      </c>
      <c r="C5" s="1475"/>
      <c r="D5" s="1475"/>
      <c r="E5" s="1475"/>
      <c r="F5" s="1475"/>
      <c r="G5" s="1475"/>
      <c r="H5" s="1475"/>
      <c r="I5" s="1475"/>
      <c r="J5" s="1475"/>
      <c r="K5" s="1475"/>
      <c r="L5" s="1475"/>
      <c r="M5" s="1475"/>
      <c r="N5" s="1475"/>
      <c r="O5" s="1475"/>
      <c r="P5" s="1475"/>
      <c r="Q5" s="1475"/>
      <c r="R5" s="1475"/>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60" t="s">
        <v>12</v>
      </c>
      <c r="C8" s="437"/>
      <c r="D8" s="1562" t="s">
        <v>475</v>
      </c>
      <c r="E8" s="1563"/>
      <c r="F8" s="437"/>
      <c r="G8" s="1562" t="s">
        <v>474</v>
      </c>
      <c r="H8" s="1563"/>
      <c r="I8" s="437"/>
      <c r="J8" s="1564" t="s">
        <v>243</v>
      </c>
      <c r="K8" s="1565"/>
      <c r="L8" s="1565"/>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61"/>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8631862</v>
      </c>
      <c r="E11" s="676">
        <v>17.753838233662304</v>
      </c>
      <c r="F11" s="350"/>
      <c r="G11" s="758">
        <v>1059893</v>
      </c>
      <c r="H11" s="759">
        <v>16.24617275870235</v>
      </c>
      <c r="I11" s="756"/>
      <c r="J11" s="760">
        <v>417063</v>
      </c>
      <c r="K11" s="761">
        <f>J11*100/D11</f>
        <v>4.8316689956350087</v>
      </c>
      <c r="L11" s="759">
        <f>J11*100/G11</f>
        <v>39.349538113752992</v>
      </c>
      <c r="M11" s="396"/>
      <c r="N11" s="396">
        <f>_xlfn.RANK.EQ(L11,L$11:L$31,0)</f>
        <v>1</v>
      </c>
      <c r="O11" s="396">
        <v>1</v>
      </c>
      <c r="P11" s="396">
        <f>MATCH(O11,N$11:N$31,0)</f>
        <v>1</v>
      </c>
      <c r="Q11" s="568" t="str">
        <f>INDEX(B$11:B$31,P11,1)</f>
        <v>Andalucía</v>
      </c>
      <c r="R11" s="762">
        <f>INDEX(L$11:L$31,P11,1)</f>
        <v>39.349538113752992</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1351591</v>
      </c>
      <c r="E12" s="684">
        <v>2.7799248843498505</v>
      </c>
      <c r="F12" s="350"/>
      <c r="G12" s="765">
        <v>185859</v>
      </c>
      <c r="H12" s="766">
        <v>2.8488700489197121</v>
      </c>
      <c r="I12" s="756"/>
      <c r="J12" s="767">
        <v>56460</v>
      </c>
      <c r="K12" s="448">
        <f t="shared" ref="K12:K28" si="0">J12*100/D12</f>
        <v>4.1772991977602691</v>
      </c>
      <c r="L12" s="766">
        <f t="shared" ref="L12:L28" si="1">J12*100/G12</f>
        <v>30.377867092796151</v>
      </c>
      <c r="M12" s="396"/>
      <c r="N12" s="396">
        <f t="shared" ref="N12:N31" si="2">_xlfn.RANK.EQ(L12,L$11:L$31,0)</f>
        <v>13</v>
      </c>
      <c r="O12" s="396">
        <v>2</v>
      </c>
      <c r="P12" s="396">
        <f t="shared" ref="P12:P29" si="3">MATCH(O12,N$11:N$31,0)</f>
        <v>4</v>
      </c>
      <c r="Q12" s="568" t="str">
        <f t="shared" ref="Q12:Q29" si="4">INDEX(B$11:B$31,P12,1)</f>
        <v>Balears, Illes</v>
      </c>
      <c r="R12" s="762">
        <f t="shared" ref="R12:R29" si="5">INDEX(L$11:L$31,P12,1)</f>
        <v>38.082058358021186</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1009599</v>
      </c>
      <c r="E13" s="684">
        <v>2.0765226931184988</v>
      </c>
      <c r="F13" s="350"/>
      <c r="G13" s="765">
        <v>187814</v>
      </c>
      <c r="H13" s="766">
        <v>2.8788365339736401</v>
      </c>
      <c r="I13" s="756"/>
      <c r="J13" s="767">
        <v>43710</v>
      </c>
      <c r="K13" s="448">
        <f t="shared" si="0"/>
        <v>4.3294416892251277</v>
      </c>
      <c r="L13" s="766">
        <f t="shared" si="1"/>
        <v>23.273025440063041</v>
      </c>
      <c r="M13" s="396"/>
      <c r="N13" s="396">
        <f t="shared" si="2"/>
        <v>17</v>
      </c>
      <c r="O13" s="396">
        <v>3</v>
      </c>
      <c r="P13" s="396">
        <f>MATCH(O13,N$11:N$31,0)</f>
        <v>7</v>
      </c>
      <c r="Q13" s="568" t="str">
        <f t="shared" si="4"/>
        <v>Castilla y León</v>
      </c>
      <c r="R13" s="762">
        <f t="shared" si="5"/>
        <v>38.053927764372439</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1231768</v>
      </c>
      <c r="E14" s="684">
        <v>2.533475374537006</v>
      </c>
      <c r="F14" s="350"/>
      <c r="G14" s="765">
        <v>123205</v>
      </c>
      <c r="H14" s="766">
        <v>1.8885016834113664</v>
      </c>
      <c r="I14" s="756"/>
      <c r="J14" s="767">
        <v>46919</v>
      </c>
      <c r="K14" s="448">
        <f t="shared" si="0"/>
        <v>3.8090776834598725</v>
      </c>
      <c r="L14" s="766">
        <f t="shared" si="1"/>
        <v>38.082058358021186</v>
      </c>
      <c r="M14" s="396"/>
      <c r="N14" s="396">
        <f t="shared" si="2"/>
        <v>2</v>
      </c>
      <c r="O14" s="396">
        <v>4</v>
      </c>
      <c r="P14" s="396">
        <f t="shared" si="3"/>
        <v>11</v>
      </c>
      <c r="Q14" s="568" t="str">
        <f t="shared" si="4"/>
        <v>Extremadura</v>
      </c>
      <c r="R14" s="762">
        <f t="shared" si="5"/>
        <v>38.024689727144832</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2238754</v>
      </c>
      <c r="E15" s="684">
        <v>4.6046237023905645</v>
      </c>
      <c r="F15" s="350"/>
      <c r="G15" s="765">
        <v>262023</v>
      </c>
      <c r="H15" s="766">
        <v>4.0163213878697812</v>
      </c>
      <c r="I15" s="756"/>
      <c r="J15" s="767">
        <v>73957</v>
      </c>
      <c r="K15" s="448">
        <f t="shared" si="0"/>
        <v>3.3034893516661499</v>
      </c>
      <c r="L15" s="766">
        <f t="shared" si="1"/>
        <v>28.22538479446461</v>
      </c>
      <c r="M15" s="396"/>
      <c r="N15" s="396">
        <f t="shared" si="2"/>
        <v>14</v>
      </c>
      <c r="O15" s="396">
        <v>5</v>
      </c>
      <c r="P15" s="396">
        <f t="shared" si="3"/>
        <v>16</v>
      </c>
      <c r="Q15" s="568" t="str">
        <f t="shared" si="4"/>
        <v>País Vasco</v>
      </c>
      <c r="R15" s="762">
        <f t="shared" si="5"/>
        <v>35.94100406991231</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590851</v>
      </c>
      <c r="E16" s="684">
        <v>1.2152503219117274</v>
      </c>
      <c r="F16" s="350"/>
      <c r="G16" s="769">
        <v>102326</v>
      </c>
      <c r="H16" s="766">
        <v>1.5684657542855522</v>
      </c>
      <c r="I16" s="756"/>
      <c r="J16" s="767">
        <v>23337</v>
      </c>
      <c r="K16" s="448">
        <f t="shared" si="0"/>
        <v>3.9497267500605058</v>
      </c>
      <c r="L16" s="766">
        <f t="shared" si="1"/>
        <v>22.806520336962258</v>
      </c>
      <c r="M16" s="396"/>
      <c r="N16" s="396">
        <f t="shared" si="2"/>
        <v>18</v>
      </c>
      <c r="O16" s="396">
        <v>6</v>
      </c>
      <c r="P16" s="396">
        <f t="shared" si="3"/>
        <v>8</v>
      </c>
      <c r="Q16" s="568" t="str">
        <f t="shared" si="4"/>
        <v>Castilla - La Mancha</v>
      </c>
      <c r="R16" s="770">
        <f t="shared" si="5"/>
        <v>35.298615329828017</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2391682</v>
      </c>
      <c r="E17" s="684">
        <v>4.9191629030169768</v>
      </c>
      <c r="F17" s="350"/>
      <c r="G17" s="772">
        <v>417744</v>
      </c>
      <c r="H17" s="773">
        <v>6.4032323950732337</v>
      </c>
      <c r="I17" s="756"/>
      <c r="J17" s="774">
        <v>158968</v>
      </c>
      <c r="K17" s="587">
        <f t="shared" si="0"/>
        <v>6.6467030315903202</v>
      </c>
      <c r="L17" s="773">
        <f t="shared" si="1"/>
        <v>38.053927764372439</v>
      </c>
      <c r="M17" s="396"/>
      <c r="N17" s="396">
        <f t="shared" si="2"/>
        <v>3</v>
      </c>
      <c r="O17" s="396">
        <v>7</v>
      </c>
      <c r="P17" s="396">
        <f t="shared" si="3"/>
        <v>9</v>
      </c>
      <c r="Q17" s="568" t="str">
        <f t="shared" si="4"/>
        <v>Cataluña</v>
      </c>
      <c r="R17" s="762">
        <f t="shared" si="5"/>
        <v>34.046126411001211</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2104433</v>
      </c>
      <c r="E18" s="684">
        <v>4.3283550009929108</v>
      </c>
      <c r="F18" s="350"/>
      <c r="G18" s="772">
        <v>286422</v>
      </c>
      <c r="H18" s="773">
        <v>4.3903123182180135</v>
      </c>
      <c r="I18" s="756"/>
      <c r="J18" s="774">
        <v>101103</v>
      </c>
      <c r="K18" s="587">
        <f t="shared" si="0"/>
        <v>4.8042869504517371</v>
      </c>
      <c r="L18" s="773">
        <f t="shared" si="1"/>
        <v>35.298615329828017</v>
      </c>
      <c r="M18" s="396"/>
      <c r="N18" s="396">
        <f t="shared" si="2"/>
        <v>6</v>
      </c>
      <c r="O18" s="396">
        <v>8</v>
      </c>
      <c r="P18" s="396">
        <f t="shared" si="3"/>
        <v>17</v>
      </c>
      <c r="Q18" s="568" t="str">
        <f t="shared" si="4"/>
        <v>Rioja, La</v>
      </c>
      <c r="R18" s="762">
        <f t="shared" si="5"/>
        <v>34.037890892490296</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8012231</v>
      </c>
      <c r="E19" s="684">
        <v>16.479393792988624</v>
      </c>
      <c r="F19" s="350"/>
      <c r="G19" s="772">
        <v>1087880</v>
      </c>
      <c r="H19" s="773">
        <v>16.675161002796617</v>
      </c>
      <c r="I19" s="756"/>
      <c r="J19" s="774">
        <v>370381</v>
      </c>
      <c r="K19" s="587">
        <f t="shared" si="0"/>
        <v>4.6226949772167076</v>
      </c>
      <c r="L19" s="773">
        <f t="shared" si="1"/>
        <v>34.046126411001211</v>
      </c>
      <c r="M19" s="396"/>
      <c r="N19" s="396">
        <f t="shared" si="2"/>
        <v>7</v>
      </c>
      <c r="O19" s="396">
        <v>9</v>
      </c>
      <c r="P19" s="396">
        <f t="shared" si="3"/>
        <v>21</v>
      </c>
      <c r="Q19" s="568" t="str">
        <f>INDEX(B$11:B$31,P19,1)</f>
        <v>TOTAL</v>
      </c>
      <c r="R19" s="762">
        <f t="shared" si="5"/>
        <v>33.289607301092666</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5319285</v>
      </c>
      <c r="E20" s="684">
        <v>10.94059722094102</v>
      </c>
      <c r="F20" s="350"/>
      <c r="G20" s="772">
        <v>655895</v>
      </c>
      <c r="H20" s="773">
        <v>10.053640774652798</v>
      </c>
      <c r="I20" s="756"/>
      <c r="J20" s="774">
        <v>216327</v>
      </c>
      <c r="K20" s="587">
        <f t="shared" si="0"/>
        <v>4.0668435701414758</v>
      </c>
      <c r="L20" s="773">
        <f>J20*100/G20</f>
        <v>32.981955953315698</v>
      </c>
      <c r="M20" s="396"/>
      <c r="N20" s="396">
        <f t="shared" si="2"/>
        <v>12</v>
      </c>
      <c r="O20" s="396">
        <v>10</v>
      </c>
      <c r="P20" s="396">
        <f t="shared" si="3"/>
        <v>13</v>
      </c>
      <c r="Q20" s="568" t="str">
        <f t="shared" si="4"/>
        <v>Madrid, Comunidad de</v>
      </c>
      <c r="R20" s="762">
        <f t="shared" si="5"/>
        <v>33.172164260708243</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1054681</v>
      </c>
      <c r="E21" s="684">
        <v>2.1692464339811264</v>
      </c>
      <c r="F21" s="350"/>
      <c r="G21" s="765">
        <v>151399</v>
      </c>
      <c r="H21" s="766">
        <v>2.3206628494525177</v>
      </c>
      <c r="I21" s="756"/>
      <c r="J21" s="767">
        <v>57569</v>
      </c>
      <c r="K21" s="448">
        <f t="shared" si="0"/>
        <v>5.4584277141619122</v>
      </c>
      <c r="L21" s="766">
        <f t="shared" si="1"/>
        <v>38.024689727144832</v>
      </c>
      <c r="M21" s="396"/>
      <c r="N21" s="396">
        <f t="shared" si="2"/>
        <v>4</v>
      </c>
      <c r="O21" s="396">
        <v>11</v>
      </c>
      <c r="P21" s="396">
        <f t="shared" si="3"/>
        <v>14</v>
      </c>
      <c r="Q21" s="568" t="str">
        <f t="shared" si="4"/>
        <v>Murcia, Región de</v>
      </c>
      <c r="R21" s="762">
        <f t="shared" si="5"/>
        <v>33.086273644514876</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2705833</v>
      </c>
      <c r="E22" s="684">
        <v>5.5653022915919159</v>
      </c>
      <c r="F22" s="350"/>
      <c r="G22" s="765">
        <v>482428</v>
      </c>
      <c r="H22" s="766">
        <v>7.3947168550365534</v>
      </c>
      <c r="I22" s="756"/>
      <c r="J22" s="767">
        <v>97629</v>
      </c>
      <c r="K22" s="448">
        <f t="shared" si="0"/>
        <v>3.6080940693679175</v>
      </c>
      <c r="L22" s="766">
        <f t="shared" si="1"/>
        <v>20.237009460479076</v>
      </c>
      <c r="M22" s="396"/>
      <c r="N22" s="396">
        <f t="shared" si="2"/>
        <v>19</v>
      </c>
      <c r="O22" s="396">
        <v>12</v>
      </c>
      <c r="P22" s="396">
        <f t="shared" si="3"/>
        <v>10</v>
      </c>
      <c r="Q22" s="568" t="str">
        <f t="shared" si="4"/>
        <v>Comunitat Valenciana</v>
      </c>
      <c r="R22" s="762">
        <f t="shared" si="5"/>
        <v>32.981955953315698</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7009268</v>
      </c>
      <c r="E23" s="684">
        <v>14.416519889727814</v>
      </c>
      <c r="F23" s="350"/>
      <c r="G23" s="765">
        <v>834941</v>
      </c>
      <c r="H23" s="766">
        <v>12.798080305581507</v>
      </c>
      <c r="I23" s="756"/>
      <c r="J23" s="767">
        <v>276968</v>
      </c>
      <c r="K23" s="448">
        <f t="shared" si="0"/>
        <v>3.9514539892040084</v>
      </c>
      <c r="L23" s="766">
        <f t="shared" si="1"/>
        <v>33.172164260708243</v>
      </c>
      <c r="M23" s="396"/>
      <c r="N23" s="396">
        <f t="shared" si="2"/>
        <v>10</v>
      </c>
      <c r="O23" s="396">
        <v>13</v>
      </c>
      <c r="P23" s="396">
        <f t="shared" si="3"/>
        <v>2</v>
      </c>
      <c r="Q23" s="568" t="str">
        <f t="shared" si="4"/>
        <v>Aragón</v>
      </c>
      <c r="R23" s="762">
        <f t="shared" si="5"/>
        <v>30.377867092796151</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1568492</v>
      </c>
      <c r="E24" s="684">
        <v>3.226042450492542</v>
      </c>
      <c r="F24" s="350"/>
      <c r="G24" s="765">
        <v>199412</v>
      </c>
      <c r="H24" s="766">
        <v>3.0566121317513688</v>
      </c>
      <c r="I24" s="756"/>
      <c r="J24" s="767">
        <v>65978</v>
      </c>
      <c r="K24" s="448">
        <f t="shared" si="0"/>
        <v>4.2064607278838526</v>
      </c>
      <c r="L24" s="766">
        <f>J24*100/G24</f>
        <v>33.086273644514876</v>
      </c>
      <c r="M24" s="396"/>
      <c r="N24" s="396">
        <f t="shared" si="2"/>
        <v>11</v>
      </c>
      <c r="O24" s="396">
        <v>14</v>
      </c>
      <c r="P24" s="396">
        <f t="shared" si="3"/>
        <v>5</v>
      </c>
      <c r="Q24" s="568" t="str">
        <f t="shared" si="4"/>
        <v>Canarias</v>
      </c>
      <c r="R24" s="762">
        <f t="shared" si="5"/>
        <v>28.22538479446461</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678333</v>
      </c>
      <c r="E25" s="684">
        <v>1.3951815205751497</v>
      </c>
      <c r="F25" s="350"/>
      <c r="G25" s="769">
        <v>84373</v>
      </c>
      <c r="H25" s="766">
        <v>1.2932799199258731</v>
      </c>
      <c r="I25" s="756"/>
      <c r="J25" s="767">
        <v>23654</v>
      </c>
      <c r="K25" s="448">
        <f t="shared" si="0"/>
        <v>3.4870778806279512</v>
      </c>
      <c r="L25" s="766">
        <f t="shared" si="1"/>
        <v>28.03503490453107</v>
      </c>
      <c r="M25" s="396"/>
      <c r="N25" s="396">
        <f t="shared" si="2"/>
        <v>15</v>
      </c>
      <c r="O25" s="396">
        <v>15</v>
      </c>
      <c r="P25" s="396">
        <f t="shared" si="3"/>
        <v>15</v>
      </c>
      <c r="Q25" s="568" t="str">
        <f t="shared" si="4"/>
        <v>Navarra, Comunidad Foral de</v>
      </c>
      <c r="R25" s="770">
        <f t="shared" si="5"/>
        <v>28.03503490453107</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2227684</v>
      </c>
      <c r="E26" s="684">
        <v>4.5818551514977628</v>
      </c>
      <c r="F26" s="350"/>
      <c r="G26" s="769">
        <v>337108</v>
      </c>
      <c r="H26" s="766">
        <v>5.1672336795701383</v>
      </c>
      <c r="I26" s="756"/>
      <c r="J26" s="767">
        <v>121160</v>
      </c>
      <c r="K26" s="448">
        <f t="shared" si="0"/>
        <v>5.4388324376347814</v>
      </c>
      <c r="L26" s="766">
        <f t="shared" si="1"/>
        <v>35.94100406991231</v>
      </c>
      <c r="M26" s="396"/>
      <c r="N26" s="396">
        <f t="shared" si="2"/>
        <v>5</v>
      </c>
      <c r="O26" s="396">
        <v>16</v>
      </c>
      <c r="P26" s="396">
        <f t="shared" si="3"/>
        <v>18</v>
      </c>
      <c r="Q26" s="568" t="str">
        <f t="shared" si="4"/>
        <v>Ceuta y Melilla</v>
      </c>
      <c r="R26" s="762">
        <f t="shared" si="5"/>
        <v>26.625589319889837</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324184</v>
      </c>
      <c r="E27" s="686">
        <v>0.6667750589550181</v>
      </c>
      <c r="F27" s="350"/>
      <c r="G27" s="769">
        <v>43810</v>
      </c>
      <c r="H27" s="775">
        <v>0.67152517146424218</v>
      </c>
      <c r="I27" s="756"/>
      <c r="J27" s="767">
        <v>14912</v>
      </c>
      <c r="K27" s="448">
        <f t="shared" si="0"/>
        <v>4.5998568714063621</v>
      </c>
      <c r="L27" s="775">
        <f t="shared" si="1"/>
        <v>34.037890892490296</v>
      </c>
      <c r="M27" s="396"/>
      <c r="N27" s="396">
        <f t="shared" si="2"/>
        <v>8</v>
      </c>
      <c r="O27" s="396">
        <v>17</v>
      </c>
      <c r="P27" s="396">
        <f t="shared" si="3"/>
        <v>3</v>
      </c>
      <c r="Q27" s="568" t="str">
        <f t="shared" si="4"/>
        <v>Asturias, Principado de</v>
      </c>
      <c r="R27" s="762">
        <f t="shared" si="5"/>
        <v>23.273025440063041</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169164</v>
      </c>
      <c r="E28" s="775">
        <v>0.34793307526918876</v>
      </c>
      <c r="F28" s="328"/>
      <c r="G28" s="769">
        <v>21423</v>
      </c>
      <c r="H28" s="775">
        <v>0.32837442931473315</v>
      </c>
      <c r="I28" s="756"/>
      <c r="J28" s="767">
        <v>5704</v>
      </c>
      <c r="K28" s="448">
        <f t="shared" si="0"/>
        <v>3.3718758128206949</v>
      </c>
      <c r="L28" s="775">
        <f t="shared" si="1"/>
        <v>26.625589319889837</v>
      </c>
      <c r="M28" s="396"/>
      <c r="N28" s="396">
        <f t="shared" si="2"/>
        <v>16</v>
      </c>
      <c r="O28" s="396">
        <v>18</v>
      </c>
      <c r="P28" s="396">
        <f t="shared" si="3"/>
        <v>6</v>
      </c>
      <c r="Q28" s="568" t="str">
        <f t="shared" si="4"/>
        <v>Cantabria</v>
      </c>
      <c r="R28" s="762">
        <f t="shared" si="5"/>
        <v>22.806520336962258</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20.237009460479076</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48619695</v>
      </c>
      <c r="E31" s="1258">
        <f>SUM(E11:E28)</f>
        <v>99.999999999999986</v>
      </c>
      <c r="F31" s="591"/>
      <c r="G31" s="1257">
        <f>SUM(G11:G28)</f>
        <v>6523955</v>
      </c>
      <c r="H31" s="1258">
        <f>SUM(H11:H28)</f>
        <v>100</v>
      </c>
      <c r="I31" s="320"/>
      <c r="J31" s="1257">
        <f>SUM(J11:J30)</f>
        <v>2171799</v>
      </c>
      <c r="K31" s="1259">
        <f>J31*100/D31</f>
        <v>4.4669120199129182</v>
      </c>
      <c r="L31" s="1258">
        <f>J31*100/G31</f>
        <v>33.289607301092666</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79" t="str">
        <f>'22solcasaadpot'!B32:M32</f>
        <v>(1) Cifras INE de población referidas al 01/01/2024. Real Decreto 1210/2024, de 28 de noviembre BOE 12.12.24.</v>
      </c>
      <c r="C33" s="1479"/>
      <c r="D33" s="1479"/>
      <c r="E33" s="1479"/>
      <c r="F33" s="1479"/>
      <c r="G33" s="1479"/>
      <c r="H33" s="1479"/>
      <c r="I33" s="1479"/>
      <c r="J33" s="1479"/>
      <c r="K33" s="1479"/>
      <c r="L33" s="1479"/>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80" t="str">
        <f>'22solcasaadpot'!B33:Q33</f>
        <v>(2) Cifras de Población Potencialmente Dependiente calculadas según lo explicado en la metodología</v>
      </c>
      <c r="C34" s="1480"/>
      <c r="D34" s="1480"/>
      <c r="E34" s="1480"/>
      <c r="F34" s="1480"/>
      <c r="G34" s="1480"/>
      <c r="H34" s="1480"/>
      <c r="I34" s="1480"/>
      <c r="J34" s="1480"/>
      <c r="K34" s="1480"/>
      <c r="L34" s="1480"/>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402</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243</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175</v>
      </c>
      <c r="K8" s="1450"/>
      <c r="L8" s="1450"/>
      <c r="M8" s="1450"/>
      <c r="N8" s="1450"/>
      <c r="O8" s="1451"/>
      <c r="P8" s="317"/>
      <c r="Q8" s="1449" t="s">
        <v>176</v>
      </c>
      <c r="R8" s="1450"/>
      <c r="S8" s="1450"/>
      <c r="T8" s="1450"/>
      <c r="U8" s="1450"/>
      <c r="V8" s="1451"/>
      <c r="W8" s="317"/>
      <c r="X8" s="1449" t="s">
        <v>177</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219</v>
      </c>
      <c r="L9" s="1462" t="s">
        <v>24</v>
      </c>
      <c r="M9" s="1463"/>
      <c r="N9" s="1458" t="s">
        <v>23</v>
      </c>
      <c r="O9" s="1459"/>
      <c r="P9" s="317"/>
      <c r="Q9" s="1457" t="s">
        <v>9</v>
      </c>
      <c r="R9" s="1460" t="s">
        <v>219</v>
      </c>
      <c r="S9" s="1462" t="s">
        <v>24</v>
      </c>
      <c r="T9" s="1463"/>
      <c r="U9" s="1458" t="s">
        <v>23</v>
      </c>
      <c r="V9" s="1459"/>
      <c r="W9" s="317"/>
      <c r="X9" s="1457" t="s">
        <v>9</v>
      </c>
      <c r="Y9" s="1460" t="s">
        <v>219</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219</v>
      </c>
      <c r="G10" s="406" t="s">
        <v>9</v>
      </c>
      <c r="H10" s="886" t="s">
        <v>219</v>
      </c>
      <c r="I10" s="346"/>
      <c r="J10" s="1453"/>
      <c r="K10" s="1461"/>
      <c r="L10" s="404" t="s">
        <v>9</v>
      </c>
      <c r="M10" s="403" t="s">
        <v>220</v>
      </c>
      <c r="N10" s="407" t="s">
        <v>9</v>
      </c>
      <c r="O10" s="402" t="s">
        <v>220</v>
      </c>
      <c r="P10" s="347"/>
      <c r="Q10" s="1453"/>
      <c r="R10" s="1461"/>
      <c r="S10" s="404" t="s">
        <v>9</v>
      </c>
      <c r="T10" s="403" t="s">
        <v>220</v>
      </c>
      <c r="U10" s="407" t="s">
        <v>9</v>
      </c>
      <c r="V10" s="402" t="s">
        <v>220</v>
      </c>
      <c r="W10" s="347"/>
      <c r="X10" s="1453"/>
      <c r="Y10" s="1461"/>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417063</v>
      </c>
      <c r="E12" s="352">
        <f>L12+S12+Z12</f>
        <v>259029</v>
      </c>
      <c r="F12" s="353">
        <f>E12/$D12*100</f>
        <v>62.107882981707796</v>
      </c>
      <c r="G12" s="352">
        <f>N12+U12+AB12</f>
        <v>158034</v>
      </c>
      <c r="H12" s="354">
        <f>G12/$D12*100</f>
        <v>37.892117018292197</v>
      </c>
      <c r="I12" s="350"/>
      <c r="J12" s="355">
        <v>118095</v>
      </c>
      <c r="K12" s="356">
        <v>28.315865948309966</v>
      </c>
      <c r="L12" s="357">
        <v>49482</v>
      </c>
      <c r="M12" s="353">
        <v>41.900165121300645</v>
      </c>
      <c r="N12" s="357">
        <v>68613</v>
      </c>
      <c r="O12" s="358">
        <v>58.099834878699355</v>
      </c>
      <c r="P12" s="350"/>
      <c r="Q12" s="355">
        <v>98874</v>
      </c>
      <c r="R12" s="356">
        <v>23.707209702131333</v>
      </c>
      <c r="S12" s="357">
        <v>65125</v>
      </c>
      <c r="T12" s="353">
        <v>65.866658575560805</v>
      </c>
      <c r="U12" s="357">
        <v>33749</v>
      </c>
      <c r="V12" s="358">
        <v>34.133341424439188</v>
      </c>
      <c r="W12" s="350"/>
      <c r="X12" s="355">
        <v>200094</v>
      </c>
      <c r="Y12" s="356">
        <v>47.976924349558701</v>
      </c>
      <c r="Z12" s="357">
        <v>144422</v>
      </c>
      <c r="AA12" s="353">
        <v>72.177076773916255</v>
      </c>
      <c r="AB12" s="357">
        <v>55672</v>
      </c>
      <c r="AC12" s="358">
        <f t="shared" ref="AC12:AC29" si="0">AB12/$X12*100</f>
        <v>27.822923226083741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56460</v>
      </c>
      <c r="E13" s="365">
        <f t="shared" ref="E13:E29" si="2">L13+S13+Z13</f>
        <v>36122</v>
      </c>
      <c r="F13" s="366">
        <f t="shared" ref="F13:H29" si="3">E13/$D13*100</f>
        <v>63.978037548707043</v>
      </c>
      <c r="G13" s="365">
        <f t="shared" ref="G13:G29" si="4">N13+U13+AB13</f>
        <v>20338</v>
      </c>
      <c r="H13" s="367">
        <f t="shared" si="3"/>
        <v>36.02196245129295</v>
      </c>
      <c r="I13" s="350"/>
      <c r="J13" s="368">
        <v>11018</v>
      </c>
      <c r="K13" s="369">
        <v>19.51470067304286</v>
      </c>
      <c r="L13" s="370">
        <v>4663</v>
      </c>
      <c r="M13" s="371">
        <v>42.321655472862588</v>
      </c>
      <c r="N13" s="370">
        <v>6355</v>
      </c>
      <c r="O13" s="372">
        <v>57.678344527137412</v>
      </c>
      <c r="P13" s="350"/>
      <c r="Q13" s="368">
        <v>10971</v>
      </c>
      <c r="R13" s="369">
        <v>19.431455897980872</v>
      </c>
      <c r="S13" s="370">
        <v>6709</v>
      </c>
      <c r="T13" s="371">
        <v>61.152128338346543</v>
      </c>
      <c r="U13" s="370">
        <v>4262</v>
      </c>
      <c r="V13" s="372">
        <v>38.84787166165345</v>
      </c>
      <c r="W13" s="350"/>
      <c r="X13" s="368">
        <v>34471</v>
      </c>
      <c r="Y13" s="369">
        <v>61.053843428976265</v>
      </c>
      <c r="Z13" s="370">
        <v>24750</v>
      </c>
      <c r="AA13" s="371">
        <v>71.799483623915762</v>
      </c>
      <c r="AB13" s="370">
        <v>9721</v>
      </c>
      <c r="AC13" s="372">
        <f t="shared" si="0"/>
        <v>28.200516376084245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43710</v>
      </c>
      <c r="E14" s="365">
        <f t="shared" si="2"/>
        <v>28164</v>
      </c>
      <c r="F14" s="366">
        <f t="shared" si="3"/>
        <v>64.4337680164722</v>
      </c>
      <c r="G14" s="365">
        <f t="shared" si="4"/>
        <v>15546</v>
      </c>
      <c r="H14" s="367">
        <f t="shared" si="3"/>
        <v>35.5662319835278</v>
      </c>
      <c r="I14" s="350"/>
      <c r="J14" s="368">
        <v>9928</v>
      </c>
      <c r="K14" s="369">
        <v>22.713337908945324</v>
      </c>
      <c r="L14" s="370">
        <v>4161</v>
      </c>
      <c r="M14" s="371">
        <v>41.911764705882355</v>
      </c>
      <c r="N14" s="370">
        <v>5767</v>
      </c>
      <c r="O14" s="372">
        <v>58.088235294117652</v>
      </c>
      <c r="P14" s="350"/>
      <c r="Q14" s="368">
        <v>9632</v>
      </c>
      <c r="R14" s="369">
        <v>22.036147334706015</v>
      </c>
      <c r="S14" s="370">
        <v>5793</v>
      </c>
      <c r="T14" s="371">
        <v>60.143272425249172</v>
      </c>
      <c r="U14" s="370">
        <v>3839</v>
      </c>
      <c r="V14" s="372">
        <v>39.856727574750835</v>
      </c>
      <c r="W14" s="350"/>
      <c r="X14" s="368">
        <v>24150</v>
      </c>
      <c r="Y14" s="369">
        <v>55.250514756348657</v>
      </c>
      <c r="Z14" s="370">
        <v>18210</v>
      </c>
      <c r="AA14" s="371">
        <v>75.403726708074544</v>
      </c>
      <c r="AB14" s="370">
        <v>5940</v>
      </c>
      <c r="AC14" s="372">
        <f t="shared" si="0"/>
        <v>24.596273291925467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46919</v>
      </c>
      <c r="E15" s="365">
        <f t="shared" si="2"/>
        <v>28336</v>
      </c>
      <c r="F15" s="366">
        <f t="shared" si="3"/>
        <v>60.393444020546049</v>
      </c>
      <c r="G15" s="365">
        <f t="shared" si="4"/>
        <v>18583</v>
      </c>
      <c r="H15" s="367">
        <f t="shared" si="3"/>
        <v>39.606555979453951</v>
      </c>
      <c r="I15" s="350"/>
      <c r="J15" s="368">
        <v>13647</v>
      </c>
      <c r="K15" s="369">
        <v>29.086297661928</v>
      </c>
      <c r="L15" s="370">
        <v>5892</v>
      </c>
      <c r="M15" s="371">
        <v>43.174324027258734</v>
      </c>
      <c r="N15" s="370">
        <v>7755</v>
      </c>
      <c r="O15" s="372">
        <v>56.825675972741266</v>
      </c>
      <c r="P15" s="350"/>
      <c r="Q15" s="368">
        <v>10823</v>
      </c>
      <c r="R15" s="369">
        <v>23.067414054007969</v>
      </c>
      <c r="S15" s="370">
        <v>6480</v>
      </c>
      <c r="T15" s="371">
        <v>59.872493763281895</v>
      </c>
      <c r="U15" s="370">
        <v>4343</v>
      </c>
      <c r="V15" s="372">
        <v>40.127506236718105</v>
      </c>
      <c r="W15" s="350"/>
      <c r="X15" s="368">
        <v>22449</v>
      </c>
      <c r="Y15" s="369">
        <v>47.846288284064023</v>
      </c>
      <c r="Z15" s="370">
        <v>15964</v>
      </c>
      <c r="AA15" s="371">
        <v>71.112298988819106</v>
      </c>
      <c r="AB15" s="370">
        <v>6485</v>
      </c>
      <c r="AC15" s="372">
        <f t="shared" si="0"/>
        <v>28.887701011180901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73957</v>
      </c>
      <c r="E16" s="365">
        <f t="shared" si="2"/>
        <v>43294</v>
      </c>
      <c r="F16" s="366">
        <f t="shared" si="3"/>
        <v>58.53942155576889</v>
      </c>
      <c r="G16" s="365">
        <f t="shared" si="4"/>
        <v>30663</v>
      </c>
      <c r="H16" s="367">
        <f t="shared" si="3"/>
        <v>41.460578444231103</v>
      </c>
      <c r="I16" s="350"/>
      <c r="J16" s="368">
        <v>25572</v>
      </c>
      <c r="K16" s="369">
        <v>34.576848709385182</v>
      </c>
      <c r="L16" s="370">
        <v>10604</v>
      </c>
      <c r="M16" s="371">
        <v>41.467229782574691</v>
      </c>
      <c r="N16" s="370">
        <v>14968</v>
      </c>
      <c r="O16" s="372">
        <v>58.532770217425309</v>
      </c>
      <c r="P16" s="350"/>
      <c r="Q16" s="368">
        <v>17259</v>
      </c>
      <c r="R16" s="369">
        <v>23.336533391024513</v>
      </c>
      <c r="S16" s="370">
        <v>10467</v>
      </c>
      <c r="T16" s="371">
        <v>60.646619155223355</v>
      </c>
      <c r="U16" s="370">
        <v>6792</v>
      </c>
      <c r="V16" s="372">
        <v>39.353380844776638</v>
      </c>
      <c r="W16" s="350"/>
      <c r="X16" s="368">
        <v>31126</v>
      </c>
      <c r="Y16" s="369">
        <v>42.086617899590301</v>
      </c>
      <c r="Z16" s="370">
        <v>22223</v>
      </c>
      <c r="AA16" s="371">
        <v>71.396902910749859</v>
      </c>
      <c r="AB16" s="370">
        <v>8903</v>
      </c>
      <c r="AC16" s="372">
        <f t="shared" si="0"/>
        <v>28.603097089250145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23337</v>
      </c>
      <c r="E17" s="375">
        <f t="shared" si="2"/>
        <v>14328</v>
      </c>
      <c r="F17" s="376">
        <f t="shared" si="3"/>
        <v>61.396066332433477</v>
      </c>
      <c r="G17" s="375">
        <f t="shared" si="4"/>
        <v>9009</v>
      </c>
      <c r="H17" s="367">
        <f t="shared" si="3"/>
        <v>38.603933667566523</v>
      </c>
      <c r="I17" s="350"/>
      <c r="J17" s="377">
        <v>6547</v>
      </c>
      <c r="K17" s="378">
        <v>28.054162917255859</v>
      </c>
      <c r="L17" s="375">
        <v>2774</v>
      </c>
      <c r="M17" s="376">
        <v>42.370551397586681</v>
      </c>
      <c r="N17" s="375">
        <v>3773</v>
      </c>
      <c r="O17" s="372">
        <v>57.629448602413326</v>
      </c>
      <c r="P17" s="350"/>
      <c r="Q17" s="377">
        <v>4901</v>
      </c>
      <c r="R17" s="378">
        <v>21.00098555941209</v>
      </c>
      <c r="S17" s="375">
        <v>2770</v>
      </c>
      <c r="T17" s="376">
        <v>56.519077739236891</v>
      </c>
      <c r="U17" s="375">
        <v>2131</v>
      </c>
      <c r="V17" s="372">
        <v>43.480922260763109</v>
      </c>
      <c r="W17" s="350"/>
      <c r="X17" s="377">
        <v>11889</v>
      </c>
      <c r="Y17" s="378">
        <v>50.944851523332048</v>
      </c>
      <c r="Z17" s="375">
        <v>8784</v>
      </c>
      <c r="AA17" s="376">
        <v>73.88342165026495</v>
      </c>
      <c r="AB17" s="375">
        <v>3105</v>
      </c>
      <c r="AC17" s="372">
        <f t="shared" si="0"/>
        <v>26.116578349735047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158968</v>
      </c>
      <c r="E18" s="365">
        <f t="shared" si="2"/>
        <v>99076</v>
      </c>
      <c r="F18" s="366">
        <f t="shared" si="3"/>
        <v>62.324492979719196</v>
      </c>
      <c r="G18" s="365">
        <f t="shared" si="4"/>
        <v>59892</v>
      </c>
      <c r="H18" s="367">
        <f t="shared" si="3"/>
        <v>37.675507020280811</v>
      </c>
      <c r="I18" s="350"/>
      <c r="J18" s="368">
        <v>32812</v>
      </c>
      <c r="K18" s="369">
        <v>20.640632076895979</v>
      </c>
      <c r="L18" s="370">
        <v>13859</v>
      </c>
      <c r="M18" s="371">
        <v>42.237596001462876</v>
      </c>
      <c r="N18" s="370">
        <v>18953</v>
      </c>
      <c r="O18" s="372">
        <v>57.762403998537117</v>
      </c>
      <c r="P18" s="350"/>
      <c r="Q18" s="368">
        <v>28503</v>
      </c>
      <c r="R18" s="369">
        <v>17.930023652559004</v>
      </c>
      <c r="S18" s="370">
        <v>16257</v>
      </c>
      <c r="T18" s="371">
        <v>57.036101463003895</v>
      </c>
      <c r="U18" s="370">
        <v>12246</v>
      </c>
      <c r="V18" s="372">
        <v>42.963898536996105</v>
      </c>
      <c r="W18" s="350"/>
      <c r="X18" s="368">
        <v>97653</v>
      </c>
      <c r="Y18" s="369">
        <v>61.429344270545016</v>
      </c>
      <c r="Z18" s="370">
        <v>68960</v>
      </c>
      <c r="AA18" s="371">
        <v>70.617390146744086</v>
      </c>
      <c r="AB18" s="370">
        <v>28693</v>
      </c>
      <c r="AC18" s="372">
        <f t="shared" si="0"/>
        <v>29.382609853255914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101103</v>
      </c>
      <c r="E19" s="365">
        <f t="shared" si="2"/>
        <v>62893</v>
      </c>
      <c r="F19" s="366">
        <f t="shared" si="3"/>
        <v>62.206858352373317</v>
      </c>
      <c r="G19" s="365">
        <f t="shared" si="4"/>
        <v>38210</v>
      </c>
      <c r="H19" s="367">
        <f t="shared" si="3"/>
        <v>37.793141647626676</v>
      </c>
      <c r="I19" s="350"/>
      <c r="J19" s="368">
        <v>23683</v>
      </c>
      <c r="K19" s="369">
        <v>23.424626371126475</v>
      </c>
      <c r="L19" s="370">
        <v>9866</v>
      </c>
      <c r="M19" s="371">
        <v>41.658573660431529</v>
      </c>
      <c r="N19" s="370">
        <v>13817</v>
      </c>
      <c r="O19" s="372">
        <v>58.341426339568471</v>
      </c>
      <c r="P19" s="350"/>
      <c r="Q19" s="368">
        <v>20147</v>
      </c>
      <c r="R19" s="369">
        <v>19.927202951445555</v>
      </c>
      <c r="S19" s="370">
        <v>12445</v>
      </c>
      <c r="T19" s="371">
        <v>61.770983272943859</v>
      </c>
      <c r="U19" s="370">
        <v>7702</v>
      </c>
      <c r="V19" s="372">
        <v>38.229016727056134</v>
      </c>
      <c r="W19" s="350"/>
      <c r="X19" s="368">
        <v>57273</v>
      </c>
      <c r="Y19" s="369">
        <v>56.64817067742797</v>
      </c>
      <c r="Z19" s="370">
        <v>40582</v>
      </c>
      <c r="AA19" s="371">
        <v>70.857122902589353</v>
      </c>
      <c r="AB19" s="370">
        <v>16691</v>
      </c>
      <c r="AC19" s="372">
        <f t="shared" si="0"/>
        <v>29.142877097410647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370381</v>
      </c>
      <c r="E20" s="365">
        <f t="shared" si="2"/>
        <v>231858</v>
      </c>
      <c r="F20" s="366">
        <f t="shared" si="3"/>
        <v>62.599863383920884</v>
      </c>
      <c r="G20" s="365">
        <f t="shared" si="4"/>
        <v>138523</v>
      </c>
      <c r="H20" s="367">
        <f t="shared" si="3"/>
        <v>37.400136616079116</v>
      </c>
      <c r="I20" s="350"/>
      <c r="J20" s="368">
        <v>94708</v>
      </c>
      <c r="K20" s="369">
        <v>25.570426128770102</v>
      </c>
      <c r="L20" s="370">
        <v>41310</v>
      </c>
      <c r="M20" s="371">
        <v>43.618279342822149</v>
      </c>
      <c r="N20" s="370">
        <v>53398</v>
      </c>
      <c r="O20" s="372">
        <v>56.381720657177844</v>
      </c>
      <c r="P20" s="350"/>
      <c r="Q20" s="368">
        <v>82399</v>
      </c>
      <c r="R20" s="369">
        <v>22.247091508473709</v>
      </c>
      <c r="S20" s="370">
        <v>51647</v>
      </c>
      <c r="T20" s="371">
        <v>62.67915872765446</v>
      </c>
      <c r="U20" s="370">
        <v>30752</v>
      </c>
      <c r="V20" s="372">
        <v>37.32084127234554</v>
      </c>
      <c r="W20" s="350"/>
      <c r="X20" s="368">
        <v>193274</v>
      </c>
      <c r="Y20" s="369">
        <v>52.18248236275619</v>
      </c>
      <c r="Z20" s="370">
        <v>138901</v>
      </c>
      <c r="AA20" s="371">
        <v>71.867400685037822</v>
      </c>
      <c r="AB20" s="370">
        <v>54373</v>
      </c>
      <c r="AC20" s="372">
        <f t="shared" si="0"/>
        <v>28.132599314962174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216327</v>
      </c>
      <c r="E21" s="365">
        <f t="shared" si="2"/>
        <v>133234</v>
      </c>
      <c r="F21" s="366">
        <f t="shared" si="3"/>
        <v>61.589168249917947</v>
      </c>
      <c r="G21" s="365">
        <f t="shared" si="4"/>
        <v>83093</v>
      </c>
      <c r="H21" s="367">
        <f t="shared" si="3"/>
        <v>38.410831750082053</v>
      </c>
      <c r="I21" s="350"/>
      <c r="J21" s="368">
        <v>57629</v>
      </c>
      <c r="K21" s="369">
        <v>26.639762951457747</v>
      </c>
      <c r="L21" s="370">
        <v>23463</v>
      </c>
      <c r="M21" s="371">
        <v>40.713876694025572</v>
      </c>
      <c r="N21" s="370">
        <v>34166</v>
      </c>
      <c r="O21" s="372">
        <v>59.286123305974428</v>
      </c>
      <c r="P21" s="350"/>
      <c r="Q21" s="368">
        <v>46649</v>
      </c>
      <c r="R21" s="369">
        <v>21.564113587300707</v>
      </c>
      <c r="S21" s="370">
        <v>28627</v>
      </c>
      <c r="T21" s="371">
        <v>61.36680314690561</v>
      </c>
      <c r="U21" s="370">
        <v>18022</v>
      </c>
      <c r="V21" s="372">
        <v>38.63319685309439</v>
      </c>
      <c r="W21" s="350"/>
      <c r="X21" s="368">
        <v>112049</v>
      </c>
      <c r="Y21" s="369">
        <v>51.79612346124155</v>
      </c>
      <c r="Z21" s="370">
        <v>81144</v>
      </c>
      <c r="AA21" s="371">
        <v>72.418316986318487</v>
      </c>
      <c r="AB21" s="370">
        <v>30905</v>
      </c>
      <c r="AC21" s="372">
        <f t="shared" si="0"/>
        <v>27.581683013681513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57569</v>
      </c>
      <c r="E22" s="365">
        <f t="shared" si="2"/>
        <v>36480</v>
      </c>
      <c r="F22" s="366">
        <f t="shared" si="3"/>
        <v>63.367437336066288</v>
      </c>
      <c r="G22" s="365">
        <f t="shared" si="4"/>
        <v>21089</v>
      </c>
      <c r="H22" s="367">
        <f t="shared" si="3"/>
        <v>36.632562663933719</v>
      </c>
      <c r="I22" s="350"/>
      <c r="J22" s="368">
        <v>13713</v>
      </c>
      <c r="K22" s="369">
        <v>23.82011151835189</v>
      </c>
      <c r="L22" s="370">
        <v>5977</v>
      </c>
      <c r="M22" s="371">
        <v>43.586377889593813</v>
      </c>
      <c r="N22" s="370">
        <v>7736</v>
      </c>
      <c r="O22" s="372">
        <v>56.41362211040618</v>
      </c>
      <c r="P22" s="350"/>
      <c r="Q22" s="368">
        <v>12139</v>
      </c>
      <c r="R22" s="369">
        <v>21.086001146450347</v>
      </c>
      <c r="S22" s="370">
        <v>7645</v>
      </c>
      <c r="T22" s="371">
        <v>62.978828569074885</v>
      </c>
      <c r="U22" s="370">
        <v>4494</v>
      </c>
      <c r="V22" s="372">
        <v>37.021171430925115</v>
      </c>
      <c r="W22" s="350"/>
      <c r="X22" s="368">
        <v>31717</v>
      </c>
      <c r="Y22" s="369">
        <v>55.093887335197763</v>
      </c>
      <c r="Z22" s="370">
        <v>22858</v>
      </c>
      <c r="AA22" s="371">
        <v>72.06860674086451</v>
      </c>
      <c r="AB22" s="370">
        <v>8859</v>
      </c>
      <c r="AC22" s="372">
        <f t="shared" si="0"/>
        <v>27.931393259135479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97629</v>
      </c>
      <c r="E23" s="365">
        <f t="shared" si="2"/>
        <v>60405</v>
      </c>
      <c r="F23" s="366">
        <f t="shared" si="3"/>
        <v>61.87198475862705</v>
      </c>
      <c r="G23" s="365">
        <f t="shared" si="4"/>
        <v>37224</v>
      </c>
      <c r="H23" s="367">
        <f t="shared" si="3"/>
        <v>38.128015241372957</v>
      </c>
      <c r="I23" s="350"/>
      <c r="J23" s="368">
        <v>27202</v>
      </c>
      <c r="K23" s="369">
        <v>27.862622786262282</v>
      </c>
      <c r="L23" s="370">
        <v>10689</v>
      </c>
      <c r="M23" s="371">
        <v>39.294904786412765</v>
      </c>
      <c r="N23" s="370">
        <v>16513</v>
      </c>
      <c r="O23" s="372">
        <v>60.705095213587235</v>
      </c>
      <c r="P23" s="350"/>
      <c r="Q23" s="368">
        <v>17156</v>
      </c>
      <c r="R23" s="369">
        <v>17.572647471550461</v>
      </c>
      <c r="S23" s="370">
        <v>9902</v>
      </c>
      <c r="T23" s="371">
        <v>57.717416647237116</v>
      </c>
      <c r="U23" s="370">
        <v>7254</v>
      </c>
      <c r="V23" s="372">
        <v>42.282583352762884</v>
      </c>
      <c r="W23" s="350"/>
      <c r="X23" s="368">
        <v>53271</v>
      </c>
      <c r="Y23" s="369">
        <v>54.564729742187254</v>
      </c>
      <c r="Z23" s="370">
        <v>39814</v>
      </c>
      <c r="AA23" s="371">
        <v>74.738600739614427</v>
      </c>
      <c r="AB23" s="370">
        <v>13457</v>
      </c>
      <c r="AC23" s="372">
        <f t="shared" si="0"/>
        <v>25.261399260385573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276968</v>
      </c>
      <c r="E24" s="365">
        <f t="shared" si="2"/>
        <v>180263</v>
      </c>
      <c r="F24" s="366">
        <f t="shared" si="3"/>
        <v>65.084414083937489</v>
      </c>
      <c r="G24" s="365">
        <f t="shared" si="4"/>
        <v>96705</v>
      </c>
      <c r="H24" s="367">
        <f t="shared" si="3"/>
        <v>34.915585916062511</v>
      </c>
      <c r="I24" s="350"/>
      <c r="J24" s="368">
        <v>65191</v>
      </c>
      <c r="K24" s="369">
        <v>23.537376158978653</v>
      </c>
      <c r="L24" s="370">
        <v>30098</v>
      </c>
      <c r="M24" s="371">
        <v>46.168949701645936</v>
      </c>
      <c r="N24" s="370">
        <v>35093</v>
      </c>
      <c r="O24" s="372">
        <v>53.831050298354064</v>
      </c>
      <c r="P24" s="350"/>
      <c r="Q24" s="368">
        <v>54433</v>
      </c>
      <c r="R24" s="369">
        <v>19.653172929724732</v>
      </c>
      <c r="S24" s="370">
        <v>35336</v>
      </c>
      <c r="T24" s="371">
        <v>64.916502856722943</v>
      </c>
      <c r="U24" s="370">
        <v>19097</v>
      </c>
      <c r="V24" s="372">
        <v>35.083497143277057</v>
      </c>
      <c r="W24" s="350"/>
      <c r="X24" s="368">
        <v>157344</v>
      </c>
      <c r="Y24" s="369">
        <v>56.809450911296608</v>
      </c>
      <c r="Z24" s="370">
        <v>114829</v>
      </c>
      <c r="AA24" s="371">
        <v>72.979586129753912</v>
      </c>
      <c r="AB24" s="370">
        <v>42515</v>
      </c>
      <c r="AC24" s="372">
        <f t="shared" si="0"/>
        <v>27.020413870246085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65978</v>
      </c>
      <c r="E25" s="365">
        <f t="shared" si="2"/>
        <v>37722</v>
      </c>
      <c r="F25" s="366">
        <f t="shared" si="3"/>
        <v>57.173603322319565</v>
      </c>
      <c r="G25" s="365">
        <f t="shared" si="4"/>
        <v>28256</v>
      </c>
      <c r="H25" s="367">
        <f t="shared" si="3"/>
        <v>42.826396677680442</v>
      </c>
      <c r="I25" s="350"/>
      <c r="J25" s="368">
        <v>22733</v>
      </c>
      <c r="K25" s="369">
        <v>34.455424535451215</v>
      </c>
      <c r="L25" s="370">
        <v>8614</v>
      </c>
      <c r="M25" s="371">
        <v>37.89205120309682</v>
      </c>
      <c r="N25" s="370">
        <v>14119</v>
      </c>
      <c r="O25" s="372">
        <v>62.10794879690318</v>
      </c>
      <c r="P25" s="350"/>
      <c r="Q25" s="368">
        <v>14910</v>
      </c>
      <c r="R25" s="369">
        <v>22.598441904877383</v>
      </c>
      <c r="S25" s="370">
        <v>9247</v>
      </c>
      <c r="T25" s="371">
        <v>62.018779342723008</v>
      </c>
      <c r="U25" s="370">
        <v>5663</v>
      </c>
      <c r="V25" s="372">
        <v>37.981220657276992</v>
      </c>
      <c r="W25" s="350"/>
      <c r="X25" s="368">
        <v>28335</v>
      </c>
      <c r="Y25" s="369">
        <v>42.946133559671409</v>
      </c>
      <c r="Z25" s="370">
        <v>19861</v>
      </c>
      <c r="AA25" s="371">
        <v>70.093523910358215</v>
      </c>
      <c r="AB25" s="370">
        <v>8474</v>
      </c>
      <c r="AC25" s="372">
        <f t="shared" si="0"/>
        <v>29.906476089641785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23654</v>
      </c>
      <c r="E26" s="380">
        <f t="shared" si="2"/>
        <v>14672</v>
      </c>
      <c r="F26" s="381">
        <f t="shared" si="3"/>
        <v>62.027564048363914</v>
      </c>
      <c r="G26" s="380">
        <f t="shared" si="4"/>
        <v>8982</v>
      </c>
      <c r="H26" s="367">
        <f t="shared" si="3"/>
        <v>37.972435951636086</v>
      </c>
      <c r="I26" s="350"/>
      <c r="J26" s="377">
        <v>5538</v>
      </c>
      <c r="K26" s="378">
        <v>23.412530650207152</v>
      </c>
      <c r="L26" s="375">
        <v>2430</v>
      </c>
      <c r="M26" s="376">
        <v>43.87865655471289</v>
      </c>
      <c r="N26" s="375">
        <v>3108</v>
      </c>
      <c r="O26" s="372">
        <v>56.12134344528711</v>
      </c>
      <c r="P26" s="350"/>
      <c r="Q26" s="377">
        <v>4458</v>
      </c>
      <c r="R26" s="378">
        <v>18.846706688086581</v>
      </c>
      <c r="S26" s="375">
        <v>2456</v>
      </c>
      <c r="T26" s="376">
        <v>55.091969493046214</v>
      </c>
      <c r="U26" s="375">
        <v>2002</v>
      </c>
      <c r="V26" s="372">
        <v>44.908030506953786</v>
      </c>
      <c r="W26" s="350"/>
      <c r="X26" s="377">
        <v>13658</v>
      </c>
      <c r="Y26" s="378">
        <v>57.74076266170627</v>
      </c>
      <c r="Z26" s="375">
        <v>9786</v>
      </c>
      <c r="AA26" s="376">
        <v>71.65031483379704</v>
      </c>
      <c r="AB26" s="375">
        <v>3872</v>
      </c>
      <c r="AC26" s="372">
        <f t="shared" si="0"/>
        <v>28.34968516620296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121160</v>
      </c>
      <c r="E27" s="380">
        <f t="shared" si="2"/>
        <v>73163</v>
      </c>
      <c r="F27" s="381">
        <f t="shared" si="3"/>
        <v>60.385440739517989</v>
      </c>
      <c r="G27" s="380">
        <f t="shared" si="4"/>
        <v>47997</v>
      </c>
      <c r="H27" s="367">
        <f t="shared" si="3"/>
        <v>39.614559260482011</v>
      </c>
      <c r="I27" s="350"/>
      <c r="J27" s="377">
        <v>31669</v>
      </c>
      <c r="K27" s="378">
        <v>26.1381644106966</v>
      </c>
      <c r="L27" s="375">
        <v>12959</v>
      </c>
      <c r="M27" s="376">
        <v>40.92014272632543</v>
      </c>
      <c r="N27" s="375">
        <v>18710</v>
      </c>
      <c r="O27" s="372">
        <v>59.079857273674577</v>
      </c>
      <c r="P27" s="350"/>
      <c r="Q27" s="377">
        <v>24148</v>
      </c>
      <c r="R27" s="378">
        <v>19.930670188180919</v>
      </c>
      <c r="S27" s="375">
        <v>13600</v>
      </c>
      <c r="T27" s="376">
        <v>56.319363922478047</v>
      </c>
      <c r="U27" s="375">
        <v>10548</v>
      </c>
      <c r="V27" s="372">
        <v>43.680636077521953</v>
      </c>
      <c r="W27" s="350"/>
      <c r="X27" s="377">
        <v>65343</v>
      </c>
      <c r="Y27" s="378">
        <v>53.931165401122485</v>
      </c>
      <c r="Z27" s="375">
        <v>46604</v>
      </c>
      <c r="AA27" s="376">
        <v>71.322100301486003</v>
      </c>
      <c r="AB27" s="375">
        <v>18739</v>
      </c>
      <c r="AC27" s="372">
        <f t="shared" si="0"/>
        <v>28.677899698513997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14912</v>
      </c>
      <c r="E28" s="380">
        <f t="shared" si="2"/>
        <v>9238</v>
      </c>
      <c r="F28" s="381">
        <f t="shared" si="3"/>
        <v>61.950107296137332</v>
      </c>
      <c r="G28" s="380">
        <f t="shared" si="4"/>
        <v>5674</v>
      </c>
      <c r="H28" s="382">
        <f t="shared" si="3"/>
        <v>38.04989270386266</v>
      </c>
      <c r="I28" s="350"/>
      <c r="J28" s="377">
        <v>3438</v>
      </c>
      <c r="K28" s="378">
        <v>23.055257510729614</v>
      </c>
      <c r="L28" s="375">
        <v>1426</v>
      </c>
      <c r="M28" s="376">
        <v>41.477603257707969</v>
      </c>
      <c r="N28" s="375">
        <v>2012</v>
      </c>
      <c r="O28" s="383">
        <v>58.522396742292024</v>
      </c>
      <c r="P28" s="350"/>
      <c r="Q28" s="377">
        <v>2784</v>
      </c>
      <c r="R28" s="378">
        <v>18.669527896995707</v>
      </c>
      <c r="S28" s="375">
        <v>1639</v>
      </c>
      <c r="T28" s="376">
        <v>58.872126436781613</v>
      </c>
      <c r="U28" s="375">
        <v>1145</v>
      </c>
      <c r="V28" s="383">
        <v>41.127873563218394</v>
      </c>
      <c r="W28" s="350"/>
      <c r="X28" s="377">
        <v>8690</v>
      </c>
      <c r="Y28" s="378">
        <v>58.275214592274679</v>
      </c>
      <c r="Z28" s="375">
        <v>6173</v>
      </c>
      <c r="AA28" s="376">
        <v>71.03567318757193</v>
      </c>
      <c r="AB28" s="375">
        <v>2517</v>
      </c>
      <c r="AC28" s="383">
        <f t="shared" si="0"/>
        <v>28.964326812428077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5704</v>
      </c>
      <c r="E29" s="386">
        <f t="shared" si="2"/>
        <v>3123</v>
      </c>
      <c r="F29" s="387">
        <f t="shared" si="3"/>
        <v>54.751051893408132</v>
      </c>
      <c r="G29" s="386">
        <f t="shared" si="4"/>
        <v>2581</v>
      </c>
      <c r="H29" s="388">
        <f t="shared" si="3"/>
        <v>45.248948106591861</v>
      </c>
      <c r="I29" s="350"/>
      <c r="J29" s="389">
        <v>3066</v>
      </c>
      <c r="K29" s="390">
        <v>53.751753155680227</v>
      </c>
      <c r="L29" s="391">
        <v>1185</v>
      </c>
      <c r="M29" s="392">
        <v>38.649706457925639</v>
      </c>
      <c r="N29" s="391">
        <v>1881</v>
      </c>
      <c r="O29" s="393">
        <v>61.350293542074361</v>
      </c>
      <c r="P29" s="350"/>
      <c r="Q29" s="389">
        <v>1035</v>
      </c>
      <c r="R29" s="390">
        <v>18.14516129032258</v>
      </c>
      <c r="S29" s="391">
        <v>719</v>
      </c>
      <c r="T29" s="392">
        <v>69.468599033816432</v>
      </c>
      <c r="U29" s="391">
        <v>316</v>
      </c>
      <c r="V29" s="393">
        <v>30.531400966183575</v>
      </c>
      <c r="W29" s="350"/>
      <c r="X29" s="389">
        <v>1603</v>
      </c>
      <c r="Y29" s="390">
        <v>28.103085553997193</v>
      </c>
      <c r="Z29" s="391">
        <v>1219</v>
      </c>
      <c r="AA29" s="392">
        <v>76.044915782907054</v>
      </c>
      <c r="AB29" s="391">
        <v>384</v>
      </c>
      <c r="AC29" s="393">
        <f t="shared" si="0"/>
        <v>23.955084217092949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2171799</v>
      </c>
      <c r="E31" s="1230">
        <f>L31+S31+Z31</f>
        <v>1351400</v>
      </c>
      <c r="F31" s="1231">
        <f>E31/$D31*100</f>
        <v>62.224911237181715</v>
      </c>
      <c r="G31" s="1230">
        <f>N31+U31+AB31</f>
        <v>820399</v>
      </c>
      <c r="H31" s="1232">
        <f>G31/$D31*100</f>
        <v>37.775088762818292</v>
      </c>
      <c r="I31" s="320"/>
      <c r="J31" s="1233">
        <f>SUM(J12:J29)</f>
        <v>566189</v>
      </c>
      <c r="K31" s="1234">
        <f>J31/$D31*100</f>
        <v>26.070046077008048</v>
      </c>
      <c r="L31" s="1230">
        <f>SUM(L12:L29)</f>
        <v>239452</v>
      </c>
      <c r="M31" s="1231">
        <f>L31/$J31*100</f>
        <v>42.291884865301164</v>
      </c>
      <c r="N31" s="1230">
        <f>SUM(N12:N29)</f>
        <v>326737</v>
      </c>
      <c r="O31" s="1235">
        <f>N31/$J31*100</f>
        <v>57.708115134698836</v>
      </c>
      <c r="P31" s="320"/>
      <c r="Q31" s="1233">
        <f>SUM(Q12:Q29)</f>
        <v>461221</v>
      </c>
      <c r="R31" s="1234">
        <f>Q31/$D31*100</f>
        <v>21.23681795598948</v>
      </c>
      <c r="S31" s="1230">
        <f>SUM(S12:S29)</f>
        <v>286864</v>
      </c>
      <c r="T31" s="1231">
        <f>S31/$Q31*100</f>
        <v>62.196647594103482</v>
      </c>
      <c r="U31" s="1230">
        <f>SUM(U12:U29)</f>
        <v>174357</v>
      </c>
      <c r="V31" s="1235">
        <f>U31/$Q31*100</f>
        <v>37.803352405896526</v>
      </c>
      <c r="W31" s="320"/>
      <c r="X31" s="1233">
        <f>SUM(X12:X29)</f>
        <v>1144389</v>
      </c>
      <c r="Y31" s="1234">
        <f>X31/$D31*100</f>
        <v>52.693135967002469</v>
      </c>
      <c r="Z31" s="1230">
        <f>SUM(Z12:Z29)</f>
        <v>825084</v>
      </c>
      <c r="AA31" s="1231">
        <f>Z31/$X31*100</f>
        <v>72.098211359948408</v>
      </c>
      <c r="AB31" s="1230">
        <f>SUM(AB12:AB29)</f>
        <v>319305</v>
      </c>
      <c r="AC31" s="1235">
        <f>AB31/$X31*100</f>
        <v>27.901788640051588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82"/>
      <c r="C34" s="1482"/>
      <c r="D34" s="1482"/>
      <c r="E34" s="1482"/>
      <c r="F34" s="1482"/>
      <c r="G34" s="1482"/>
      <c r="H34" s="1482"/>
      <c r="I34" s="1482"/>
      <c r="J34" s="1482"/>
      <c r="K34" s="1482"/>
      <c r="L34" s="1482"/>
      <c r="M34" s="1482"/>
      <c r="N34" s="1482"/>
      <c r="O34" s="1482"/>
    </row>
    <row r="35" spans="2:15" s="396" customFormat="1" ht="29.25" customHeight="1" x14ac:dyDescent="0.25">
      <c r="B35" s="1482"/>
      <c r="C35" s="1482"/>
      <c r="D35" s="1482"/>
      <c r="E35" s="1482"/>
      <c r="F35" s="1482"/>
      <c r="G35" s="1482"/>
      <c r="H35" s="1482"/>
      <c r="I35" s="1482"/>
      <c r="J35" s="1482"/>
      <c r="K35" s="1482"/>
      <c r="L35" s="1482"/>
      <c r="M35" s="1482"/>
    </row>
    <row r="36" spans="2:15" s="396" customFormat="1" ht="4.5" customHeight="1" x14ac:dyDescent="0.25">
      <c r="B36" s="1481"/>
      <c r="C36" s="1481"/>
      <c r="D36" s="1481"/>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403</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224</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225</v>
      </c>
      <c r="K8" s="1450"/>
      <c r="L8" s="1450"/>
      <c r="M8" s="1450"/>
      <c r="N8" s="1450"/>
      <c r="O8" s="1451"/>
      <c r="P8" s="317"/>
      <c r="Q8" s="1449" t="s">
        <v>226</v>
      </c>
      <c r="R8" s="1450"/>
      <c r="S8" s="1450"/>
      <c r="T8" s="1450"/>
      <c r="U8" s="1450"/>
      <c r="V8" s="1451"/>
      <c r="W8" s="317"/>
      <c r="X8" s="1449" t="s">
        <v>227</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219</v>
      </c>
      <c r="L9" s="1462" t="s">
        <v>24</v>
      </c>
      <c r="M9" s="1463"/>
      <c r="N9" s="1458" t="s">
        <v>23</v>
      </c>
      <c r="O9" s="1459"/>
      <c r="P9" s="317"/>
      <c r="Q9" s="1457" t="s">
        <v>9</v>
      </c>
      <c r="R9" s="1460" t="s">
        <v>219</v>
      </c>
      <c r="S9" s="1462" t="s">
        <v>24</v>
      </c>
      <c r="T9" s="1463"/>
      <c r="U9" s="1458" t="s">
        <v>23</v>
      </c>
      <c r="V9" s="1459"/>
      <c r="W9" s="317"/>
      <c r="X9" s="1457" t="s">
        <v>9</v>
      </c>
      <c r="Y9" s="1460" t="s">
        <v>219</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219</v>
      </c>
      <c r="G10" s="406" t="s">
        <v>9</v>
      </c>
      <c r="H10" s="886" t="s">
        <v>219</v>
      </c>
      <c r="I10" s="346"/>
      <c r="J10" s="1453"/>
      <c r="K10" s="1461"/>
      <c r="L10" s="404" t="s">
        <v>9</v>
      </c>
      <c r="M10" s="403" t="s">
        <v>220</v>
      </c>
      <c r="N10" s="407" t="s">
        <v>9</v>
      </c>
      <c r="O10" s="402" t="s">
        <v>220</v>
      </c>
      <c r="P10" s="347"/>
      <c r="Q10" s="1453"/>
      <c r="R10" s="1461"/>
      <c r="S10" s="404" t="s">
        <v>9</v>
      </c>
      <c r="T10" s="403" t="s">
        <v>220</v>
      </c>
      <c r="U10" s="407" t="s">
        <v>9</v>
      </c>
      <c r="V10" s="402" t="s">
        <v>220</v>
      </c>
      <c r="W10" s="347"/>
      <c r="X10" s="1453"/>
      <c r="Y10" s="1461"/>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77490</v>
      </c>
      <c r="E12" s="352">
        <f>L12+S12+Z12</f>
        <v>44933</v>
      </c>
      <c r="F12" s="353">
        <f>E12/$D12*100</f>
        <v>57.985546522131891</v>
      </c>
      <c r="G12" s="352">
        <f>N12+U12+AB12</f>
        <v>32557</v>
      </c>
      <c r="H12" s="354">
        <f>G12/$D12*100</f>
        <v>42.014453477868116</v>
      </c>
      <c r="I12" s="350"/>
      <c r="J12" s="355">
        <f>L12+N12</f>
        <v>29468</v>
      </c>
      <c r="K12" s="356">
        <f>J12/$D12*100</f>
        <v>38.028132662278999</v>
      </c>
      <c r="L12" s="357">
        <v>11379</v>
      </c>
      <c r="M12" s="353">
        <v>38.61476856250848</v>
      </c>
      <c r="N12" s="357">
        <v>18089</v>
      </c>
      <c r="O12" s="358">
        <v>61.38523143749152</v>
      </c>
      <c r="P12" s="350"/>
      <c r="Q12" s="355">
        <v>13644</v>
      </c>
      <c r="R12" s="356">
        <v>17.607433217189314</v>
      </c>
      <c r="S12" s="357">
        <v>7687</v>
      </c>
      <c r="T12" s="353">
        <v>56.339783054822632</v>
      </c>
      <c r="U12" s="357">
        <v>5957</v>
      </c>
      <c r="V12" s="358">
        <v>43.660216945177368</v>
      </c>
      <c r="W12" s="350"/>
      <c r="X12" s="355">
        <v>34378</v>
      </c>
      <c r="Y12" s="356">
        <v>44.364434120531683</v>
      </c>
      <c r="Z12" s="357">
        <v>25867</v>
      </c>
      <c r="AA12" s="353">
        <v>75.242887893420203</v>
      </c>
      <c r="AB12" s="357">
        <v>8511</v>
      </c>
      <c r="AC12" s="358">
        <f t="shared" ref="AC12:AC29" si="0">AB12/$X12*100</f>
        <v>24.75711210657979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14121</v>
      </c>
      <c r="E13" s="365">
        <f t="shared" ref="E13:E29" si="2">L13+S13+Z13</f>
        <v>9395</v>
      </c>
      <c r="F13" s="366">
        <f t="shared" ref="F13:H29" si="3">E13/$D13*100</f>
        <v>66.532115289285471</v>
      </c>
      <c r="G13" s="365">
        <f t="shared" ref="G13:G29" si="4">N13+U13+AB13</f>
        <v>4726</v>
      </c>
      <c r="H13" s="367">
        <f t="shared" si="3"/>
        <v>33.467884710714543</v>
      </c>
      <c r="I13" s="350"/>
      <c r="J13" s="368">
        <f t="shared" ref="J13:J29" si="5">L13+N13</f>
        <v>2553</v>
      </c>
      <c r="K13" s="369">
        <f t="shared" ref="K13:K29" si="6">J13/$D13*100</f>
        <v>18.079456129169323</v>
      </c>
      <c r="L13" s="370">
        <v>1042</v>
      </c>
      <c r="M13" s="371">
        <v>40.814727771249508</v>
      </c>
      <c r="N13" s="370">
        <v>1511</v>
      </c>
      <c r="O13" s="372">
        <v>59.185272228750485</v>
      </c>
      <c r="P13" s="350"/>
      <c r="Q13" s="368">
        <v>2113</v>
      </c>
      <c r="R13" s="369">
        <v>14.963529495078252</v>
      </c>
      <c r="S13" s="370">
        <v>1218</v>
      </c>
      <c r="T13" s="371">
        <v>57.643161381921438</v>
      </c>
      <c r="U13" s="370">
        <v>895</v>
      </c>
      <c r="V13" s="372">
        <v>42.356838618078562</v>
      </c>
      <c r="W13" s="350"/>
      <c r="X13" s="368">
        <v>9455</v>
      </c>
      <c r="Y13" s="369">
        <v>66.957014375752422</v>
      </c>
      <c r="Z13" s="370">
        <v>7135</v>
      </c>
      <c r="AA13" s="371">
        <v>75.462718138551026</v>
      </c>
      <c r="AB13" s="370">
        <v>2320</v>
      </c>
      <c r="AC13" s="372">
        <f t="shared" si="0"/>
        <v>24.537281861448971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7818</v>
      </c>
      <c r="E14" s="365">
        <f t="shared" si="2"/>
        <v>5184</v>
      </c>
      <c r="F14" s="366">
        <f t="shared" si="3"/>
        <v>66.308518802762848</v>
      </c>
      <c r="G14" s="365">
        <f t="shared" si="4"/>
        <v>2634</v>
      </c>
      <c r="H14" s="367">
        <f t="shared" si="3"/>
        <v>33.691481197237145</v>
      </c>
      <c r="I14" s="350"/>
      <c r="J14" s="368">
        <f t="shared" si="5"/>
        <v>1806</v>
      </c>
      <c r="K14" s="369">
        <f t="shared" si="6"/>
        <v>23.100537221795854</v>
      </c>
      <c r="L14" s="370">
        <v>743</v>
      </c>
      <c r="M14" s="371">
        <v>41.140642303432998</v>
      </c>
      <c r="N14" s="370">
        <v>1063</v>
      </c>
      <c r="O14" s="372">
        <v>58.859357696566995</v>
      </c>
      <c r="P14" s="350"/>
      <c r="Q14" s="368">
        <v>1447</v>
      </c>
      <c r="R14" s="369">
        <v>18.508569966743412</v>
      </c>
      <c r="S14" s="370">
        <v>831</v>
      </c>
      <c r="T14" s="371">
        <v>57.429163787145818</v>
      </c>
      <c r="U14" s="370">
        <v>616</v>
      </c>
      <c r="V14" s="372">
        <v>42.570836212854182</v>
      </c>
      <c r="W14" s="350"/>
      <c r="X14" s="368">
        <v>4565</v>
      </c>
      <c r="Y14" s="369">
        <v>58.390892811460724</v>
      </c>
      <c r="Z14" s="370">
        <v>3610</v>
      </c>
      <c r="AA14" s="371">
        <v>79.079956188389929</v>
      </c>
      <c r="AB14" s="370">
        <v>955</v>
      </c>
      <c r="AC14" s="372">
        <f t="shared" si="0"/>
        <v>20.920043811610075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8833</v>
      </c>
      <c r="E15" s="365">
        <f t="shared" si="2"/>
        <v>5545</v>
      </c>
      <c r="F15" s="366">
        <f t="shared" si="3"/>
        <v>62.775953809577722</v>
      </c>
      <c r="G15" s="365">
        <f t="shared" si="4"/>
        <v>3288</v>
      </c>
      <c r="H15" s="367">
        <f t="shared" si="3"/>
        <v>37.224046190422278</v>
      </c>
      <c r="I15" s="350"/>
      <c r="J15" s="368">
        <f t="shared" si="5"/>
        <v>2065</v>
      </c>
      <c r="K15" s="369">
        <f t="shared" si="6"/>
        <v>23.37824068832786</v>
      </c>
      <c r="L15" s="370">
        <v>787</v>
      </c>
      <c r="M15" s="371">
        <v>38.111380145278453</v>
      </c>
      <c r="N15" s="370">
        <v>1278</v>
      </c>
      <c r="O15" s="372">
        <v>61.888619854721547</v>
      </c>
      <c r="P15" s="350"/>
      <c r="Q15" s="368">
        <v>1533</v>
      </c>
      <c r="R15" s="369">
        <v>17.355371900826448</v>
      </c>
      <c r="S15" s="370">
        <v>875</v>
      </c>
      <c r="T15" s="371">
        <v>57.077625570776256</v>
      </c>
      <c r="U15" s="370">
        <v>658</v>
      </c>
      <c r="V15" s="372">
        <v>42.922374429223744</v>
      </c>
      <c r="W15" s="350"/>
      <c r="X15" s="368">
        <v>5235</v>
      </c>
      <c r="Y15" s="369">
        <v>59.266387410845688</v>
      </c>
      <c r="Z15" s="370">
        <v>3883</v>
      </c>
      <c r="AA15" s="371">
        <v>74.173829990448908</v>
      </c>
      <c r="AB15" s="370">
        <v>1352</v>
      </c>
      <c r="AC15" s="372">
        <f t="shared" si="0"/>
        <v>25.826170009551099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22582</v>
      </c>
      <c r="E16" s="365">
        <f t="shared" si="2"/>
        <v>13724</v>
      </c>
      <c r="F16" s="366">
        <f t="shared" si="3"/>
        <v>60.774067841643785</v>
      </c>
      <c r="G16" s="365">
        <f t="shared" si="4"/>
        <v>8858</v>
      </c>
      <c r="H16" s="367">
        <f t="shared" si="3"/>
        <v>39.225932158356215</v>
      </c>
      <c r="I16" s="350"/>
      <c r="J16" s="368">
        <f t="shared" si="5"/>
        <v>6645</v>
      </c>
      <c r="K16" s="369">
        <f t="shared" si="6"/>
        <v>29.426091577362502</v>
      </c>
      <c r="L16" s="370">
        <v>2686</v>
      </c>
      <c r="M16" s="371">
        <v>40.42136945071482</v>
      </c>
      <c r="N16" s="370">
        <v>3959</v>
      </c>
      <c r="O16" s="372">
        <v>59.578630549285172</v>
      </c>
      <c r="P16" s="350"/>
      <c r="Q16" s="368">
        <v>4396</v>
      </c>
      <c r="R16" s="369">
        <v>19.466831990080596</v>
      </c>
      <c r="S16" s="370">
        <v>2529</v>
      </c>
      <c r="T16" s="371">
        <v>57.52957233848953</v>
      </c>
      <c r="U16" s="370">
        <v>1867</v>
      </c>
      <c r="V16" s="372">
        <v>42.470427661510463</v>
      </c>
      <c r="W16" s="350"/>
      <c r="X16" s="368">
        <v>11541</v>
      </c>
      <c r="Y16" s="369">
        <v>51.107076432556909</v>
      </c>
      <c r="Z16" s="370">
        <v>8509</v>
      </c>
      <c r="AA16" s="371">
        <v>73.728446408456804</v>
      </c>
      <c r="AB16" s="370">
        <v>3032</v>
      </c>
      <c r="AC16" s="372">
        <f t="shared" si="0"/>
        <v>26.271553591543196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5196</v>
      </c>
      <c r="E17" s="375">
        <f t="shared" si="2"/>
        <v>3316</v>
      </c>
      <c r="F17" s="376">
        <f t="shared" si="3"/>
        <v>63.81832178598922</v>
      </c>
      <c r="G17" s="375">
        <f t="shared" si="4"/>
        <v>1880</v>
      </c>
      <c r="H17" s="367">
        <f t="shared" si="3"/>
        <v>36.181678214010773</v>
      </c>
      <c r="I17" s="350"/>
      <c r="J17" s="377">
        <f t="shared" si="5"/>
        <v>1311</v>
      </c>
      <c r="K17" s="378">
        <f t="shared" si="6"/>
        <v>25.230946882217093</v>
      </c>
      <c r="L17" s="375">
        <v>523</v>
      </c>
      <c r="M17" s="376">
        <v>39.893211289092292</v>
      </c>
      <c r="N17" s="375">
        <v>788</v>
      </c>
      <c r="O17" s="372">
        <v>60.106788710907701</v>
      </c>
      <c r="P17" s="350"/>
      <c r="Q17" s="377">
        <v>926</v>
      </c>
      <c r="R17" s="378">
        <v>17.821401077752117</v>
      </c>
      <c r="S17" s="375">
        <v>504</v>
      </c>
      <c r="T17" s="376">
        <v>54.427645788336932</v>
      </c>
      <c r="U17" s="375">
        <v>422</v>
      </c>
      <c r="V17" s="372">
        <v>45.572354211663068</v>
      </c>
      <c r="W17" s="350"/>
      <c r="X17" s="377">
        <v>2959</v>
      </c>
      <c r="Y17" s="378">
        <v>56.947652040030796</v>
      </c>
      <c r="Z17" s="375">
        <v>2289</v>
      </c>
      <c r="AA17" s="376">
        <v>77.357215275430889</v>
      </c>
      <c r="AB17" s="375">
        <v>670</v>
      </c>
      <c r="AC17" s="372">
        <f t="shared" si="0"/>
        <v>22.642784724569111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34807</v>
      </c>
      <c r="E18" s="365">
        <f t="shared" si="2"/>
        <v>22774</v>
      </c>
      <c r="F18" s="366">
        <f t="shared" si="3"/>
        <v>65.429367655931287</v>
      </c>
      <c r="G18" s="365">
        <f t="shared" si="4"/>
        <v>12033</v>
      </c>
      <c r="H18" s="367">
        <f t="shared" si="3"/>
        <v>34.57063234406872</v>
      </c>
      <c r="I18" s="350"/>
      <c r="J18" s="368">
        <f t="shared" si="5"/>
        <v>6741</v>
      </c>
      <c r="K18" s="369">
        <f t="shared" si="6"/>
        <v>19.366794035682478</v>
      </c>
      <c r="L18" s="370">
        <v>2750</v>
      </c>
      <c r="M18" s="371">
        <v>40.795134253078182</v>
      </c>
      <c r="N18" s="370">
        <v>3991</v>
      </c>
      <c r="O18" s="372">
        <v>59.204865746921818</v>
      </c>
      <c r="P18" s="350"/>
      <c r="Q18" s="368">
        <v>5121</v>
      </c>
      <c r="R18" s="369">
        <v>14.712557818829547</v>
      </c>
      <c r="S18" s="370">
        <v>2808</v>
      </c>
      <c r="T18" s="371">
        <v>54.833040421792624</v>
      </c>
      <c r="U18" s="370">
        <v>2313</v>
      </c>
      <c r="V18" s="372">
        <v>45.166959578207383</v>
      </c>
      <c r="W18" s="350"/>
      <c r="X18" s="368">
        <v>22945</v>
      </c>
      <c r="Y18" s="369">
        <v>65.920648145487988</v>
      </c>
      <c r="Z18" s="370">
        <v>17216</v>
      </c>
      <c r="AA18" s="371">
        <v>75.03159729788625</v>
      </c>
      <c r="AB18" s="370">
        <v>5729</v>
      </c>
      <c r="AC18" s="372">
        <f t="shared" si="0"/>
        <v>24.96840270211375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24893</v>
      </c>
      <c r="E19" s="365">
        <f t="shared" si="2"/>
        <v>15843</v>
      </c>
      <c r="F19" s="366">
        <f t="shared" si="3"/>
        <v>63.644398023540752</v>
      </c>
      <c r="G19" s="365">
        <f t="shared" si="4"/>
        <v>9050</v>
      </c>
      <c r="H19" s="367">
        <f t="shared" si="3"/>
        <v>36.355601976459248</v>
      </c>
      <c r="I19" s="350"/>
      <c r="J19" s="368">
        <f t="shared" si="5"/>
        <v>5592</v>
      </c>
      <c r="K19" s="369">
        <f t="shared" si="6"/>
        <v>22.464146547222111</v>
      </c>
      <c r="L19" s="370">
        <v>2144</v>
      </c>
      <c r="M19" s="371">
        <v>38.340486409155936</v>
      </c>
      <c r="N19" s="370">
        <v>3448</v>
      </c>
      <c r="O19" s="372">
        <v>61.659513590844064</v>
      </c>
      <c r="P19" s="350"/>
      <c r="Q19" s="368">
        <v>3587</v>
      </c>
      <c r="R19" s="369">
        <v>14.40967340216125</v>
      </c>
      <c r="S19" s="370">
        <v>2059</v>
      </c>
      <c r="T19" s="371">
        <v>57.401728463897406</v>
      </c>
      <c r="U19" s="370">
        <v>1528</v>
      </c>
      <c r="V19" s="372">
        <v>42.598271536102594</v>
      </c>
      <c r="W19" s="350"/>
      <c r="X19" s="368">
        <v>15714</v>
      </c>
      <c r="Y19" s="369">
        <v>63.12618005061664</v>
      </c>
      <c r="Z19" s="370">
        <v>11640</v>
      </c>
      <c r="AA19" s="371">
        <v>74.074074074074076</v>
      </c>
      <c r="AB19" s="370">
        <v>4074</v>
      </c>
      <c r="AC19" s="372">
        <f t="shared" si="0"/>
        <v>25.925925925925924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49276</v>
      </c>
      <c r="E20" s="365">
        <f t="shared" si="2"/>
        <v>30892</v>
      </c>
      <c r="F20" s="366">
        <f t="shared" si="3"/>
        <v>62.691776929945611</v>
      </c>
      <c r="G20" s="365">
        <f t="shared" si="4"/>
        <v>18384</v>
      </c>
      <c r="H20" s="367">
        <f t="shared" si="3"/>
        <v>37.308223070054389</v>
      </c>
      <c r="I20" s="350"/>
      <c r="J20" s="368">
        <f t="shared" si="5"/>
        <v>13822</v>
      </c>
      <c r="K20" s="369">
        <f t="shared" si="6"/>
        <v>28.050166409611172</v>
      </c>
      <c r="L20" s="370">
        <v>5585</v>
      </c>
      <c r="M20" s="371">
        <v>40.406598176819564</v>
      </c>
      <c r="N20" s="370">
        <v>8237</v>
      </c>
      <c r="O20" s="372">
        <v>59.593401823180436</v>
      </c>
      <c r="P20" s="350"/>
      <c r="Q20" s="368">
        <v>7810</v>
      </c>
      <c r="R20" s="369">
        <v>15.849500771166491</v>
      </c>
      <c r="S20" s="370">
        <v>4389</v>
      </c>
      <c r="T20" s="371">
        <v>56.197183098591552</v>
      </c>
      <c r="U20" s="370">
        <v>3421</v>
      </c>
      <c r="V20" s="372">
        <v>43.802816901408455</v>
      </c>
      <c r="W20" s="350"/>
      <c r="X20" s="368">
        <v>27644</v>
      </c>
      <c r="Y20" s="369">
        <v>56.100332819222345</v>
      </c>
      <c r="Z20" s="370">
        <v>20918</v>
      </c>
      <c r="AA20" s="371">
        <v>75.669222977861381</v>
      </c>
      <c r="AB20" s="370">
        <v>6726</v>
      </c>
      <c r="AC20" s="372">
        <f t="shared" si="0"/>
        <v>24.330777022138619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49695</v>
      </c>
      <c r="E21" s="365">
        <f t="shared" si="2"/>
        <v>32187</v>
      </c>
      <c r="F21" s="366">
        <f t="shared" si="3"/>
        <v>64.76909145789314</v>
      </c>
      <c r="G21" s="365">
        <f t="shared" si="4"/>
        <v>17508</v>
      </c>
      <c r="H21" s="367">
        <f t="shared" si="3"/>
        <v>35.230908542106853</v>
      </c>
      <c r="I21" s="350"/>
      <c r="J21" s="368">
        <f t="shared" si="5"/>
        <v>10403</v>
      </c>
      <c r="K21" s="369">
        <f t="shared" si="6"/>
        <v>20.933695542811147</v>
      </c>
      <c r="L21" s="370">
        <v>4254</v>
      </c>
      <c r="M21" s="371">
        <v>40.892050370085556</v>
      </c>
      <c r="N21" s="370">
        <v>6149</v>
      </c>
      <c r="O21" s="372">
        <v>59.107949629914444</v>
      </c>
      <c r="P21" s="350"/>
      <c r="Q21" s="368">
        <v>8776</v>
      </c>
      <c r="R21" s="369">
        <v>17.659724318341887</v>
      </c>
      <c r="S21" s="370">
        <v>4985</v>
      </c>
      <c r="T21" s="371">
        <v>56.80264357338195</v>
      </c>
      <c r="U21" s="370">
        <v>3791</v>
      </c>
      <c r="V21" s="372">
        <v>43.19735642661805</v>
      </c>
      <c r="W21" s="350"/>
      <c r="X21" s="368">
        <v>30516</v>
      </c>
      <c r="Y21" s="369">
        <v>61.406580138846969</v>
      </c>
      <c r="Z21" s="370">
        <v>22948</v>
      </c>
      <c r="AA21" s="371">
        <v>75.199895136977318</v>
      </c>
      <c r="AB21" s="370">
        <v>7568</v>
      </c>
      <c r="AC21" s="372">
        <f t="shared" si="0"/>
        <v>24.800104863022675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13189</v>
      </c>
      <c r="E22" s="365">
        <f t="shared" si="2"/>
        <v>8606</v>
      </c>
      <c r="F22" s="366">
        <f t="shared" si="3"/>
        <v>65.251345818485092</v>
      </c>
      <c r="G22" s="365">
        <f t="shared" si="4"/>
        <v>4583</v>
      </c>
      <c r="H22" s="367">
        <f t="shared" si="3"/>
        <v>34.748654181514901</v>
      </c>
      <c r="I22" s="350"/>
      <c r="J22" s="368">
        <f t="shared" si="5"/>
        <v>2768</v>
      </c>
      <c r="K22" s="369">
        <f t="shared" si="6"/>
        <v>20.987186291606641</v>
      </c>
      <c r="L22" s="370">
        <v>1116</v>
      </c>
      <c r="M22" s="371">
        <v>40.317919075144509</v>
      </c>
      <c r="N22" s="370">
        <v>1652</v>
      </c>
      <c r="O22" s="372">
        <v>59.682080924855498</v>
      </c>
      <c r="P22" s="350"/>
      <c r="Q22" s="368">
        <v>2049</v>
      </c>
      <c r="R22" s="369">
        <v>15.535673667450148</v>
      </c>
      <c r="S22" s="370">
        <v>1160</v>
      </c>
      <c r="T22" s="371">
        <v>56.612981942410933</v>
      </c>
      <c r="U22" s="370">
        <v>889</v>
      </c>
      <c r="V22" s="372">
        <v>43.387018057589067</v>
      </c>
      <c r="W22" s="350"/>
      <c r="X22" s="368">
        <v>8372</v>
      </c>
      <c r="Y22" s="369">
        <v>63.477140040943212</v>
      </c>
      <c r="Z22" s="370">
        <v>6330</v>
      </c>
      <c r="AA22" s="371">
        <v>75.609173435260388</v>
      </c>
      <c r="AB22" s="370">
        <v>2042</v>
      </c>
      <c r="AC22" s="372">
        <f t="shared" si="0"/>
        <v>24.390826564739609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28302</v>
      </c>
      <c r="E23" s="365">
        <f t="shared" si="2"/>
        <v>19054</v>
      </c>
      <c r="F23" s="366">
        <f t="shared" si="3"/>
        <v>67.323864037877172</v>
      </c>
      <c r="G23" s="365">
        <f t="shared" si="4"/>
        <v>9248</v>
      </c>
      <c r="H23" s="367">
        <f t="shared" si="3"/>
        <v>32.676135962122821</v>
      </c>
      <c r="I23" s="350"/>
      <c r="J23" s="368">
        <f t="shared" si="5"/>
        <v>5339</v>
      </c>
      <c r="K23" s="369">
        <f t="shared" si="6"/>
        <v>18.864391209101829</v>
      </c>
      <c r="L23" s="370">
        <v>2282</v>
      </c>
      <c r="M23" s="371">
        <v>42.742086533058625</v>
      </c>
      <c r="N23" s="370">
        <v>3057</v>
      </c>
      <c r="O23" s="372">
        <v>57.257913466941382</v>
      </c>
      <c r="P23" s="350"/>
      <c r="Q23" s="368">
        <v>4436</v>
      </c>
      <c r="R23" s="369">
        <v>15.673803971450781</v>
      </c>
      <c r="S23" s="370">
        <v>2475</v>
      </c>
      <c r="T23" s="371">
        <v>55.793507664562668</v>
      </c>
      <c r="U23" s="370">
        <v>1961</v>
      </c>
      <c r="V23" s="372">
        <v>44.206492335437332</v>
      </c>
      <c r="W23" s="350"/>
      <c r="X23" s="368">
        <v>18527</v>
      </c>
      <c r="Y23" s="369">
        <v>65.461804819447394</v>
      </c>
      <c r="Z23" s="370">
        <v>14297</v>
      </c>
      <c r="AA23" s="371">
        <v>77.168456846764172</v>
      </c>
      <c r="AB23" s="370">
        <v>4230</v>
      </c>
      <c r="AC23" s="372">
        <f t="shared" si="0"/>
        <v>22.831543153235817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68902</v>
      </c>
      <c r="E24" s="365">
        <f t="shared" si="2"/>
        <v>45351</v>
      </c>
      <c r="F24" s="366">
        <f t="shared" si="3"/>
        <v>65.819569823807726</v>
      </c>
      <c r="G24" s="365">
        <f t="shared" si="4"/>
        <v>23551</v>
      </c>
      <c r="H24" s="367">
        <f t="shared" si="3"/>
        <v>34.180430176192274</v>
      </c>
      <c r="I24" s="350"/>
      <c r="J24" s="368">
        <f t="shared" si="5"/>
        <v>16771</v>
      </c>
      <c r="K24" s="369">
        <f t="shared" si="6"/>
        <v>24.34036747844765</v>
      </c>
      <c r="L24" s="370">
        <v>7918</v>
      </c>
      <c r="M24" s="371">
        <v>47.212450062608077</v>
      </c>
      <c r="N24" s="370">
        <v>8853</v>
      </c>
      <c r="O24" s="372">
        <v>52.78754993739193</v>
      </c>
      <c r="P24" s="350"/>
      <c r="Q24" s="368">
        <v>10290</v>
      </c>
      <c r="R24" s="369">
        <v>14.934254448346929</v>
      </c>
      <c r="S24" s="370">
        <v>5980</v>
      </c>
      <c r="T24" s="371">
        <v>58.114674441205047</v>
      </c>
      <c r="U24" s="370">
        <v>4310</v>
      </c>
      <c r="V24" s="372">
        <v>41.885325558794946</v>
      </c>
      <c r="W24" s="350"/>
      <c r="X24" s="368">
        <v>41841</v>
      </c>
      <c r="Y24" s="369">
        <v>60.725378073205427</v>
      </c>
      <c r="Z24" s="370">
        <v>31453</v>
      </c>
      <c r="AA24" s="371">
        <v>75.172677517267743</v>
      </c>
      <c r="AB24" s="370">
        <v>10388</v>
      </c>
      <c r="AC24" s="372">
        <f t="shared" si="0"/>
        <v>24.827322482732246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16132</v>
      </c>
      <c r="E25" s="365">
        <f t="shared" si="2"/>
        <v>8963</v>
      </c>
      <c r="F25" s="366">
        <f t="shared" si="3"/>
        <v>55.560376890652122</v>
      </c>
      <c r="G25" s="365">
        <f t="shared" si="4"/>
        <v>7169</v>
      </c>
      <c r="H25" s="367">
        <f t="shared" si="3"/>
        <v>44.439623109347878</v>
      </c>
      <c r="I25" s="350"/>
      <c r="J25" s="368">
        <f t="shared" si="5"/>
        <v>5738</v>
      </c>
      <c r="K25" s="369">
        <f t="shared" si="6"/>
        <v>35.569055293825933</v>
      </c>
      <c r="L25" s="370">
        <v>2013</v>
      </c>
      <c r="M25" s="371">
        <v>35.081910073196241</v>
      </c>
      <c r="N25" s="370">
        <v>3725</v>
      </c>
      <c r="O25" s="372">
        <v>64.918089926803773</v>
      </c>
      <c r="P25" s="350"/>
      <c r="Q25" s="368">
        <v>2473</v>
      </c>
      <c r="R25" s="369">
        <v>15.329779320605008</v>
      </c>
      <c r="S25" s="370">
        <v>1310</v>
      </c>
      <c r="T25" s="371">
        <v>52.972098665588355</v>
      </c>
      <c r="U25" s="370">
        <v>1163</v>
      </c>
      <c r="V25" s="372">
        <v>47.027901334411645</v>
      </c>
      <c r="W25" s="350"/>
      <c r="X25" s="368">
        <v>7921</v>
      </c>
      <c r="Y25" s="369">
        <v>49.101165385569054</v>
      </c>
      <c r="Z25" s="370">
        <v>5640</v>
      </c>
      <c r="AA25" s="371">
        <v>71.203130917813411</v>
      </c>
      <c r="AB25" s="370">
        <v>2281</v>
      </c>
      <c r="AC25" s="372">
        <f t="shared" si="0"/>
        <v>28.796869082186593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3259</v>
      </c>
      <c r="E26" s="380">
        <f t="shared" si="2"/>
        <v>2187</v>
      </c>
      <c r="F26" s="381">
        <f t="shared" si="3"/>
        <v>67.106474378643753</v>
      </c>
      <c r="G26" s="380">
        <f t="shared" si="4"/>
        <v>1072</v>
      </c>
      <c r="H26" s="367">
        <f t="shared" si="3"/>
        <v>32.893525621356247</v>
      </c>
      <c r="I26" s="350"/>
      <c r="J26" s="377">
        <f t="shared" si="5"/>
        <v>661</v>
      </c>
      <c r="K26" s="378">
        <f t="shared" si="6"/>
        <v>20.282295182571342</v>
      </c>
      <c r="L26" s="375">
        <v>308</v>
      </c>
      <c r="M26" s="376">
        <v>46.59606656580938</v>
      </c>
      <c r="N26" s="375">
        <v>353</v>
      </c>
      <c r="O26" s="372">
        <v>53.40393343419062</v>
      </c>
      <c r="P26" s="350"/>
      <c r="Q26" s="377">
        <v>482</v>
      </c>
      <c r="R26" s="378">
        <v>14.789812826020251</v>
      </c>
      <c r="S26" s="375">
        <v>276</v>
      </c>
      <c r="T26" s="376">
        <v>57.261410788381738</v>
      </c>
      <c r="U26" s="375">
        <v>206</v>
      </c>
      <c r="V26" s="372">
        <v>42.738589211618255</v>
      </c>
      <c r="W26" s="350"/>
      <c r="X26" s="377">
        <v>2116</v>
      </c>
      <c r="Y26" s="378">
        <v>64.927891991408401</v>
      </c>
      <c r="Z26" s="375">
        <v>1603</v>
      </c>
      <c r="AA26" s="376">
        <v>75.756143667296783</v>
      </c>
      <c r="AB26" s="375">
        <v>513</v>
      </c>
      <c r="AC26" s="372">
        <f t="shared" si="0"/>
        <v>24.243856332703213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19928</v>
      </c>
      <c r="E27" s="380">
        <f t="shared" si="2"/>
        <v>13324</v>
      </c>
      <c r="F27" s="381">
        <f t="shared" si="3"/>
        <v>66.860698514652753</v>
      </c>
      <c r="G27" s="380">
        <f t="shared" si="4"/>
        <v>6604</v>
      </c>
      <c r="H27" s="367">
        <f t="shared" si="3"/>
        <v>33.139301485347247</v>
      </c>
      <c r="I27" s="350"/>
      <c r="J27" s="377">
        <f t="shared" si="5"/>
        <v>3526</v>
      </c>
      <c r="K27" s="378">
        <f t="shared" si="6"/>
        <v>17.693697310317141</v>
      </c>
      <c r="L27" s="375">
        <v>1457</v>
      </c>
      <c r="M27" s="376">
        <v>41.321610890527509</v>
      </c>
      <c r="N27" s="375">
        <v>2069</v>
      </c>
      <c r="O27" s="372">
        <v>58.678389109472498</v>
      </c>
      <c r="P27" s="350"/>
      <c r="Q27" s="377">
        <v>2997</v>
      </c>
      <c r="R27" s="378">
        <v>15.039140907266157</v>
      </c>
      <c r="S27" s="375">
        <v>1674</v>
      </c>
      <c r="T27" s="376">
        <v>55.85585585585585</v>
      </c>
      <c r="U27" s="375">
        <v>1323</v>
      </c>
      <c r="V27" s="372">
        <v>44.144144144144143</v>
      </c>
      <c r="W27" s="350"/>
      <c r="X27" s="377">
        <v>13405</v>
      </c>
      <c r="Y27" s="378">
        <v>67.267161782416693</v>
      </c>
      <c r="Z27" s="375">
        <v>10193</v>
      </c>
      <c r="AA27" s="376">
        <v>76.038791495710555</v>
      </c>
      <c r="AB27" s="375">
        <v>3212</v>
      </c>
      <c r="AC27" s="372">
        <f t="shared" si="0"/>
        <v>23.961208504289445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2298</v>
      </c>
      <c r="E28" s="380">
        <f t="shared" si="2"/>
        <v>1467</v>
      </c>
      <c r="F28" s="381">
        <f t="shared" si="3"/>
        <v>63.838120104438644</v>
      </c>
      <c r="G28" s="380">
        <f t="shared" si="4"/>
        <v>831</v>
      </c>
      <c r="H28" s="382">
        <f t="shared" si="3"/>
        <v>36.161879895561356</v>
      </c>
      <c r="I28" s="350"/>
      <c r="J28" s="377">
        <f t="shared" si="5"/>
        <v>520</v>
      </c>
      <c r="K28" s="378">
        <f t="shared" si="6"/>
        <v>22.628372497824195</v>
      </c>
      <c r="L28" s="375">
        <v>225</v>
      </c>
      <c r="M28" s="376">
        <v>43.269230769230774</v>
      </c>
      <c r="N28" s="375">
        <v>295</v>
      </c>
      <c r="O28" s="383">
        <v>56.730769230769226</v>
      </c>
      <c r="P28" s="350"/>
      <c r="Q28" s="377">
        <v>343</v>
      </c>
      <c r="R28" s="378">
        <v>14.926022628372499</v>
      </c>
      <c r="S28" s="375">
        <v>183</v>
      </c>
      <c r="T28" s="376">
        <v>53.352769679300295</v>
      </c>
      <c r="U28" s="375">
        <v>160</v>
      </c>
      <c r="V28" s="383">
        <v>46.647230320699705</v>
      </c>
      <c r="W28" s="350"/>
      <c r="X28" s="377">
        <v>1435</v>
      </c>
      <c r="Y28" s="378">
        <v>62.445604873803305</v>
      </c>
      <c r="Z28" s="375">
        <v>1059</v>
      </c>
      <c r="AA28" s="376">
        <v>73.797909407665514</v>
      </c>
      <c r="AB28" s="375">
        <v>376</v>
      </c>
      <c r="AC28" s="383">
        <f t="shared" si="0"/>
        <v>26.202090592334493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1277</v>
      </c>
      <c r="E29" s="386">
        <f t="shared" si="2"/>
        <v>677</v>
      </c>
      <c r="F29" s="387">
        <f t="shared" si="3"/>
        <v>53.014878621769768</v>
      </c>
      <c r="G29" s="386">
        <f t="shared" si="4"/>
        <v>600</v>
      </c>
      <c r="H29" s="388">
        <f t="shared" si="3"/>
        <v>46.985121378230225</v>
      </c>
      <c r="I29" s="350"/>
      <c r="J29" s="389">
        <f t="shared" si="5"/>
        <v>671</v>
      </c>
      <c r="K29" s="390">
        <f t="shared" si="6"/>
        <v>52.545027407987469</v>
      </c>
      <c r="L29" s="391">
        <v>252</v>
      </c>
      <c r="M29" s="392">
        <v>37.555886736214603</v>
      </c>
      <c r="N29" s="391">
        <v>419</v>
      </c>
      <c r="O29" s="393">
        <v>62.444113263785397</v>
      </c>
      <c r="P29" s="350"/>
      <c r="Q29" s="389">
        <v>187</v>
      </c>
      <c r="R29" s="390">
        <v>14.643696162881753</v>
      </c>
      <c r="S29" s="391">
        <v>112</v>
      </c>
      <c r="T29" s="392">
        <v>59.893048128342244</v>
      </c>
      <c r="U29" s="391">
        <v>75</v>
      </c>
      <c r="V29" s="393">
        <v>40.106951871657756</v>
      </c>
      <c r="W29" s="350"/>
      <c r="X29" s="389">
        <v>419</v>
      </c>
      <c r="Y29" s="390">
        <v>32.811276429130778</v>
      </c>
      <c r="Z29" s="391">
        <v>313</v>
      </c>
      <c r="AA29" s="392">
        <v>74.701670644391399</v>
      </c>
      <c r="AB29" s="391">
        <v>106</v>
      </c>
      <c r="AC29" s="393">
        <f t="shared" si="0"/>
        <v>25.29832935560859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447998</v>
      </c>
      <c r="E31" s="1230">
        <f>L31+S31+Z31</f>
        <v>283422</v>
      </c>
      <c r="F31" s="1231">
        <f>E31/$D31*100</f>
        <v>63.264121714829081</v>
      </c>
      <c r="G31" s="1230">
        <f>N31+U31+AB31</f>
        <v>164576</v>
      </c>
      <c r="H31" s="1232">
        <f>G31/$D31*100</f>
        <v>36.735878285170912</v>
      </c>
      <c r="I31" s="320"/>
      <c r="J31" s="1233">
        <f>SUM(J12:J29)</f>
        <v>116400</v>
      </c>
      <c r="K31" s="1234">
        <f>J31/$D31*100</f>
        <v>25.982258849369867</v>
      </c>
      <c r="L31" s="1230">
        <f>SUM(L12:L29)</f>
        <v>47464</v>
      </c>
      <c r="M31" s="1231">
        <f>L31/$J31*100</f>
        <v>40.776632302405496</v>
      </c>
      <c r="N31" s="1230">
        <f>SUM(N12:N29)</f>
        <v>68936</v>
      </c>
      <c r="O31" s="1235">
        <f>N31/$J31*100</f>
        <v>59.223367697594497</v>
      </c>
      <c r="P31" s="320"/>
      <c r="Q31" s="1233">
        <f>SUM(Q12:Q29)</f>
        <v>72610</v>
      </c>
      <c r="R31" s="1234">
        <f>Q31/$D31*100</f>
        <v>16.207661641346611</v>
      </c>
      <c r="S31" s="1230">
        <f>SUM(S12:S29)</f>
        <v>41055</v>
      </c>
      <c r="T31" s="1231">
        <f>S31/$Q31*100</f>
        <v>56.541798650323649</v>
      </c>
      <c r="U31" s="1230">
        <f>SUM(U12:U29)</f>
        <v>31555</v>
      </c>
      <c r="V31" s="1235">
        <f>U31/$Q31*100</f>
        <v>43.458201349676351</v>
      </c>
      <c r="W31" s="320"/>
      <c r="X31" s="1233">
        <f>SUM(X12:X29)</f>
        <v>258988</v>
      </c>
      <c r="Y31" s="1234">
        <f>X31/$D31*100</f>
        <v>57.810079509283518</v>
      </c>
      <c r="Z31" s="1230">
        <f>SUM(Z12:Z29)</f>
        <v>194903</v>
      </c>
      <c r="AA31" s="1231">
        <f>Z31/$X31*100</f>
        <v>75.255610298546642</v>
      </c>
      <c r="AB31" s="1230">
        <f>SUM(AB12:AB29)</f>
        <v>64085</v>
      </c>
      <c r="AC31" s="1235">
        <f>AB31/$X31*100</f>
        <v>24.744389701453347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404</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228</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229</v>
      </c>
      <c r="K8" s="1450"/>
      <c r="L8" s="1450"/>
      <c r="M8" s="1450"/>
      <c r="N8" s="1450"/>
      <c r="O8" s="1451"/>
      <c r="P8" s="317"/>
      <c r="Q8" s="1449" t="s">
        <v>230</v>
      </c>
      <c r="R8" s="1450"/>
      <c r="S8" s="1450"/>
      <c r="T8" s="1450"/>
      <c r="U8" s="1450"/>
      <c r="V8" s="1451"/>
      <c r="W8" s="317"/>
      <c r="X8" s="1449" t="s">
        <v>231</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219</v>
      </c>
      <c r="L9" s="1462" t="s">
        <v>24</v>
      </c>
      <c r="M9" s="1463"/>
      <c r="N9" s="1458" t="s">
        <v>23</v>
      </c>
      <c r="O9" s="1459"/>
      <c r="P9" s="317"/>
      <c r="Q9" s="1457" t="s">
        <v>9</v>
      </c>
      <c r="R9" s="1460" t="s">
        <v>219</v>
      </c>
      <c r="S9" s="1462" t="s">
        <v>24</v>
      </c>
      <c r="T9" s="1463"/>
      <c r="U9" s="1458" t="s">
        <v>23</v>
      </c>
      <c r="V9" s="1459"/>
      <c r="W9" s="317"/>
      <c r="X9" s="1457" t="s">
        <v>9</v>
      </c>
      <c r="Y9" s="1460" t="s">
        <v>219</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219</v>
      </c>
      <c r="G10" s="406" t="s">
        <v>9</v>
      </c>
      <c r="H10" s="886" t="s">
        <v>219</v>
      </c>
      <c r="I10" s="346"/>
      <c r="J10" s="1453"/>
      <c r="K10" s="1461"/>
      <c r="L10" s="404" t="s">
        <v>9</v>
      </c>
      <c r="M10" s="403" t="s">
        <v>220</v>
      </c>
      <c r="N10" s="407" t="s">
        <v>9</v>
      </c>
      <c r="O10" s="402" t="s">
        <v>220</v>
      </c>
      <c r="P10" s="347"/>
      <c r="Q10" s="1453"/>
      <c r="R10" s="1461"/>
      <c r="S10" s="404" t="s">
        <v>9</v>
      </c>
      <c r="T10" s="403" t="s">
        <v>220</v>
      </c>
      <c r="U10" s="407" t="s">
        <v>9</v>
      </c>
      <c r="V10" s="402" t="s">
        <v>220</v>
      </c>
      <c r="W10" s="347"/>
      <c r="X10" s="1453"/>
      <c r="Y10" s="1461"/>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143681</v>
      </c>
      <c r="E12" s="352">
        <f>L12+S12+Z12</f>
        <v>89309</v>
      </c>
      <c r="F12" s="353">
        <f>E12/$D12*100</f>
        <v>62.157835761165359</v>
      </c>
      <c r="G12" s="352">
        <f>N12+U12+AB12</f>
        <v>54372</v>
      </c>
      <c r="H12" s="354">
        <f>G12/$D12*100</f>
        <v>37.842164238834641</v>
      </c>
      <c r="I12" s="350"/>
      <c r="J12" s="355">
        <f>L12+N12</f>
        <v>43784</v>
      </c>
      <c r="K12" s="356">
        <f>J12/$D12*100</f>
        <v>30.4730618522978</v>
      </c>
      <c r="L12" s="357">
        <v>17496</v>
      </c>
      <c r="M12" s="353">
        <v>39.959802667641149</v>
      </c>
      <c r="N12" s="357">
        <v>26288</v>
      </c>
      <c r="O12" s="358">
        <v>60.040197332358858</v>
      </c>
      <c r="P12" s="350"/>
      <c r="Q12" s="355">
        <v>29227</v>
      </c>
      <c r="R12" s="356">
        <v>20.341590050180606</v>
      </c>
      <c r="S12" s="357">
        <v>18294</v>
      </c>
      <c r="T12" s="353">
        <v>62.592808019981526</v>
      </c>
      <c r="U12" s="357">
        <v>10933</v>
      </c>
      <c r="V12" s="358">
        <v>37.407191980018482</v>
      </c>
      <c r="W12" s="350"/>
      <c r="X12" s="355">
        <v>70670</v>
      </c>
      <c r="Y12" s="356">
        <v>49.18534809752159</v>
      </c>
      <c r="Z12" s="357">
        <v>53519</v>
      </c>
      <c r="AA12" s="353">
        <v>75.730861751804156</v>
      </c>
      <c r="AB12" s="357">
        <v>17151</v>
      </c>
      <c r="AC12" s="358">
        <f t="shared" ref="AC12:AC29" si="0">AB12/$X12*100</f>
        <v>24.269138248195841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17332</v>
      </c>
      <c r="E13" s="365">
        <f t="shared" ref="E13:E29" si="2">L13+S13+Z13</f>
        <v>10895</v>
      </c>
      <c r="F13" s="366">
        <f t="shared" ref="F13:H29" si="3">E13/$D13*100</f>
        <v>62.860604661897071</v>
      </c>
      <c r="G13" s="365">
        <f t="shared" ref="G13:G29" si="4">N13+U13+AB13</f>
        <v>6437</v>
      </c>
      <c r="H13" s="367">
        <f t="shared" si="3"/>
        <v>37.139395338102929</v>
      </c>
      <c r="I13" s="350"/>
      <c r="J13" s="368">
        <f t="shared" ref="J13:J29" si="5">L13+N13</f>
        <v>3675</v>
      </c>
      <c r="K13" s="369">
        <f t="shared" ref="K13:K29" si="6">J13/$D13*100</f>
        <v>21.203554119547658</v>
      </c>
      <c r="L13" s="370">
        <v>1492</v>
      </c>
      <c r="M13" s="371">
        <v>40.598639455782312</v>
      </c>
      <c r="N13" s="370">
        <v>2183</v>
      </c>
      <c r="O13" s="372">
        <v>59.401360544217688</v>
      </c>
      <c r="P13" s="350"/>
      <c r="Q13" s="368">
        <v>3075</v>
      </c>
      <c r="R13" s="369">
        <v>17.741749365335796</v>
      </c>
      <c r="S13" s="370">
        <v>1789</v>
      </c>
      <c r="T13" s="371">
        <v>58.178861788617887</v>
      </c>
      <c r="U13" s="370">
        <v>1286</v>
      </c>
      <c r="V13" s="372">
        <v>41.821138211382113</v>
      </c>
      <c r="W13" s="350"/>
      <c r="X13" s="368">
        <v>10582</v>
      </c>
      <c r="Y13" s="369">
        <v>61.054696515116547</v>
      </c>
      <c r="Z13" s="370">
        <v>7614</v>
      </c>
      <c r="AA13" s="371">
        <v>71.952371952371948</v>
      </c>
      <c r="AB13" s="370">
        <v>2968</v>
      </c>
      <c r="AC13" s="372">
        <f t="shared" si="0"/>
        <v>28.047628047628049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11308</v>
      </c>
      <c r="E14" s="365">
        <f t="shared" si="2"/>
        <v>7262</v>
      </c>
      <c r="F14" s="366">
        <f t="shared" si="3"/>
        <v>64.220021223912269</v>
      </c>
      <c r="G14" s="365">
        <f t="shared" si="4"/>
        <v>4046</v>
      </c>
      <c r="H14" s="367">
        <f t="shared" si="3"/>
        <v>35.779978776087724</v>
      </c>
      <c r="I14" s="350"/>
      <c r="J14" s="368">
        <f t="shared" si="5"/>
        <v>2793</v>
      </c>
      <c r="K14" s="369">
        <f t="shared" si="6"/>
        <v>24.699327909444641</v>
      </c>
      <c r="L14" s="370">
        <v>1082</v>
      </c>
      <c r="M14" s="371">
        <v>38.739706408879343</v>
      </c>
      <c r="N14" s="370">
        <v>1711</v>
      </c>
      <c r="O14" s="372">
        <v>61.260293591120664</v>
      </c>
      <c r="P14" s="350"/>
      <c r="Q14" s="368">
        <v>2293</v>
      </c>
      <c r="R14" s="369">
        <v>20.277679518924653</v>
      </c>
      <c r="S14" s="370">
        <v>1343</v>
      </c>
      <c r="T14" s="371">
        <v>58.56955952900131</v>
      </c>
      <c r="U14" s="370">
        <v>950</v>
      </c>
      <c r="V14" s="372">
        <v>41.43044047099869</v>
      </c>
      <c r="W14" s="350"/>
      <c r="X14" s="368">
        <v>6222</v>
      </c>
      <c r="Y14" s="369">
        <v>55.022992571630702</v>
      </c>
      <c r="Z14" s="370">
        <v>4837</v>
      </c>
      <c r="AA14" s="371">
        <v>77.740276438444226</v>
      </c>
      <c r="AB14" s="370">
        <v>1385</v>
      </c>
      <c r="AC14" s="372">
        <f t="shared" si="0"/>
        <v>22.25972356155577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11957</v>
      </c>
      <c r="E15" s="365">
        <f t="shared" si="2"/>
        <v>6966</v>
      </c>
      <c r="F15" s="366">
        <f t="shared" si="3"/>
        <v>58.258760558668563</v>
      </c>
      <c r="G15" s="365">
        <f t="shared" si="4"/>
        <v>4991</v>
      </c>
      <c r="H15" s="367">
        <f t="shared" si="3"/>
        <v>41.741239441331437</v>
      </c>
      <c r="I15" s="350"/>
      <c r="J15" s="368">
        <f t="shared" si="5"/>
        <v>3626</v>
      </c>
      <c r="K15" s="369">
        <f t="shared" si="6"/>
        <v>30.325332441247806</v>
      </c>
      <c r="L15" s="370">
        <v>1394</v>
      </c>
      <c r="M15" s="371">
        <v>38.444567015995588</v>
      </c>
      <c r="N15" s="370">
        <v>2232</v>
      </c>
      <c r="O15" s="372">
        <v>61.555432984004412</v>
      </c>
      <c r="P15" s="350"/>
      <c r="Q15" s="368">
        <v>2482</v>
      </c>
      <c r="R15" s="369">
        <v>20.757715145939617</v>
      </c>
      <c r="S15" s="370">
        <v>1369</v>
      </c>
      <c r="T15" s="371">
        <v>55.15713134568896</v>
      </c>
      <c r="U15" s="370">
        <v>1113</v>
      </c>
      <c r="V15" s="372">
        <v>44.84286865431104</v>
      </c>
      <c r="W15" s="350"/>
      <c r="X15" s="368">
        <v>5849</v>
      </c>
      <c r="Y15" s="369">
        <v>48.916952412812584</v>
      </c>
      <c r="Z15" s="370">
        <v>4203</v>
      </c>
      <c r="AA15" s="371">
        <v>71.85843733971619</v>
      </c>
      <c r="AB15" s="370">
        <v>1646</v>
      </c>
      <c r="AC15" s="372">
        <f t="shared" si="0"/>
        <v>28.14156266028381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23392</v>
      </c>
      <c r="E16" s="365">
        <f t="shared" si="2"/>
        <v>13550</v>
      </c>
      <c r="F16" s="366">
        <f t="shared" si="3"/>
        <v>57.925786593707251</v>
      </c>
      <c r="G16" s="365">
        <f t="shared" si="4"/>
        <v>9842</v>
      </c>
      <c r="H16" s="367">
        <f t="shared" si="3"/>
        <v>42.074213406292749</v>
      </c>
      <c r="I16" s="350"/>
      <c r="J16" s="368">
        <f t="shared" si="5"/>
        <v>8692</v>
      </c>
      <c r="K16" s="369">
        <f t="shared" si="6"/>
        <v>37.158002735978116</v>
      </c>
      <c r="L16" s="370">
        <v>3546</v>
      </c>
      <c r="M16" s="371">
        <v>40.796134376438104</v>
      </c>
      <c r="N16" s="370">
        <v>5146</v>
      </c>
      <c r="O16" s="372">
        <v>59.203865623561889</v>
      </c>
      <c r="P16" s="350"/>
      <c r="Q16" s="368">
        <v>5264</v>
      </c>
      <c r="R16" s="369">
        <v>22.503419972640216</v>
      </c>
      <c r="S16" s="370">
        <v>3174</v>
      </c>
      <c r="T16" s="371">
        <v>60.296352583586618</v>
      </c>
      <c r="U16" s="370">
        <v>2090</v>
      </c>
      <c r="V16" s="372">
        <v>39.703647416413375</v>
      </c>
      <c r="W16" s="350"/>
      <c r="X16" s="368">
        <v>9436</v>
      </c>
      <c r="Y16" s="369">
        <v>40.338577291381668</v>
      </c>
      <c r="Z16" s="370">
        <v>6830</v>
      </c>
      <c r="AA16" s="371">
        <v>72.382365409071639</v>
      </c>
      <c r="AB16" s="370">
        <v>2606</v>
      </c>
      <c r="AC16" s="372">
        <f t="shared" si="0"/>
        <v>27.617634590928358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8047</v>
      </c>
      <c r="E17" s="375">
        <f t="shared" si="2"/>
        <v>5074</v>
      </c>
      <c r="F17" s="376">
        <f t="shared" si="3"/>
        <v>63.054554492357397</v>
      </c>
      <c r="G17" s="375">
        <f t="shared" si="4"/>
        <v>2973</v>
      </c>
      <c r="H17" s="367">
        <f t="shared" si="3"/>
        <v>36.945445507642596</v>
      </c>
      <c r="I17" s="350"/>
      <c r="J17" s="377">
        <f t="shared" si="5"/>
        <v>1919</v>
      </c>
      <c r="K17" s="378">
        <f t="shared" si="6"/>
        <v>23.847396545296384</v>
      </c>
      <c r="L17" s="375">
        <v>773</v>
      </c>
      <c r="M17" s="376">
        <v>40.281396560708707</v>
      </c>
      <c r="N17" s="375">
        <v>1146</v>
      </c>
      <c r="O17" s="372">
        <v>59.718603439291293</v>
      </c>
      <c r="P17" s="350"/>
      <c r="Q17" s="377">
        <v>1692</v>
      </c>
      <c r="R17" s="378">
        <v>21.026469491736048</v>
      </c>
      <c r="S17" s="375">
        <v>936</v>
      </c>
      <c r="T17" s="376">
        <v>55.319148936170215</v>
      </c>
      <c r="U17" s="375">
        <v>756</v>
      </c>
      <c r="V17" s="372">
        <v>44.680851063829785</v>
      </c>
      <c r="W17" s="350"/>
      <c r="X17" s="377">
        <v>4436</v>
      </c>
      <c r="Y17" s="378">
        <v>55.126133962967558</v>
      </c>
      <c r="Z17" s="375">
        <v>3365</v>
      </c>
      <c r="AA17" s="376">
        <v>75.85662759242561</v>
      </c>
      <c r="AB17" s="375">
        <v>1071</v>
      </c>
      <c r="AC17" s="372">
        <f t="shared" si="0"/>
        <v>24.14337240757439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42291</v>
      </c>
      <c r="E18" s="365">
        <f t="shared" si="2"/>
        <v>26535</v>
      </c>
      <c r="F18" s="366">
        <f t="shared" si="3"/>
        <v>62.743846208413132</v>
      </c>
      <c r="G18" s="365">
        <f t="shared" si="4"/>
        <v>15756</v>
      </c>
      <c r="H18" s="367">
        <f t="shared" si="3"/>
        <v>37.256153791586861</v>
      </c>
      <c r="I18" s="350"/>
      <c r="J18" s="368">
        <f t="shared" si="5"/>
        <v>9882</v>
      </c>
      <c r="K18" s="369">
        <f t="shared" si="6"/>
        <v>23.36667376037455</v>
      </c>
      <c r="L18" s="370">
        <v>4100</v>
      </c>
      <c r="M18" s="371">
        <v>41.489577008702696</v>
      </c>
      <c r="N18" s="370">
        <v>5782</v>
      </c>
      <c r="O18" s="372">
        <v>58.510422991297304</v>
      </c>
      <c r="P18" s="350"/>
      <c r="Q18" s="368">
        <v>7148</v>
      </c>
      <c r="R18" s="369">
        <v>16.901941311390132</v>
      </c>
      <c r="S18" s="370">
        <v>3988</v>
      </c>
      <c r="T18" s="371">
        <v>55.791829882484613</v>
      </c>
      <c r="U18" s="370">
        <v>3160</v>
      </c>
      <c r="V18" s="372">
        <v>44.208170117515387</v>
      </c>
      <c r="W18" s="350"/>
      <c r="X18" s="368">
        <v>25261</v>
      </c>
      <c r="Y18" s="369">
        <v>59.731384928235322</v>
      </c>
      <c r="Z18" s="370">
        <v>18447</v>
      </c>
      <c r="AA18" s="371">
        <v>73.025612604409957</v>
      </c>
      <c r="AB18" s="370">
        <v>6814</v>
      </c>
      <c r="AC18" s="372">
        <f t="shared" si="0"/>
        <v>26.974387395590039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27261</v>
      </c>
      <c r="E19" s="365">
        <f t="shared" si="2"/>
        <v>16510</v>
      </c>
      <c r="F19" s="366">
        <f t="shared" si="3"/>
        <v>60.562708631378158</v>
      </c>
      <c r="G19" s="365">
        <f t="shared" si="4"/>
        <v>10751</v>
      </c>
      <c r="H19" s="367">
        <f t="shared" si="3"/>
        <v>39.437291368621842</v>
      </c>
      <c r="I19" s="350"/>
      <c r="J19" s="368">
        <f t="shared" si="5"/>
        <v>6988</v>
      </c>
      <c r="K19" s="369">
        <f t="shared" si="6"/>
        <v>25.633689153002457</v>
      </c>
      <c r="L19" s="370">
        <v>2763</v>
      </c>
      <c r="M19" s="371">
        <v>39.539210074413276</v>
      </c>
      <c r="N19" s="370">
        <v>4225</v>
      </c>
      <c r="O19" s="372">
        <v>60.460789925586724</v>
      </c>
      <c r="P19" s="350"/>
      <c r="Q19" s="368">
        <v>4947</v>
      </c>
      <c r="R19" s="369">
        <v>18.146803125343897</v>
      </c>
      <c r="S19" s="370">
        <v>2847</v>
      </c>
      <c r="T19" s="371">
        <v>57.550030321406908</v>
      </c>
      <c r="U19" s="370">
        <v>2100</v>
      </c>
      <c r="V19" s="372">
        <v>42.449969678593085</v>
      </c>
      <c r="W19" s="350"/>
      <c r="X19" s="368">
        <v>15326</v>
      </c>
      <c r="Y19" s="369">
        <v>56.219507721653649</v>
      </c>
      <c r="Z19" s="370">
        <v>10900</v>
      </c>
      <c r="AA19" s="371">
        <v>71.120970899125666</v>
      </c>
      <c r="AB19" s="370">
        <v>4426</v>
      </c>
      <c r="AC19" s="372">
        <f t="shared" si="0"/>
        <v>28.87902910087433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105379</v>
      </c>
      <c r="E20" s="365">
        <f t="shared" si="2"/>
        <v>66304</v>
      </c>
      <c r="F20" s="366">
        <f t="shared" si="3"/>
        <v>62.919557027491244</v>
      </c>
      <c r="G20" s="365">
        <f t="shared" si="4"/>
        <v>39075</v>
      </c>
      <c r="H20" s="367">
        <f t="shared" si="3"/>
        <v>37.080442972508756</v>
      </c>
      <c r="I20" s="350"/>
      <c r="J20" s="368">
        <f t="shared" si="5"/>
        <v>23660</v>
      </c>
      <c r="K20" s="369">
        <f t="shared" si="6"/>
        <v>22.452291253475551</v>
      </c>
      <c r="L20" s="370">
        <v>9380</v>
      </c>
      <c r="M20" s="371">
        <v>39.644970414201183</v>
      </c>
      <c r="N20" s="370">
        <v>14280</v>
      </c>
      <c r="O20" s="372">
        <v>60.355029585798817</v>
      </c>
      <c r="P20" s="350"/>
      <c r="Q20" s="368">
        <v>19645</v>
      </c>
      <c r="R20" s="369">
        <v>18.642234221239526</v>
      </c>
      <c r="S20" s="370">
        <v>11220</v>
      </c>
      <c r="T20" s="371">
        <v>57.11376940697378</v>
      </c>
      <c r="U20" s="370">
        <v>8425</v>
      </c>
      <c r="V20" s="372">
        <v>42.886230593026212</v>
      </c>
      <c r="W20" s="350"/>
      <c r="X20" s="368">
        <v>62074</v>
      </c>
      <c r="Y20" s="369">
        <v>58.90547452528493</v>
      </c>
      <c r="Z20" s="370">
        <v>45704</v>
      </c>
      <c r="AA20" s="371">
        <v>73.62825015304314</v>
      </c>
      <c r="AB20" s="370">
        <v>16370</v>
      </c>
      <c r="AC20" s="372">
        <f t="shared" si="0"/>
        <v>26.37174984695686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69606</v>
      </c>
      <c r="E21" s="365">
        <f t="shared" si="2"/>
        <v>43141</v>
      </c>
      <c r="F21" s="366">
        <f t="shared" si="3"/>
        <v>61.9788523977818</v>
      </c>
      <c r="G21" s="365">
        <f t="shared" si="4"/>
        <v>26465</v>
      </c>
      <c r="H21" s="367">
        <f t="shared" si="3"/>
        <v>38.0211476022182</v>
      </c>
      <c r="I21" s="350"/>
      <c r="J21" s="368">
        <f t="shared" si="5"/>
        <v>17320</v>
      </c>
      <c r="K21" s="369">
        <f t="shared" si="6"/>
        <v>24.882912392609832</v>
      </c>
      <c r="L21" s="370">
        <v>7094</v>
      </c>
      <c r="M21" s="371">
        <v>40.95842956120093</v>
      </c>
      <c r="N21" s="370">
        <v>10226</v>
      </c>
      <c r="O21" s="372">
        <v>59.04157043879907</v>
      </c>
      <c r="P21" s="350"/>
      <c r="Q21" s="368">
        <v>14380</v>
      </c>
      <c r="R21" s="369">
        <v>20.659138580007472</v>
      </c>
      <c r="S21" s="370">
        <v>8437</v>
      </c>
      <c r="T21" s="371">
        <v>58.671766342141865</v>
      </c>
      <c r="U21" s="370">
        <v>5943</v>
      </c>
      <c r="V21" s="372">
        <v>41.328233657858135</v>
      </c>
      <c r="W21" s="350"/>
      <c r="X21" s="368">
        <v>37906</v>
      </c>
      <c r="Y21" s="369">
        <v>54.457949027382703</v>
      </c>
      <c r="Z21" s="370">
        <v>27610</v>
      </c>
      <c r="AA21" s="371">
        <v>72.838073128264654</v>
      </c>
      <c r="AB21" s="370">
        <v>10296</v>
      </c>
      <c r="AC21" s="372">
        <f t="shared" si="0"/>
        <v>27.161926871735346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13877</v>
      </c>
      <c r="E22" s="365">
        <f t="shared" si="2"/>
        <v>8820</v>
      </c>
      <c r="F22" s="366">
        <f t="shared" si="3"/>
        <v>63.558405995532176</v>
      </c>
      <c r="G22" s="365">
        <f t="shared" si="4"/>
        <v>5057</v>
      </c>
      <c r="H22" s="367">
        <f t="shared" si="3"/>
        <v>36.441594004467824</v>
      </c>
      <c r="I22" s="350"/>
      <c r="J22" s="368">
        <f t="shared" si="5"/>
        <v>3544</v>
      </c>
      <c r="K22" s="369">
        <f t="shared" si="6"/>
        <v>25.538661093896376</v>
      </c>
      <c r="L22" s="370">
        <v>1479</v>
      </c>
      <c r="M22" s="371">
        <v>41.732505643340858</v>
      </c>
      <c r="N22" s="370">
        <v>2065</v>
      </c>
      <c r="O22" s="372">
        <v>58.267494356659142</v>
      </c>
      <c r="P22" s="350"/>
      <c r="Q22" s="368">
        <v>2560</v>
      </c>
      <c r="R22" s="369">
        <v>18.447791309360813</v>
      </c>
      <c r="S22" s="370">
        <v>1532</v>
      </c>
      <c r="T22" s="371">
        <v>59.843749999999993</v>
      </c>
      <c r="U22" s="370">
        <v>1028</v>
      </c>
      <c r="V22" s="372">
        <v>40.15625</v>
      </c>
      <c r="W22" s="350"/>
      <c r="X22" s="368">
        <v>7773</v>
      </c>
      <c r="Y22" s="369">
        <v>56.013547596742811</v>
      </c>
      <c r="Z22" s="370">
        <v>5809</v>
      </c>
      <c r="AA22" s="371">
        <v>74.733050302328579</v>
      </c>
      <c r="AB22" s="370">
        <v>1964</v>
      </c>
      <c r="AC22" s="372">
        <f t="shared" si="0"/>
        <v>25.266949697671425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30605</v>
      </c>
      <c r="E23" s="365">
        <f t="shared" si="2"/>
        <v>18954</v>
      </c>
      <c r="F23" s="366">
        <f t="shared" si="3"/>
        <v>61.931057016827317</v>
      </c>
      <c r="G23" s="365">
        <f t="shared" si="4"/>
        <v>11651</v>
      </c>
      <c r="H23" s="367">
        <f t="shared" si="3"/>
        <v>38.068942983172683</v>
      </c>
      <c r="I23" s="350"/>
      <c r="J23" s="368">
        <f t="shared" si="5"/>
        <v>8370</v>
      </c>
      <c r="K23" s="369">
        <f t="shared" si="6"/>
        <v>27.348472471818329</v>
      </c>
      <c r="L23" s="370">
        <v>3234</v>
      </c>
      <c r="M23" s="371">
        <v>38.637992831541219</v>
      </c>
      <c r="N23" s="370">
        <v>5136</v>
      </c>
      <c r="O23" s="372">
        <v>61.362007168458774</v>
      </c>
      <c r="P23" s="350"/>
      <c r="Q23" s="368">
        <v>5548</v>
      </c>
      <c r="R23" s="369">
        <v>18.127756902466917</v>
      </c>
      <c r="S23" s="370">
        <v>3230</v>
      </c>
      <c r="T23" s="371">
        <v>58.219178082191782</v>
      </c>
      <c r="U23" s="370">
        <v>2318</v>
      </c>
      <c r="V23" s="372">
        <v>41.780821917808218</v>
      </c>
      <c r="W23" s="350"/>
      <c r="X23" s="368">
        <v>16687</v>
      </c>
      <c r="Y23" s="369">
        <v>54.523770625714754</v>
      </c>
      <c r="Z23" s="370">
        <v>12490</v>
      </c>
      <c r="AA23" s="371">
        <v>74.848684604782164</v>
      </c>
      <c r="AB23" s="370">
        <v>4197</v>
      </c>
      <c r="AC23" s="372">
        <f t="shared" si="0"/>
        <v>25.151315395217832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82344</v>
      </c>
      <c r="E24" s="365">
        <f t="shared" si="2"/>
        <v>52184</v>
      </c>
      <c r="F24" s="366">
        <f t="shared" si="3"/>
        <v>63.37316622947634</v>
      </c>
      <c r="G24" s="365">
        <f t="shared" si="4"/>
        <v>30160</v>
      </c>
      <c r="H24" s="367">
        <f t="shared" si="3"/>
        <v>36.62683377052366</v>
      </c>
      <c r="I24" s="350"/>
      <c r="J24" s="368">
        <f t="shared" si="5"/>
        <v>23045</v>
      </c>
      <c r="K24" s="369">
        <f t="shared" si="6"/>
        <v>27.9862527931604</v>
      </c>
      <c r="L24" s="370">
        <v>10144</v>
      </c>
      <c r="M24" s="371">
        <v>44.018225211542635</v>
      </c>
      <c r="N24" s="370">
        <v>12901</v>
      </c>
      <c r="O24" s="372">
        <v>55.981774788457358</v>
      </c>
      <c r="P24" s="350"/>
      <c r="Q24" s="368">
        <v>14689</v>
      </c>
      <c r="R24" s="369">
        <v>17.838579617215583</v>
      </c>
      <c r="S24" s="370">
        <v>8957</v>
      </c>
      <c r="T24" s="371">
        <v>60.977602287425967</v>
      </c>
      <c r="U24" s="370">
        <v>5732</v>
      </c>
      <c r="V24" s="372">
        <v>39.022397712574033</v>
      </c>
      <c r="W24" s="350"/>
      <c r="X24" s="368">
        <v>44610</v>
      </c>
      <c r="Y24" s="369">
        <v>54.175167589624017</v>
      </c>
      <c r="Z24" s="370">
        <v>33083</v>
      </c>
      <c r="AA24" s="371">
        <v>74.160502129567362</v>
      </c>
      <c r="AB24" s="370">
        <v>11527</v>
      </c>
      <c r="AC24" s="372">
        <f t="shared" si="0"/>
        <v>25.839497870432638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20448</v>
      </c>
      <c r="E25" s="365">
        <f t="shared" si="2"/>
        <v>10947</v>
      </c>
      <c r="F25" s="366">
        <f t="shared" si="3"/>
        <v>53.535798122065728</v>
      </c>
      <c r="G25" s="365">
        <f t="shared" si="4"/>
        <v>9501</v>
      </c>
      <c r="H25" s="367">
        <f t="shared" si="3"/>
        <v>46.464201877934272</v>
      </c>
      <c r="I25" s="350"/>
      <c r="J25" s="368">
        <f t="shared" si="5"/>
        <v>8326</v>
      </c>
      <c r="K25" s="369">
        <f t="shared" si="6"/>
        <v>40.717918622848195</v>
      </c>
      <c r="L25" s="370">
        <v>2979</v>
      </c>
      <c r="M25" s="371">
        <v>35.779485947633916</v>
      </c>
      <c r="N25" s="370">
        <v>5347</v>
      </c>
      <c r="O25" s="372">
        <v>64.220514052366084</v>
      </c>
      <c r="P25" s="350"/>
      <c r="Q25" s="368">
        <v>3807</v>
      </c>
      <c r="R25" s="369">
        <v>18.617957746478872</v>
      </c>
      <c r="S25" s="370">
        <v>2052</v>
      </c>
      <c r="T25" s="371">
        <v>53.900709219858157</v>
      </c>
      <c r="U25" s="370">
        <v>1755</v>
      </c>
      <c r="V25" s="372">
        <v>46.099290780141843</v>
      </c>
      <c r="W25" s="350"/>
      <c r="X25" s="368">
        <v>8315</v>
      </c>
      <c r="Y25" s="369">
        <v>40.664123630672925</v>
      </c>
      <c r="Z25" s="370">
        <v>5916</v>
      </c>
      <c r="AA25" s="371">
        <v>71.148526758869508</v>
      </c>
      <c r="AB25" s="370">
        <v>2399</v>
      </c>
      <c r="AC25" s="372">
        <f t="shared" si="0"/>
        <v>28.851473241130488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6662</v>
      </c>
      <c r="E26" s="380">
        <f t="shared" si="2"/>
        <v>4208</v>
      </c>
      <c r="F26" s="381">
        <f t="shared" si="3"/>
        <v>63.164214950465322</v>
      </c>
      <c r="G26" s="380">
        <f t="shared" si="4"/>
        <v>2454</v>
      </c>
      <c r="H26" s="367">
        <f t="shared" si="3"/>
        <v>36.835785049534678</v>
      </c>
      <c r="I26" s="350"/>
      <c r="J26" s="377">
        <f t="shared" si="5"/>
        <v>1221</v>
      </c>
      <c r="K26" s="378">
        <f t="shared" si="6"/>
        <v>18.327829480636446</v>
      </c>
      <c r="L26" s="375">
        <v>470</v>
      </c>
      <c r="M26" s="376">
        <v>38.493038493038497</v>
      </c>
      <c r="N26" s="375">
        <v>751</v>
      </c>
      <c r="O26" s="372">
        <v>61.50696150696151</v>
      </c>
      <c r="P26" s="350"/>
      <c r="Q26" s="377">
        <v>907</v>
      </c>
      <c r="R26" s="378">
        <v>13.614530171119785</v>
      </c>
      <c r="S26" s="375">
        <v>466</v>
      </c>
      <c r="T26" s="376">
        <v>51.378169790518193</v>
      </c>
      <c r="U26" s="375">
        <v>441</v>
      </c>
      <c r="V26" s="372">
        <v>48.621830209481807</v>
      </c>
      <c r="W26" s="350"/>
      <c r="X26" s="377">
        <v>4534</v>
      </c>
      <c r="Y26" s="378">
        <v>68.05764034824378</v>
      </c>
      <c r="Z26" s="375">
        <v>3272</v>
      </c>
      <c r="AA26" s="376">
        <v>72.165857962064408</v>
      </c>
      <c r="AB26" s="375">
        <v>1262</v>
      </c>
      <c r="AC26" s="372">
        <f t="shared" si="0"/>
        <v>27.834142037935599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27608</v>
      </c>
      <c r="E27" s="380">
        <f t="shared" si="2"/>
        <v>16835</v>
      </c>
      <c r="F27" s="381">
        <f t="shared" si="3"/>
        <v>60.978701825557813</v>
      </c>
      <c r="G27" s="380">
        <f t="shared" si="4"/>
        <v>10773</v>
      </c>
      <c r="H27" s="367">
        <f t="shared" si="3"/>
        <v>39.021298174442194</v>
      </c>
      <c r="I27" s="350"/>
      <c r="J27" s="377">
        <f t="shared" si="5"/>
        <v>6592</v>
      </c>
      <c r="K27" s="378">
        <f t="shared" si="6"/>
        <v>23.877137061721239</v>
      </c>
      <c r="L27" s="375">
        <v>2573</v>
      </c>
      <c r="M27" s="376">
        <v>39.032160194174757</v>
      </c>
      <c r="N27" s="375">
        <v>4019</v>
      </c>
      <c r="O27" s="372">
        <v>60.967839805825243</v>
      </c>
      <c r="P27" s="350"/>
      <c r="Q27" s="377">
        <v>5034</v>
      </c>
      <c r="R27" s="378">
        <v>18.233845262242827</v>
      </c>
      <c r="S27" s="375">
        <v>2716</v>
      </c>
      <c r="T27" s="376">
        <v>53.953118792212948</v>
      </c>
      <c r="U27" s="375">
        <v>2318</v>
      </c>
      <c r="V27" s="372">
        <v>46.046881207787052</v>
      </c>
      <c r="W27" s="350"/>
      <c r="X27" s="377">
        <v>15982</v>
      </c>
      <c r="Y27" s="378">
        <v>57.889017676035934</v>
      </c>
      <c r="Z27" s="375">
        <v>11546</v>
      </c>
      <c r="AA27" s="376">
        <v>72.243774246026788</v>
      </c>
      <c r="AB27" s="375">
        <v>4436</v>
      </c>
      <c r="AC27" s="372">
        <f t="shared" si="0"/>
        <v>27.756225753973219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4438</v>
      </c>
      <c r="E28" s="380">
        <f t="shared" si="2"/>
        <v>2822</v>
      </c>
      <c r="F28" s="381">
        <f t="shared" si="3"/>
        <v>63.587201442091036</v>
      </c>
      <c r="G28" s="380">
        <f t="shared" si="4"/>
        <v>1616</v>
      </c>
      <c r="H28" s="382">
        <f t="shared" si="3"/>
        <v>36.412798557908964</v>
      </c>
      <c r="I28" s="350"/>
      <c r="J28" s="377">
        <f t="shared" si="5"/>
        <v>740</v>
      </c>
      <c r="K28" s="378">
        <f t="shared" si="6"/>
        <v>16.674177557458314</v>
      </c>
      <c r="L28" s="375">
        <v>290</v>
      </c>
      <c r="M28" s="376">
        <v>39.189189189189186</v>
      </c>
      <c r="N28" s="375">
        <v>450</v>
      </c>
      <c r="O28" s="383">
        <v>60.810810810810814</v>
      </c>
      <c r="P28" s="350"/>
      <c r="Q28" s="377">
        <v>756</v>
      </c>
      <c r="R28" s="378">
        <v>17.034700315457414</v>
      </c>
      <c r="S28" s="375">
        <v>404</v>
      </c>
      <c r="T28" s="376">
        <v>53.439153439153444</v>
      </c>
      <c r="U28" s="375">
        <v>352</v>
      </c>
      <c r="V28" s="383">
        <v>46.560846560846556</v>
      </c>
      <c r="W28" s="350"/>
      <c r="X28" s="377">
        <v>2942</v>
      </c>
      <c r="Y28" s="378">
        <v>66.291122127084265</v>
      </c>
      <c r="Z28" s="375">
        <v>2128</v>
      </c>
      <c r="AA28" s="376">
        <v>72.331747110808976</v>
      </c>
      <c r="AB28" s="375">
        <v>814</v>
      </c>
      <c r="AC28" s="383">
        <f t="shared" si="0"/>
        <v>27.668252889191024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1579</v>
      </c>
      <c r="E29" s="386">
        <f t="shared" si="2"/>
        <v>841</v>
      </c>
      <c r="F29" s="387">
        <f t="shared" si="3"/>
        <v>53.261557948068393</v>
      </c>
      <c r="G29" s="386">
        <f t="shared" si="4"/>
        <v>738</v>
      </c>
      <c r="H29" s="388">
        <f t="shared" si="3"/>
        <v>46.7384420519316</v>
      </c>
      <c r="I29" s="350"/>
      <c r="J29" s="389">
        <f t="shared" si="5"/>
        <v>887</v>
      </c>
      <c r="K29" s="390">
        <f t="shared" si="6"/>
        <v>56.174794173527552</v>
      </c>
      <c r="L29" s="391">
        <v>322</v>
      </c>
      <c r="M29" s="392">
        <v>36.302142051860201</v>
      </c>
      <c r="N29" s="391">
        <v>565</v>
      </c>
      <c r="O29" s="393">
        <v>63.697857948139799</v>
      </c>
      <c r="P29" s="350"/>
      <c r="Q29" s="389">
        <v>251</v>
      </c>
      <c r="R29" s="390">
        <v>15.896136795440153</v>
      </c>
      <c r="S29" s="391">
        <v>176</v>
      </c>
      <c r="T29" s="392">
        <v>70.119521912350606</v>
      </c>
      <c r="U29" s="391">
        <v>75</v>
      </c>
      <c r="V29" s="393">
        <v>29.880478087649404</v>
      </c>
      <c r="W29" s="350"/>
      <c r="X29" s="389">
        <v>441</v>
      </c>
      <c r="Y29" s="390">
        <v>27.929069031032299</v>
      </c>
      <c r="Z29" s="391">
        <v>343</v>
      </c>
      <c r="AA29" s="392">
        <v>77.777777777777786</v>
      </c>
      <c r="AB29" s="391">
        <v>98</v>
      </c>
      <c r="AC29" s="393">
        <f t="shared" si="0"/>
        <v>22.222222222222221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647815</v>
      </c>
      <c r="E31" s="1230">
        <f>L31+S31+Z31</f>
        <v>401157</v>
      </c>
      <c r="F31" s="1231">
        <f>E31/$D31*100</f>
        <v>61.924623542214988</v>
      </c>
      <c r="G31" s="1230">
        <f>N31+U31+AB31</f>
        <v>246658</v>
      </c>
      <c r="H31" s="1232">
        <f>G31/$D31*100</f>
        <v>38.075376457785012</v>
      </c>
      <c r="I31" s="320"/>
      <c r="J31" s="1233">
        <f>SUM(J12:J29)</f>
        <v>175064</v>
      </c>
      <c r="K31" s="1234">
        <f>J31/$D31*100</f>
        <v>27.023764500667628</v>
      </c>
      <c r="L31" s="1230">
        <f>SUM(L12:L29)</f>
        <v>70611</v>
      </c>
      <c r="M31" s="1231">
        <f>L31/$J31*100</f>
        <v>40.334391993785133</v>
      </c>
      <c r="N31" s="1230">
        <f>SUM(N12:N29)</f>
        <v>104453</v>
      </c>
      <c r="O31" s="1235">
        <f>N31/$J31*100</f>
        <v>59.665608006214867</v>
      </c>
      <c r="P31" s="320"/>
      <c r="Q31" s="1233">
        <f>SUM(Q12:Q29)</f>
        <v>123705</v>
      </c>
      <c r="R31" s="1234">
        <f>Q31/$D31*100</f>
        <v>19.095729490672493</v>
      </c>
      <c r="S31" s="1230">
        <f>SUM(S12:S29)</f>
        <v>72930</v>
      </c>
      <c r="T31" s="1231">
        <f>S31/$Q31*100</f>
        <v>58.954771432035891</v>
      </c>
      <c r="U31" s="1230">
        <f>SUM(U12:U29)</f>
        <v>50775</v>
      </c>
      <c r="V31" s="1235">
        <f>U31/$Q31*100</f>
        <v>41.045228567964109</v>
      </c>
      <c r="W31" s="320"/>
      <c r="X31" s="1233">
        <f>SUM(X12:X29)</f>
        <v>349046</v>
      </c>
      <c r="Y31" s="1234">
        <f>X31/$D31*100</f>
        <v>53.880506008659879</v>
      </c>
      <c r="Z31" s="1230">
        <f>SUM(Z12:Z29)</f>
        <v>257616</v>
      </c>
      <c r="AA31" s="1231">
        <f>Z31/$X31*100</f>
        <v>73.805744801544776</v>
      </c>
      <c r="AB31" s="1230">
        <f>SUM(AB12:AB29)</f>
        <v>91430</v>
      </c>
      <c r="AC31" s="1235">
        <f>AB31/$X31*100</f>
        <v>26.194255198455217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405</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232</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233</v>
      </c>
      <c r="K8" s="1450"/>
      <c r="L8" s="1450"/>
      <c r="M8" s="1450"/>
      <c r="N8" s="1450"/>
      <c r="O8" s="1451"/>
      <c r="P8" s="317"/>
      <c r="Q8" s="1449" t="s">
        <v>234</v>
      </c>
      <c r="R8" s="1450"/>
      <c r="S8" s="1450"/>
      <c r="T8" s="1450"/>
      <c r="U8" s="1450"/>
      <c r="V8" s="1451"/>
      <c r="W8" s="317"/>
      <c r="X8" s="1449" t="s">
        <v>235</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219</v>
      </c>
      <c r="L9" s="1462" t="s">
        <v>24</v>
      </c>
      <c r="M9" s="1463"/>
      <c r="N9" s="1458" t="s">
        <v>23</v>
      </c>
      <c r="O9" s="1459"/>
      <c r="P9" s="317"/>
      <c r="Q9" s="1457" t="s">
        <v>9</v>
      </c>
      <c r="R9" s="1460" t="s">
        <v>219</v>
      </c>
      <c r="S9" s="1462" t="s">
        <v>24</v>
      </c>
      <c r="T9" s="1463"/>
      <c r="U9" s="1458" t="s">
        <v>23</v>
      </c>
      <c r="V9" s="1459"/>
      <c r="W9" s="317"/>
      <c r="X9" s="1457" t="s">
        <v>9</v>
      </c>
      <c r="Y9" s="1460" t="s">
        <v>219</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219</v>
      </c>
      <c r="G10" s="406" t="s">
        <v>9</v>
      </c>
      <c r="H10" s="886" t="s">
        <v>219</v>
      </c>
      <c r="I10" s="346"/>
      <c r="J10" s="1453"/>
      <c r="K10" s="1461"/>
      <c r="L10" s="404" t="s">
        <v>9</v>
      </c>
      <c r="M10" s="403" t="s">
        <v>220</v>
      </c>
      <c r="N10" s="407" t="s">
        <v>9</v>
      </c>
      <c r="O10" s="402" t="s">
        <v>220</v>
      </c>
      <c r="P10" s="347"/>
      <c r="Q10" s="1453"/>
      <c r="R10" s="1461"/>
      <c r="S10" s="404" t="s">
        <v>9</v>
      </c>
      <c r="T10" s="403" t="s">
        <v>220</v>
      </c>
      <c r="U10" s="407" t="s">
        <v>9</v>
      </c>
      <c r="V10" s="402" t="s">
        <v>220</v>
      </c>
      <c r="W10" s="347"/>
      <c r="X10" s="1453"/>
      <c r="Y10" s="1461"/>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113656</v>
      </c>
      <c r="E12" s="352">
        <f>L12+S12+Z12</f>
        <v>74178</v>
      </c>
      <c r="F12" s="353">
        <f>E12/$D12*100</f>
        <v>65.265362145421264</v>
      </c>
      <c r="G12" s="352">
        <f>N12+U12+AB12</f>
        <v>39478</v>
      </c>
      <c r="H12" s="354">
        <f>G12/$D12*100</f>
        <v>34.734637854578729</v>
      </c>
      <c r="I12" s="350"/>
      <c r="J12" s="355">
        <f>L12+N12</f>
        <v>25031</v>
      </c>
      <c r="K12" s="356">
        <f>J12/$D12*100</f>
        <v>22.023474343633421</v>
      </c>
      <c r="L12" s="357">
        <v>10927</v>
      </c>
      <c r="M12" s="353">
        <v>43.653869202189284</v>
      </c>
      <c r="N12" s="357">
        <v>14104</v>
      </c>
      <c r="O12" s="358">
        <v>56.346130797810709</v>
      </c>
      <c r="P12" s="350"/>
      <c r="Q12" s="355">
        <v>29235</v>
      </c>
      <c r="R12" s="356">
        <v>25.722355177025406</v>
      </c>
      <c r="S12" s="357">
        <v>20874</v>
      </c>
      <c r="T12" s="353">
        <v>71.400718317085691</v>
      </c>
      <c r="U12" s="357">
        <v>8361</v>
      </c>
      <c r="V12" s="358">
        <v>28.599281682914313</v>
      </c>
      <c r="W12" s="350"/>
      <c r="X12" s="355">
        <v>59390</v>
      </c>
      <c r="Y12" s="356">
        <v>52.25417047934117</v>
      </c>
      <c r="Z12" s="357">
        <v>42377</v>
      </c>
      <c r="AA12" s="353">
        <v>71.353763259808048</v>
      </c>
      <c r="AB12" s="357">
        <v>17013</v>
      </c>
      <c r="AC12" s="358">
        <f t="shared" ref="AC12:AC29" si="0">AB12/$X12*100</f>
        <v>28.646236740191949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17097</v>
      </c>
      <c r="E13" s="365">
        <f t="shared" ref="E13:E29" si="2">L13+S13+Z13</f>
        <v>10928</v>
      </c>
      <c r="F13" s="366">
        <f t="shared" ref="F13:H29" si="3">E13/$D13*100</f>
        <v>63.917646370708312</v>
      </c>
      <c r="G13" s="365">
        <f t="shared" ref="G13:G29" si="4">N13+U13+AB13</f>
        <v>6169</v>
      </c>
      <c r="H13" s="367">
        <f t="shared" si="3"/>
        <v>36.082353629291688</v>
      </c>
      <c r="I13" s="350"/>
      <c r="J13" s="368">
        <f t="shared" ref="J13:J29" si="5">L13+N13</f>
        <v>3208</v>
      </c>
      <c r="K13" s="369">
        <f t="shared" ref="K13:K29" si="6">J13/$D13*100</f>
        <v>18.76352576475405</v>
      </c>
      <c r="L13" s="370">
        <v>1404</v>
      </c>
      <c r="M13" s="371">
        <v>43.765586034912715</v>
      </c>
      <c r="N13" s="370">
        <v>1804</v>
      </c>
      <c r="O13" s="372">
        <v>56.234413965087285</v>
      </c>
      <c r="P13" s="350"/>
      <c r="Q13" s="368">
        <v>3862</v>
      </c>
      <c r="R13" s="369">
        <v>22.588758261683335</v>
      </c>
      <c r="S13" s="370">
        <v>2461</v>
      </c>
      <c r="T13" s="371">
        <v>63.723459347488344</v>
      </c>
      <c r="U13" s="370">
        <v>1401</v>
      </c>
      <c r="V13" s="372">
        <v>36.276540652511649</v>
      </c>
      <c r="W13" s="350"/>
      <c r="X13" s="368">
        <v>10027</v>
      </c>
      <c r="Y13" s="369">
        <v>58.647715973562612</v>
      </c>
      <c r="Z13" s="370">
        <v>7063</v>
      </c>
      <c r="AA13" s="371">
        <v>70.439812506233167</v>
      </c>
      <c r="AB13" s="370">
        <v>2964</v>
      </c>
      <c r="AC13" s="372">
        <f t="shared" si="0"/>
        <v>29.560187493766833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15300</v>
      </c>
      <c r="E14" s="365">
        <f t="shared" si="2"/>
        <v>9820</v>
      </c>
      <c r="F14" s="366">
        <f t="shared" si="3"/>
        <v>64.183006535947712</v>
      </c>
      <c r="G14" s="365">
        <f t="shared" si="4"/>
        <v>5480</v>
      </c>
      <c r="H14" s="367">
        <f t="shared" si="3"/>
        <v>35.816993464052288</v>
      </c>
      <c r="I14" s="350"/>
      <c r="J14" s="368">
        <f t="shared" si="5"/>
        <v>3523</v>
      </c>
      <c r="K14" s="369">
        <f t="shared" si="6"/>
        <v>23.026143790849673</v>
      </c>
      <c r="L14" s="370">
        <v>1511</v>
      </c>
      <c r="M14" s="371">
        <v>42.889582741981265</v>
      </c>
      <c r="N14" s="370">
        <v>2012</v>
      </c>
      <c r="O14" s="372">
        <v>57.110417258018728</v>
      </c>
      <c r="P14" s="350"/>
      <c r="Q14" s="368">
        <v>3452</v>
      </c>
      <c r="R14" s="369">
        <v>22.562091503267972</v>
      </c>
      <c r="S14" s="370">
        <v>2042</v>
      </c>
      <c r="T14" s="371">
        <v>59.154113557358059</v>
      </c>
      <c r="U14" s="370">
        <v>1410</v>
      </c>
      <c r="V14" s="372">
        <v>40.845886442641948</v>
      </c>
      <c r="W14" s="350"/>
      <c r="X14" s="368">
        <v>8325</v>
      </c>
      <c r="Y14" s="369">
        <v>54.411764705882348</v>
      </c>
      <c r="Z14" s="370">
        <v>6267</v>
      </c>
      <c r="AA14" s="371">
        <v>75.27927927927928</v>
      </c>
      <c r="AB14" s="370">
        <v>2058</v>
      </c>
      <c r="AC14" s="372">
        <f t="shared" si="0"/>
        <v>24.72072072072072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16783</v>
      </c>
      <c r="E15" s="365">
        <f t="shared" si="2"/>
        <v>10256</v>
      </c>
      <c r="F15" s="366">
        <f t="shared" si="3"/>
        <v>61.10945599713996</v>
      </c>
      <c r="G15" s="365">
        <f t="shared" si="4"/>
        <v>6527</v>
      </c>
      <c r="H15" s="367">
        <f t="shared" si="3"/>
        <v>38.89054400286004</v>
      </c>
      <c r="I15" s="350"/>
      <c r="J15" s="368">
        <f t="shared" si="5"/>
        <v>4718</v>
      </c>
      <c r="K15" s="369">
        <f t="shared" si="6"/>
        <v>28.111779777155455</v>
      </c>
      <c r="L15" s="370">
        <v>2160</v>
      </c>
      <c r="M15" s="371">
        <v>45.782111064010174</v>
      </c>
      <c r="N15" s="370">
        <v>2558</v>
      </c>
      <c r="O15" s="372">
        <v>54.217888935989819</v>
      </c>
      <c r="P15" s="350"/>
      <c r="Q15" s="368">
        <v>4255</v>
      </c>
      <c r="R15" s="369">
        <v>25.353035810045881</v>
      </c>
      <c r="S15" s="370">
        <v>2619</v>
      </c>
      <c r="T15" s="371">
        <v>61.551116333725034</v>
      </c>
      <c r="U15" s="370">
        <v>1636</v>
      </c>
      <c r="V15" s="372">
        <v>38.448883666274966</v>
      </c>
      <c r="W15" s="350"/>
      <c r="X15" s="368">
        <v>7810</v>
      </c>
      <c r="Y15" s="369">
        <v>46.535184412798664</v>
      </c>
      <c r="Z15" s="370">
        <v>5477</v>
      </c>
      <c r="AA15" s="371">
        <v>70.128040973111396</v>
      </c>
      <c r="AB15" s="370">
        <v>2333</v>
      </c>
      <c r="AC15" s="372">
        <f t="shared" si="0"/>
        <v>29.871959026888607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19743</v>
      </c>
      <c r="E16" s="365">
        <f t="shared" si="2"/>
        <v>11438</v>
      </c>
      <c r="F16" s="366">
        <f t="shared" si="3"/>
        <v>57.934457782505191</v>
      </c>
      <c r="G16" s="365">
        <f t="shared" si="4"/>
        <v>8305</v>
      </c>
      <c r="H16" s="367">
        <f t="shared" si="3"/>
        <v>42.065542217494809</v>
      </c>
      <c r="I16" s="350"/>
      <c r="J16" s="368">
        <f t="shared" si="5"/>
        <v>7641</v>
      </c>
      <c r="K16" s="369">
        <f t="shared" si="6"/>
        <v>38.70232487463911</v>
      </c>
      <c r="L16" s="370">
        <v>3235</v>
      </c>
      <c r="M16" s="371">
        <v>42.3373903939275</v>
      </c>
      <c r="N16" s="370">
        <v>4406</v>
      </c>
      <c r="O16" s="372">
        <v>57.6626096060725</v>
      </c>
      <c r="P16" s="350"/>
      <c r="Q16" s="368">
        <v>5069</v>
      </c>
      <c r="R16" s="369">
        <v>25.674922757433016</v>
      </c>
      <c r="S16" s="370">
        <v>3249</v>
      </c>
      <c r="T16" s="371">
        <v>64.095482343657523</v>
      </c>
      <c r="U16" s="370">
        <v>1820</v>
      </c>
      <c r="V16" s="372">
        <v>35.90451765634247</v>
      </c>
      <c r="W16" s="350"/>
      <c r="X16" s="368">
        <v>7033</v>
      </c>
      <c r="Y16" s="369">
        <v>35.622752367927873</v>
      </c>
      <c r="Z16" s="370">
        <v>4954</v>
      </c>
      <c r="AA16" s="371">
        <v>70.439357315512581</v>
      </c>
      <c r="AB16" s="370">
        <v>2079</v>
      </c>
      <c r="AC16" s="372">
        <f t="shared" si="0"/>
        <v>29.560642684487416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5312</v>
      </c>
      <c r="E17" s="375">
        <f t="shared" si="2"/>
        <v>3154</v>
      </c>
      <c r="F17" s="376">
        <f t="shared" si="3"/>
        <v>59.375</v>
      </c>
      <c r="G17" s="375">
        <f t="shared" si="4"/>
        <v>2158</v>
      </c>
      <c r="H17" s="367">
        <f t="shared" si="3"/>
        <v>40.625</v>
      </c>
      <c r="I17" s="350"/>
      <c r="J17" s="377">
        <f t="shared" si="5"/>
        <v>1514</v>
      </c>
      <c r="K17" s="378">
        <f t="shared" si="6"/>
        <v>28.501506024096386</v>
      </c>
      <c r="L17" s="375">
        <v>661</v>
      </c>
      <c r="M17" s="376">
        <v>43.659180977542931</v>
      </c>
      <c r="N17" s="375">
        <v>853</v>
      </c>
      <c r="O17" s="372">
        <v>56.340819022457069</v>
      </c>
      <c r="P17" s="350"/>
      <c r="Q17" s="377">
        <v>1288</v>
      </c>
      <c r="R17" s="378">
        <v>24.246987951807228</v>
      </c>
      <c r="S17" s="375">
        <v>727</v>
      </c>
      <c r="T17" s="376">
        <v>56.444099378881987</v>
      </c>
      <c r="U17" s="375">
        <v>561</v>
      </c>
      <c r="V17" s="372">
        <v>43.555900621118013</v>
      </c>
      <c r="W17" s="350"/>
      <c r="X17" s="377">
        <v>2510</v>
      </c>
      <c r="Y17" s="378">
        <v>47.251506024096386</v>
      </c>
      <c r="Z17" s="375">
        <v>1766</v>
      </c>
      <c r="AA17" s="376">
        <v>70.358565737051791</v>
      </c>
      <c r="AB17" s="375">
        <v>744</v>
      </c>
      <c r="AC17" s="372">
        <f t="shared" si="0"/>
        <v>29.641434262948209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51068</v>
      </c>
      <c r="E18" s="365">
        <f t="shared" si="2"/>
        <v>31821</v>
      </c>
      <c r="F18" s="366">
        <f t="shared" si="3"/>
        <v>62.311036265371669</v>
      </c>
      <c r="G18" s="365">
        <f t="shared" si="4"/>
        <v>19247</v>
      </c>
      <c r="H18" s="367">
        <f t="shared" si="3"/>
        <v>37.688963734628338</v>
      </c>
      <c r="I18" s="350"/>
      <c r="J18" s="368">
        <f t="shared" si="5"/>
        <v>10094</v>
      </c>
      <c r="K18" s="369">
        <f t="shared" si="6"/>
        <v>19.76580245946581</v>
      </c>
      <c r="L18" s="370">
        <v>4286</v>
      </c>
      <c r="M18" s="371">
        <v>42.460867842282546</v>
      </c>
      <c r="N18" s="370">
        <v>5808</v>
      </c>
      <c r="O18" s="372">
        <v>57.539132157717454</v>
      </c>
      <c r="P18" s="350"/>
      <c r="Q18" s="368">
        <v>9878</v>
      </c>
      <c r="R18" s="369">
        <v>19.342837001644867</v>
      </c>
      <c r="S18" s="370">
        <v>5693</v>
      </c>
      <c r="T18" s="371">
        <v>57.633124114193159</v>
      </c>
      <c r="U18" s="370">
        <v>4185</v>
      </c>
      <c r="V18" s="372">
        <v>42.366875885806841</v>
      </c>
      <c r="W18" s="350"/>
      <c r="X18" s="368">
        <v>31096</v>
      </c>
      <c r="Y18" s="369">
        <v>60.89136053888933</v>
      </c>
      <c r="Z18" s="370">
        <v>21842</v>
      </c>
      <c r="AA18" s="371">
        <v>70.240545407769488</v>
      </c>
      <c r="AB18" s="370">
        <v>9254</v>
      </c>
      <c r="AC18" s="372">
        <f t="shared" si="0"/>
        <v>29.759454592230512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31823</v>
      </c>
      <c r="E19" s="365">
        <f t="shared" si="2"/>
        <v>20407</v>
      </c>
      <c r="F19" s="366">
        <f t="shared" si="3"/>
        <v>64.126575118624899</v>
      </c>
      <c r="G19" s="365">
        <f t="shared" si="4"/>
        <v>11416</v>
      </c>
      <c r="H19" s="367">
        <f t="shared" si="3"/>
        <v>35.873424881375101</v>
      </c>
      <c r="I19" s="350"/>
      <c r="J19" s="368">
        <f t="shared" si="5"/>
        <v>6418</v>
      </c>
      <c r="K19" s="369">
        <f t="shared" si="6"/>
        <v>20.167803161235582</v>
      </c>
      <c r="L19" s="370">
        <v>2744</v>
      </c>
      <c r="M19" s="371">
        <v>42.754752259270802</v>
      </c>
      <c r="N19" s="370">
        <v>3674</v>
      </c>
      <c r="O19" s="372">
        <v>57.245247740729198</v>
      </c>
      <c r="P19" s="350"/>
      <c r="Q19" s="368">
        <v>6999</v>
      </c>
      <c r="R19" s="369">
        <v>21.993526694529113</v>
      </c>
      <c r="S19" s="370">
        <v>4575</v>
      </c>
      <c r="T19" s="371">
        <v>65.366480925846545</v>
      </c>
      <c r="U19" s="370">
        <v>2424</v>
      </c>
      <c r="V19" s="372">
        <v>34.633519074153455</v>
      </c>
      <c r="W19" s="350"/>
      <c r="X19" s="368">
        <v>18406</v>
      </c>
      <c r="Y19" s="369">
        <v>57.838670144235302</v>
      </c>
      <c r="Z19" s="370">
        <v>13088</v>
      </c>
      <c r="AA19" s="371">
        <v>71.107247636640224</v>
      </c>
      <c r="AB19" s="370">
        <v>5318</v>
      </c>
      <c r="AC19" s="372">
        <f t="shared" si="0"/>
        <v>28.892752363359776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127929</v>
      </c>
      <c r="E20" s="365">
        <f t="shared" si="2"/>
        <v>80116</v>
      </c>
      <c r="F20" s="366">
        <f t="shared" si="3"/>
        <v>62.625362505764912</v>
      </c>
      <c r="G20" s="365">
        <f t="shared" si="4"/>
        <v>47813</v>
      </c>
      <c r="H20" s="367">
        <f t="shared" si="3"/>
        <v>37.374637494235088</v>
      </c>
      <c r="I20" s="350"/>
      <c r="J20" s="368">
        <f t="shared" si="5"/>
        <v>33577</v>
      </c>
      <c r="K20" s="369">
        <f t="shared" si="6"/>
        <v>26.246589905338119</v>
      </c>
      <c r="L20" s="370">
        <v>14898</v>
      </c>
      <c r="M20" s="371">
        <v>44.369657801471249</v>
      </c>
      <c r="N20" s="370">
        <v>18679</v>
      </c>
      <c r="O20" s="372">
        <v>55.630342198528759</v>
      </c>
      <c r="P20" s="350"/>
      <c r="Q20" s="368">
        <v>29815</v>
      </c>
      <c r="R20" s="369">
        <v>23.305896239320248</v>
      </c>
      <c r="S20" s="370">
        <v>19127</v>
      </c>
      <c r="T20" s="371">
        <v>64.152272346134495</v>
      </c>
      <c r="U20" s="370">
        <v>10688</v>
      </c>
      <c r="V20" s="372">
        <v>35.847727653865505</v>
      </c>
      <c r="W20" s="350"/>
      <c r="X20" s="368">
        <v>64537</v>
      </c>
      <c r="Y20" s="369">
        <v>50.447513855341633</v>
      </c>
      <c r="Z20" s="370">
        <v>46091</v>
      </c>
      <c r="AA20" s="371">
        <v>71.417946294373763</v>
      </c>
      <c r="AB20" s="370">
        <v>18446</v>
      </c>
      <c r="AC20" s="372">
        <f t="shared" si="0"/>
        <v>28.58205370562623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66345</v>
      </c>
      <c r="E21" s="365">
        <f t="shared" si="2"/>
        <v>39969</v>
      </c>
      <c r="F21" s="366">
        <f t="shared" si="3"/>
        <v>60.244178159620162</v>
      </c>
      <c r="G21" s="365">
        <f t="shared" si="4"/>
        <v>26376</v>
      </c>
      <c r="H21" s="367">
        <f t="shared" si="3"/>
        <v>39.755821840379838</v>
      </c>
      <c r="I21" s="350"/>
      <c r="J21" s="368">
        <f t="shared" si="5"/>
        <v>20221</v>
      </c>
      <c r="K21" s="369">
        <f t="shared" si="6"/>
        <v>30.478559047403724</v>
      </c>
      <c r="L21" s="370">
        <v>7947</v>
      </c>
      <c r="M21" s="371">
        <v>39.300726967014491</v>
      </c>
      <c r="N21" s="370">
        <v>12274</v>
      </c>
      <c r="O21" s="372">
        <v>60.699273032985509</v>
      </c>
      <c r="P21" s="350"/>
      <c r="Q21" s="368">
        <v>15102</v>
      </c>
      <c r="R21" s="369">
        <v>22.762830657924486</v>
      </c>
      <c r="S21" s="370">
        <v>9744</v>
      </c>
      <c r="T21" s="371">
        <v>64.521255462852594</v>
      </c>
      <c r="U21" s="370">
        <v>5358</v>
      </c>
      <c r="V21" s="372">
        <v>35.478744537147399</v>
      </c>
      <c r="W21" s="350"/>
      <c r="X21" s="368">
        <v>31022</v>
      </c>
      <c r="Y21" s="369">
        <v>46.75861029467179</v>
      </c>
      <c r="Z21" s="370">
        <v>22278</v>
      </c>
      <c r="AA21" s="371">
        <v>71.813551673006245</v>
      </c>
      <c r="AB21" s="370">
        <v>8744</v>
      </c>
      <c r="AC21" s="372">
        <f t="shared" si="0"/>
        <v>28.186448326993744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14792</v>
      </c>
      <c r="E22" s="365">
        <f t="shared" si="2"/>
        <v>9446</v>
      </c>
      <c r="F22" s="366">
        <f t="shared" si="3"/>
        <v>63.858842617631154</v>
      </c>
      <c r="G22" s="365">
        <f t="shared" si="4"/>
        <v>5346</v>
      </c>
      <c r="H22" s="367">
        <f t="shared" si="3"/>
        <v>36.141157382368846</v>
      </c>
      <c r="I22" s="350"/>
      <c r="J22" s="368">
        <f t="shared" si="5"/>
        <v>3732</v>
      </c>
      <c r="K22" s="369">
        <f t="shared" si="6"/>
        <v>25.229853975121685</v>
      </c>
      <c r="L22" s="370">
        <v>1628</v>
      </c>
      <c r="M22" s="371">
        <v>43.622722400857448</v>
      </c>
      <c r="N22" s="370">
        <v>2104</v>
      </c>
      <c r="O22" s="372">
        <v>56.377277599142552</v>
      </c>
      <c r="P22" s="350"/>
      <c r="Q22" s="368">
        <v>3217</v>
      </c>
      <c r="R22" s="369">
        <v>21.748242293131423</v>
      </c>
      <c r="S22" s="370">
        <v>2130</v>
      </c>
      <c r="T22" s="371">
        <v>66.210755362138642</v>
      </c>
      <c r="U22" s="370">
        <v>1087</v>
      </c>
      <c r="V22" s="372">
        <v>33.789244637861358</v>
      </c>
      <c r="W22" s="350"/>
      <c r="X22" s="368">
        <v>7843</v>
      </c>
      <c r="Y22" s="369">
        <v>53.021903731746889</v>
      </c>
      <c r="Z22" s="370">
        <v>5688</v>
      </c>
      <c r="AA22" s="371">
        <v>72.523269157210251</v>
      </c>
      <c r="AB22" s="370">
        <v>2155</v>
      </c>
      <c r="AC22" s="372">
        <f t="shared" si="0"/>
        <v>27.476730842789749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32545</v>
      </c>
      <c r="E23" s="365">
        <f t="shared" si="2"/>
        <v>18792</v>
      </c>
      <c r="F23" s="366">
        <f t="shared" si="3"/>
        <v>57.741588569672764</v>
      </c>
      <c r="G23" s="365">
        <f t="shared" si="4"/>
        <v>13753</v>
      </c>
      <c r="H23" s="367">
        <f t="shared" si="3"/>
        <v>42.258411430327243</v>
      </c>
      <c r="I23" s="350"/>
      <c r="J23" s="368">
        <f t="shared" si="5"/>
        <v>10853</v>
      </c>
      <c r="K23" s="369">
        <f t="shared" si="6"/>
        <v>33.347672453525888</v>
      </c>
      <c r="L23" s="370">
        <v>4021</v>
      </c>
      <c r="M23" s="371">
        <v>37.049663687459692</v>
      </c>
      <c r="N23" s="370">
        <v>6832</v>
      </c>
      <c r="O23" s="372">
        <v>62.950336312540308</v>
      </c>
      <c r="P23" s="350"/>
      <c r="Q23" s="368">
        <v>6157</v>
      </c>
      <c r="R23" s="369">
        <v>18.918420648333079</v>
      </c>
      <c r="S23" s="370">
        <v>3600</v>
      </c>
      <c r="T23" s="371">
        <v>58.470034107519893</v>
      </c>
      <c r="U23" s="370">
        <v>2557</v>
      </c>
      <c r="V23" s="372">
        <v>41.529965892480107</v>
      </c>
      <c r="W23" s="350"/>
      <c r="X23" s="368">
        <v>15535</v>
      </c>
      <c r="Y23" s="369">
        <v>47.733906898141036</v>
      </c>
      <c r="Z23" s="370">
        <v>11171</v>
      </c>
      <c r="AA23" s="371">
        <v>71.908593498551653</v>
      </c>
      <c r="AB23" s="370">
        <v>4364</v>
      </c>
      <c r="AC23" s="372">
        <f t="shared" si="0"/>
        <v>28.09140650144834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68484</v>
      </c>
      <c r="E24" s="365">
        <f t="shared" si="2"/>
        <v>44660</v>
      </c>
      <c r="F24" s="366">
        <f t="shared" si="3"/>
        <v>65.212312364931961</v>
      </c>
      <c r="G24" s="365">
        <f t="shared" si="4"/>
        <v>23824</v>
      </c>
      <c r="H24" s="367">
        <f t="shared" si="3"/>
        <v>34.787687635068046</v>
      </c>
      <c r="I24" s="350"/>
      <c r="J24" s="368">
        <f t="shared" si="5"/>
        <v>16437</v>
      </c>
      <c r="K24" s="369">
        <f t="shared" si="6"/>
        <v>24.001226563868933</v>
      </c>
      <c r="L24" s="370">
        <v>7563</v>
      </c>
      <c r="M24" s="371">
        <v>46.012045993794487</v>
      </c>
      <c r="N24" s="370">
        <v>8874</v>
      </c>
      <c r="O24" s="372">
        <v>53.987954006205506</v>
      </c>
      <c r="P24" s="350"/>
      <c r="Q24" s="368">
        <v>15105</v>
      </c>
      <c r="R24" s="369">
        <v>22.056246714561066</v>
      </c>
      <c r="S24" s="370">
        <v>10309</v>
      </c>
      <c r="T24" s="371">
        <v>68.24892419728566</v>
      </c>
      <c r="U24" s="370">
        <v>4796</v>
      </c>
      <c r="V24" s="372">
        <v>31.751075802714336</v>
      </c>
      <c r="W24" s="350"/>
      <c r="X24" s="368">
        <v>36942</v>
      </c>
      <c r="Y24" s="369">
        <v>53.942526721570005</v>
      </c>
      <c r="Z24" s="370">
        <v>26788</v>
      </c>
      <c r="AA24" s="371">
        <v>72.513670077418652</v>
      </c>
      <c r="AB24" s="370">
        <v>10154</v>
      </c>
      <c r="AC24" s="372">
        <f t="shared" si="0"/>
        <v>27.486329922581344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20021</v>
      </c>
      <c r="E25" s="365">
        <f t="shared" si="2"/>
        <v>12216</v>
      </c>
      <c r="F25" s="366">
        <f t="shared" si="3"/>
        <v>61.015933270066427</v>
      </c>
      <c r="G25" s="365">
        <f t="shared" si="4"/>
        <v>7805</v>
      </c>
      <c r="H25" s="367">
        <f t="shared" si="3"/>
        <v>38.984066729933566</v>
      </c>
      <c r="I25" s="350"/>
      <c r="J25" s="368">
        <f t="shared" si="5"/>
        <v>5379</v>
      </c>
      <c r="K25" s="369">
        <f t="shared" si="6"/>
        <v>26.866789870635831</v>
      </c>
      <c r="L25" s="370">
        <v>2091</v>
      </c>
      <c r="M25" s="371">
        <v>38.873396542108196</v>
      </c>
      <c r="N25" s="370">
        <v>3288</v>
      </c>
      <c r="O25" s="372">
        <v>61.126603457891804</v>
      </c>
      <c r="P25" s="350"/>
      <c r="Q25" s="368">
        <v>5224</v>
      </c>
      <c r="R25" s="369">
        <v>26.092602767094554</v>
      </c>
      <c r="S25" s="370">
        <v>3565</v>
      </c>
      <c r="T25" s="371">
        <v>68.242725880551305</v>
      </c>
      <c r="U25" s="370">
        <v>1659</v>
      </c>
      <c r="V25" s="372">
        <v>31.757274119448699</v>
      </c>
      <c r="W25" s="350"/>
      <c r="X25" s="368">
        <v>9418</v>
      </c>
      <c r="Y25" s="369">
        <v>47.040607362269618</v>
      </c>
      <c r="Z25" s="370">
        <v>6560</v>
      </c>
      <c r="AA25" s="371">
        <v>69.653854321512</v>
      </c>
      <c r="AB25" s="370">
        <v>2858</v>
      </c>
      <c r="AC25" s="372">
        <f t="shared" si="0"/>
        <v>30.346145678488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7920</v>
      </c>
      <c r="E26" s="380">
        <f t="shared" si="2"/>
        <v>4860</v>
      </c>
      <c r="F26" s="381">
        <f t="shared" si="3"/>
        <v>61.363636363636367</v>
      </c>
      <c r="G26" s="380">
        <f t="shared" si="4"/>
        <v>3060</v>
      </c>
      <c r="H26" s="367">
        <f t="shared" si="3"/>
        <v>38.636363636363633</v>
      </c>
      <c r="I26" s="350"/>
      <c r="J26" s="377">
        <f t="shared" si="5"/>
        <v>1795</v>
      </c>
      <c r="K26" s="378">
        <f t="shared" si="6"/>
        <v>22.664141414141415</v>
      </c>
      <c r="L26" s="375">
        <v>737</v>
      </c>
      <c r="M26" s="376">
        <v>41.058495821727021</v>
      </c>
      <c r="N26" s="375">
        <v>1058</v>
      </c>
      <c r="O26" s="372">
        <v>58.941504178272986</v>
      </c>
      <c r="P26" s="350"/>
      <c r="Q26" s="377">
        <v>1567</v>
      </c>
      <c r="R26" s="378">
        <v>19.785353535353536</v>
      </c>
      <c r="S26" s="375">
        <v>883</v>
      </c>
      <c r="T26" s="376">
        <v>56.34971282705807</v>
      </c>
      <c r="U26" s="375">
        <v>684</v>
      </c>
      <c r="V26" s="372">
        <v>43.65028717294193</v>
      </c>
      <c r="W26" s="350"/>
      <c r="X26" s="377">
        <v>4558</v>
      </c>
      <c r="Y26" s="378">
        <v>57.550505050505052</v>
      </c>
      <c r="Z26" s="375">
        <v>3240</v>
      </c>
      <c r="AA26" s="376">
        <v>71.083808688021065</v>
      </c>
      <c r="AB26" s="375">
        <v>1318</v>
      </c>
      <c r="AC26" s="372">
        <f t="shared" si="0"/>
        <v>28.916191311978938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40329</v>
      </c>
      <c r="E27" s="380">
        <f t="shared" si="2"/>
        <v>23399</v>
      </c>
      <c r="F27" s="381">
        <f t="shared" si="3"/>
        <v>58.020283170919186</v>
      </c>
      <c r="G27" s="380">
        <f t="shared" si="4"/>
        <v>16930</v>
      </c>
      <c r="H27" s="367">
        <f t="shared" si="3"/>
        <v>41.979716829080807</v>
      </c>
      <c r="I27" s="350"/>
      <c r="J27" s="377">
        <f t="shared" si="5"/>
        <v>11966</v>
      </c>
      <c r="K27" s="378">
        <f t="shared" si="6"/>
        <v>29.670956383743707</v>
      </c>
      <c r="L27" s="375">
        <v>4626</v>
      </c>
      <c r="M27" s="376">
        <v>38.659535350158784</v>
      </c>
      <c r="N27" s="375">
        <v>7340</v>
      </c>
      <c r="O27" s="372">
        <v>61.340464649841223</v>
      </c>
      <c r="P27" s="350"/>
      <c r="Q27" s="377">
        <v>8443</v>
      </c>
      <c r="R27" s="378">
        <v>20.935307099109821</v>
      </c>
      <c r="S27" s="375">
        <v>4687</v>
      </c>
      <c r="T27" s="376">
        <v>55.513443088949423</v>
      </c>
      <c r="U27" s="375">
        <v>3756</v>
      </c>
      <c r="V27" s="372">
        <v>44.48655691105057</v>
      </c>
      <c r="W27" s="350"/>
      <c r="X27" s="377">
        <v>19920</v>
      </c>
      <c r="Y27" s="378">
        <v>49.393736517146472</v>
      </c>
      <c r="Z27" s="375">
        <v>14086</v>
      </c>
      <c r="AA27" s="376">
        <v>70.712851405622487</v>
      </c>
      <c r="AB27" s="375">
        <v>5834</v>
      </c>
      <c r="AC27" s="372">
        <f t="shared" si="0"/>
        <v>29.287148594377509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3718</v>
      </c>
      <c r="E28" s="380">
        <f t="shared" si="2"/>
        <v>2458</v>
      </c>
      <c r="F28" s="381">
        <f t="shared" si="3"/>
        <v>66.110812264658421</v>
      </c>
      <c r="G28" s="380">
        <f t="shared" si="4"/>
        <v>1260</v>
      </c>
      <c r="H28" s="382">
        <f t="shared" si="3"/>
        <v>33.889187735341579</v>
      </c>
      <c r="I28" s="350"/>
      <c r="J28" s="377">
        <f t="shared" si="5"/>
        <v>468</v>
      </c>
      <c r="K28" s="378">
        <f t="shared" si="6"/>
        <v>12.587412587412588</v>
      </c>
      <c r="L28" s="375">
        <v>212</v>
      </c>
      <c r="M28" s="376">
        <v>45.299145299145302</v>
      </c>
      <c r="N28" s="375">
        <v>256</v>
      </c>
      <c r="O28" s="383">
        <v>54.700854700854705</v>
      </c>
      <c r="P28" s="350"/>
      <c r="Q28" s="377">
        <v>812</v>
      </c>
      <c r="R28" s="378">
        <v>21.839698762775686</v>
      </c>
      <c r="S28" s="375">
        <v>510</v>
      </c>
      <c r="T28" s="376">
        <v>62.807881773399011</v>
      </c>
      <c r="U28" s="375">
        <v>302</v>
      </c>
      <c r="V28" s="383">
        <v>37.192118226600982</v>
      </c>
      <c r="W28" s="350"/>
      <c r="X28" s="377">
        <v>2438</v>
      </c>
      <c r="Y28" s="378">
        <v>65.572888649811716</v>
      </c>
      <c r="Z28" s="375">
        <v>1736</v>
      </c>
      <c r="AA28" s="376">
        <v>71.205906480721907</v>
      </c>
      <c r="AB28" s="375">
        <v>702</v>
      </c>
      <c r="AC28" s="383">
        <f t="shared" si="0"/>
        <v>28.794093519278096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1392</v>
      </c>
      <c r="E29" s="386">
        <f t="shared" si="2"/>
        <v>753</v>
      </c>
      <c r="F29" s="387">
        <f t="shared" si="3"/>
        <v>54.094827586206897</v>
      </c>
      <c r="G29" s="386">
        <f t="shared" si="4"/>
        <v>639</v>
      </c>
      <c r="H29" s="388">
        <f t="shared" si="3"/>
        <v>45.905172413793103</v>
      </c>
      <c r="I29" s="350"/>
      <c r="J29" s="389">
        <f t="shared" si="5"/>
        <v>746</v>
      </c>
      <c r="K29" s="390">
        <f t="shared" si="6"/>
        <v>53.59195402298851</v>
      </c>
      <c r="L29" s="391">
        <v>270</v>
      </c>
      <c r="M29" s="392">
        <v>36.193029490616624</v>
      </c>
      <c r="N29" s="391">
        <v>476</v>
      </c>
      <c r="O29" s="393">
        <v>63.806970509383376</v>
      </c>
      <c r="P29" s="350"/>
      <c r="Q29" s="389">
        <v>263</v>
      </c>
      <c r="R29" s="390">
        <v>18.893678160919542</v>
      </c>
      <c r="S29" s="391">
        <v>188</v>
      </c>
      <c r="T29" s="392">
        <v>71.48288973384031</v>
      </c>
      <c r="U29" s="391">
        <v>75</v>
      </c>
      <c r="V29" s="393">
        <v>28.517110266159694</v>
      </c>
      <c r="W29" s="350"/>
      <c r="X29" s="389">
        <v>383</v>
      </c>
      <c r="Y29" s="390">
        <v>27.514367816091955</v>
      </c>
      <c r="Z29" s="391">
        <v>295</v>
      </c>
      <c r="AA29" s="392">
        <v>77.023498694516974</v>
      </c>
      <c r="AB29" s="391">
        <v>88</v>
      </c>
      <c r="AC29" s="393">
        <f t="shared" si="0"/>
        <v>22.97650130548303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654257</v>
      </c>
      <c r="E31" s="1230">
        <f>L31+S31+Z31</f>
        <v>408671</v>
      </c>
      <c r="F31" s="1231">
        <f>E31/$D31*100</f>
        <v>62.463374484338715</v>
      </c>
      <c r="G31" s="1230">
        <f>N31+U31+AB31</f>
        <v>245586</v>
      </c>
      <c r="H31" s="1232">
        <f>G31/$D31*100</f>
        <v>37.536625515661278</v>
      </c>
      <c r="I31" s="320"/>
      <c r="J31" s="1233">
        <f>SUM(J12:J29)</f>
        <v>167321</v>
      </c>
      <c r="K31" s="1234">
        <f>J31/$D31*100</f>
        <v>25.574200963841427</v>
      </c>
      <c r="L31" s="1230">
        <f>SUM(L12:L29)</f>
        <v>70921</v>
      </c>
      <c r="M31" s="1231">
        <f>L31/$J31*100</f>
        <v>42.386191810950208</v>
      </c>
      <c r="N31" s="1230">
        <f>SUM(N12:N29)</f>
        <v>96400</v>
      </c>
      <c r="O31" s="1235">
        <f>N31/$J31*100</f>
        <v>57.613808189049784</v>
      </c>
      <c r="P31" s="320"/>
      <c r="Q31" s="1233">
        <f>SUM(Q12:Q29)</f>
        <v>149743</v>
      </c>
      <c r="R31" s="1234">
        <f>Q31/$D31*100</f>
        <v>22.887489167101002</v>
      </c>
      <c r="S31" s="1230">
        <f>SUM(S12:S29)</f>
        <v>96983</v>
      </c>
      <c r="T31" s="1231">
        <f>S31/$Q31*100</f>
        <v>64.766299593303188</v>
      </c>
      <c r="U31" s="1230">
        <f>SUM(U12:U29)</f>
        <v>52760</v>
      </c>
      <c r="V31" s="1235">
        <f>U31/$Q31*100</f>
        <v>35.233700406696805</v>
      </c>
      <c r="W31" s="320"/>
      <c r="X31" s="1233">
        <f>SUM(X12:X29)</f>
        <v>337193</v>
      </c>
      <c r="Y31" s="1234">
        <f>X31/$D31*100</f>
        <v>51.538309869057578</v>
      </c>
      <c r="Z31" s="1230">
        <f>SUM(Z12:Z29)</f>
        <v>240767</v>
      </c>
      <c r="AA31" s="1231">
        <f>Z31/$X31*100</f>
        <v>71.403320946757503</v>
      </c>
      <c r="AB31" s="1230">
        <f>SUM(AB12:AB29)</f>
        <v>96426</v>
      </c>
      <c r="AC31" s="1235">
        <f>AB31/$X31*100</f>
        <v>28.596679053242507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406</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236</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237</v>
      </c>
      <c r="K8" s="1450"/>
      <c r="L8" s="1450"/>
      <c r="M8" s="1450"/>
      <c r="N8" s="1450"/>
      <c r="O8" s="1451"/>
      <c r="P8" s="317"/>
      <c r="Q8" s="1449" t="s">
        <v>238</v>
      </c>
      <c r="R8" s="1450"/>
      <c r="S8" s="1450"/>
      <c r="T8" s="1450"/>
      <c r="U8" s="1450"/>
      <c r="V8" s="1451"/>
      <c r="W8" s="317"/>
      <c r="X8" s="1449" t="s">
        <v>239</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219</v>
      </c>
      <c r="L9" s="1462" t="s">
        <v>24</v>
      </c>
      <c r="M9" s="1463"/>
      <c r="N9" s="1458" t="s">
        <v>23</v>
      </c>
      <c r="O9" s="1459"/>
      <c r="P9" s="317"/>
      <c r="Q9" s="1457" t="s">
        <v>9</v>
      </c>
      <c r="R9" s="1460" t="s">
        <v>219</v>
      </c>
      <c r="S9" s="1462" t="s">
        <v>24</v>
      </c>
      <c r="T9" s="1463"/>
      <c r="U9" s="1458" t="s">
        <v>23</v>
      </c>
      <c r="V9" s="1459"/>
      <c r="W9" s="317"/>
      <c r="X9" s="1457" t="s">
        <v>9</v>
      </c>
      <c r="Y9" s="1460" t="s">
        <v>219</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219</v>
      </c>
      <c r="G10" s="406" t="s">
        <v>9</v>
      </c>
      <c r="H10" s="886" t="s">
        <v>219</v>
      </c>
      <c r="I10" s="346"/>
      <c r="J10" s="1453"/>
      <c r="K10" s="1461"/>
      <c r="L10" s="404" t="s">
        <v>9</v>
      </c>
      <c r="M10" s="403" t="s">
        <v>220</v>
      </c>
      <c r="N10" s="407" t="s">
        <v>9</v>
      </c>
      <c r="O10" s="402" t="s">
        <v>220</v>
      </c>
      <c r="P10" s="347"/>
      <c r="Q10" s="1453"/>
      <c r="R10" s="1461"/>
      <c r="S10" s="404" t="s">
        <v>9</v>
      </c>
      <c r="T10" s="403" t="s">
        <v>220</v>
      </c>
      <c r="U10" s="407" t="s">
        <v>9</v>
      </c>
      <c r="V10" s="402" t="s">
        <v>220</v>
      </c>
      <c r="W10" s="347"/>
      <c r="X10" s="1453"/>
      <c r="Y10" s="1461"/>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82236</v>
      </c>
      <c r="E12" s="352">
        <f>L12+S12+Z12</f>
        <v>50609</v>
      </c>
      <c r="F12" s="353">
        <f>E12/$D12*100</f>
        <v>61.541174181623617</v>
      </c>
      <c r="G12" s="352">
        <f>N12+U12+AB12</f>
        <v>31627</v>
      </c>
      <c r="H12" s="354">
        <f>G12/$D12*100</f>
        <v>38.458825818376383</v>
      </c>
      <c r="I12" s="350"/>
      <c r="J12" s="355">
        <f>L12+N12</f>
        <v>19812</v>
      </c>
      <c r="K12" s="356">
        <f>J12/$D12*100</f>
        <v>24.091638698380272</v>
      </c>
      <c r="L12" s="357">
        <v>9680</v>
      </c>
      <c r="M12" s="353">
        <v>48.859277205733896</v>
      </c>
      <c r="N12" s="357">
        <v>10132</v>
      </c>
      <c r="O12" s="358">
        <v>51.140722794266104</v>
      </c>
      <c r="P12" s="350"/>
      <c r="Q12" s="355">
        <v>26768</v>
      </c>
      <c r="R12" s="356">
        <v>32.55022131426626</v>
      </c>
      <c r="S12" s="357">
        <v>18270</v>
      </c>
      <c r="T12" s="353">
        <v>68.253138075313814</v>
      </c>
      <c r="U12" s="357">
        <v>8498</v>
      </c>
      <c r="V12" s="358">
        <v>31.746861924686193</v>
      </c>
      <c r="W12" s="350"/>
      <c r="X12" s="355">
        <v>35656</v>
      </c>
      <c r="Y12" s="356">
        <v>43.358139987353475</v>
      </c>
      <c r="Z12" s="357">
        <v>22659</v>
      </c>
      <c r="AA12" s="353">
        <v>63.548911824096919</v>
      </c>
      <c r="AB12" s="357">
        <v>12997</v>
      </c>
      <c r="AC12" s="358">
        <f t="shared" ref="AC12:AC29" si="0">AB12/$X12*100</f>
        <v>36.451088175903074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7910</v>
      </c>
      <c r="E13" s="365">
        <f t="shared" ref="E13:E29" si="2">L13+S13+Z13</f>
        <v>4904</v>
      </c>
      <c r="F13" s="366">
        <f t="shared" ref="F13:H29" si="3">E13/$D13*100</f>
        <v>61.99747155499368</v>
      </c>
      <c r="G13" s="365">
        <f t="shared" ref="G13:G29" si="4">N13+U13+AB13</f>
        <v>3006</v>
      </c>
      <c r="H13" s="367">
        <f t="shared" si="3"/>
        <v>38.00252844500632</v>
      </c>
      <c r="I13" s="350"/>
      <c r="J13" s="368">
        <f t="shared" ref="J13:J29" si="5">L13+N13</f>
        <v>1582</v>
      </c>
      <c r="K13" s="369">
        <f t="shared" ref="K13:K29" si="6">J13/$D13*100</f>
        <v>20</v>
      </c>
      <c r="L13" s="370">
        <v>725</v>
      </c>
      <c r="M13" s="371">
        <v>45.828065739570164</v>
      </c>
      <c r="N13" s="370">
        <v>857</v>
      </c>
      <c r="O13" s="372">
        <v>54.171934260429836</v>
      </c>
      <c r="P13" s="350"/>
      <c r="Q13" s="368">
        <v>1921</v>
      </c>
      <c r="R13" s="369">
        <v>24.285714285714285</v>
      </c>
      <c r="S13" s="370">
        <v>1241</v>
      </c>
      <c r="T13" s="371">
        <v>64.601769911504419</v>
      </c>
      <c r="U13" s="370">
        <v>680</v>
      </c>
      <c r="V13" s="372">
        <v>35.398230088495573</v>
      </c>
      <c r="W13" s="350"/>
      <c r="X13" s="368">
        <v>4407</v>
      </c>
      <c r="Y13" s="369">
        <v>55.714285714285715</v>
      </c>
      <c r="Z13" s="370">
        <v>2938</v>
      </c>
      <c r="AA13" s="371">
        <v>66.666666666666657</v>
      </c>
      <c r="AB13" s="370">
        <v>1469</v>
      </c>
      <c r="AC13" s="372">
        <f t="shared" si="0"/>
        <v>33.333333333333329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9284</v>
      </c>
      <c r="E14" s="365">
        <f t="shared" si="2"/>
        <v>5898</v>
      </c>
      <c r="F14" s="366">
        <f t="shared" si="3"/>
        <v>63.528651443343385</v>
      </c>
      <c r="G14" s="365">
        <f t="shared" si="4"/>
        <v>3386</v>
      </c>
      <c r="H14" s="367">
        <f t="shared" si="3"/>
        <v>36.471348556656615</v>
      </c>
      <c r="I14" s="350"/>
      <c r="J14" s="368">
        <f t="shared" si="5"/>
        <v>1806</v>
      </c>
      <c r="K14" s="369">
        <f t="shared" si="6"/>
        <v>19.45282205945713</v>
      </c>
      <c r="L14" s="370">
        <v>825</v>
      </c>
      <c r="M14" s="371">
        <v>45.68106312292359</v>
      </c>
      <c r="N14" s="370">
        <v>981</v>
      </c>
      <c r="O14" s="372">
        <v>54.31893687707641</v>
      </c>
      <c r="P14" s="350"/>
      <c r="Q14" s="368">
        <v>2440</v>
      </c>
      <c r="R14" s="369">
        <v>26.281775096940972</v>
      </c>
      <c r="S14" s="370">
        <v>1577</v>
      </c>
      <c r="T14" s="371">
        <v>64.631147540983605</v>
      </c>
      <c r="U14" s="370">
        <v>863</v>
      </c>
      <c r="V14" s="372">
        <v>35.368852459016395</v>
      </c>
      <c r="W14" s="350"/>
      <c r="X14" s="368">
        <v>5038</v>
      </c>
      <c r="Y14" s="369">
        <v>54.265402843601898</v>
      </c>
      <c r="Z14" s="370">
        <v>3496</v>
      </c>
      <c r="AA14" s="371">
        <v>69.392616117506947</v>
      </c>
      <c r="AB14" s="370">
        <v>1542</v>
      </c>
      <c r="AC14" s="372">
        <f t="shared" si="0"/>
        <v>30.607383882493057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9346</v>
      </c>
      <c r="E15" s="365">
        <f t="shared" si="2"/>
        <v>5569</v>
      </c>
      <c r="F15" s="366">
        <f t="shared" si="3"/>
        <v>59.586989086240102</v>
      </c>
      <c r="G15" s="365">
        <f t="shared" si="4"/>
        <v>3777</v>
      </c>
      <c r="H15" s="367">
        <f t="shared" si="3"/>
        <v>40.413010913759898</v>
      </c>
      <c r="I15" s="350"/>
      <c r="J15" s="368">
        <f t="shared" si="5"/>
        <v>3238</v>
      </c>
      <c r="K15" s="369">
        <f t="shared" si="6"/>
        <v>34.645837791568582</v>
      </c>
      <c r="L15" s="370">
        <v>1551</v>
      </c>
      <c r="M15" s="371">
        <v>47.899938233477457</v>
      </c>
      <c r="N15" s="370">
        <v>1687</v>
      </c>
      <c r="O15" s="372">
        <v>52.100061766522543</v>
      </c>
      <c r="P15" s="350"/>
      <c r="Q15" s="368">
        <v>2553</v>
      </c>
      <c r="R15" s="369">
        <v>27.316499037021185</v>
      </c>
      <c r="S15" s="370">
        <v>1617</v>
      </c>
      <c r="T15" s="371">
        <v>63.33725029377203</v>
      </c>
      <c r="U15" s="370">
        <v>936</v>
      </c>
      <c r="V15" s="372">
        <v>36.662749706227963</v>
      </c>
      <c r="W15" s="350"/>
      <c r="X15" s="368">
        <v>3555</v>
      </c>
      <c r="Y15" s="369">
        <v>38.03766317141023</v>
      </c>
      <c r="Z15" s="370">
        <v>2401</v>
      </c>
      <c r="AA15" s="371">
        <v>67.538677918424753</v>
      </c>
      <c r="AB15" s="370">
        <v>1154</v>
      </c>
      <c r="AC15" s="372">
        <f t="shared" si="0"/>
        <v>32.461322081575247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8240</v>
      </c>
      <c r="E16" s="365">
        <f t="shared" si="2"/>
        <v>4582</v>
      </c>
      <c r="F16" s="366">
        <f t="shared" si="3"/>
        <v>55.606796116504853</v>
      </c>
      <c r="G16" s="365">
        <f t="shared" si="4"/>
        <v>3658</v>
      </c>
      <c r="H16" s="367">
        <f t="shared" si="3"/>
        <v>44.393203883495147</v>
      </c>
      <c r="I16" s="350"/>
      <c r="J16" s="368">
        <f t="shared" si="5"/>
        <v>2594</v>
      </c>
      <c r="K16" s="369">
        <f t="shared" si="6"/>
        <v>31.480582524271846</v>
      </c>
      <c r="L16" s="370">
        <v>1137</v>
      </c>
      <c r="M16" s="371">
        <v>43.831919814957594</v>
      </c>
      <c r="N16" s="370">
        <v>1457</v>
      </c>
      <c r="O16" s="372">
        <v>56.168080185042399</v>
      </c>
      <c r="P16" s="350"/>
      <c r="Q16" s="368">
        <v>2530</v>
      </c>
      <c r="R16" s="369">
        <v>30.703883495145629</v>
      </c>
      <c r="S16" s="370">
        <v>1515</v>
      </c>
      <c r="T16" s="371">
        <v>59.881422924901187</v>
      </c>
      <c r="U16" s="370">
        <v>1015</v>
      </c>
      <c r="V16" s="372">
        <v>40.118577075098813</v>
      </c>
      <c r="W16" s="350"/>
      <c r="X16" s="368">
        <v>3116</v>
      </c>
      <c r="Y16" s="369">
        <v>37.815533980582522</v>
      </c>
      <c r="Z16" s="370">
        <v>1930</v>
      </c>
      <c r="AA16" s="371">
        <v>61.938382541720152</v>
      </c>
      <c r="AB16" s="370">
        <v>1186</v>
      </c>
      <c r="AC16" s="372">
        <f t="shared" si="0"/>
        <v>38.061617458279848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4782</v>
      </c>
      <c r="E17" s="375">
        <f t="shared" si="2"/>
        <v>2784</v>
      </c>
      <c r="F17" s="376">
        <f t="shared" si="3"/>
        <v>58.218318695106653</v>
      </c>
      <c r="G17" s="375">
        <f t="shared" si="4"/>
        <v>1998</v>
      </c>
      <c r="H17" s="367">
        <f t="shared" si="3"/>
        <v>41.781681304893347</v>
      </c>
      <c r="I17" s="350"/>
      <c r="J17" s="377">
        <f t="shared" si="5"/>
        <v>1803</v>
      </c>
      <c r="K17" s="378">
        <f t="shared" si="6"/>
        <v>37.703889585947302</v>
      </c>
      <c r="L17" s="375">
        <v>817</v>
      </c>
      <c r="M17" s="376">
        <v>45.313366611203548</v>
      </c>
      <c r="N17" s="375">
        <v>986</v>
      </c>
      <c r="O17" s="372">
        <v>54.686633388796444</v>
      </c>
      <c r="P17" s="350"/>
      <c r="Q17" s="377">
        <v>995</v>
      </c>
      <c r="R17" s="378">
        <v>20.807193642827269</v>
      </c>
      <c r="S17" s="375">
        <v>603</v>
      </c>
      <c r="T17" s="376">
        <v>60.603015075376888</v>
      </c>
      <c r="U17" s="375">
        <v>392</v>
      </c>
      <c r="V17" s="372">
        <v>39.396984924623112</v>
      </c>
      <c r="W17" s="350"/>
      <c r="X17" s="377">
        <v>1984</v>
      </c>
      <c r="Y17" s="378">
        <v>41.488916771225433</v>
      </c>
      <c r="Z17" s="375">
        <v>1364</v>
      </c>
      <c r="AA17" s="376">
        <v>68.75</v>
      </c>
      <c r="AB17" s="375">
        <v>620</v>
      </c>
      <c r="AC17" s="372">
        <f t="shared" si="0"/>
        <v>31.25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30802</v>
      </c>
      <c r="E18" s="365">
        <f t="shared" si="2"/>
        <v>17946</v>
      </c>
      <c r="F18" s="366">
        <f t="shared" si="3"/>
        <v>58.262450490227913</v>
      </c>
      <c r="G18" s="365">
        <f t="shared" si="4"/>
        <v>12856</v>
      </c>
      <c r="H18" s="367">
        <f t="shared" si="3"/>
        <v>41.737549509772094</v>
      </c>
      <c r="I18" s="350"/>
      <c r="J18" s="368">
        <f t="shared" si="5"/>
        <v>6095</v>
      </c>
      <c r="K18" s="369">
        <f t="shared" si="6"/>
        <v>19.787676124926953</v>
      </c>
      <c r="L18" s="370">
        <v>2723</v>
      </c>
      <c r="M18" s="371">
        <v>44.675963904840032</v>
      </c>
      <c r="N18" s="370">
        <v>3372</v>
      </c>
      <c r="O18" s="372">
        <v>55.324036095159968</v>
      </c>
      <c r="P18" s="350"/>
      <c r="Q18" s="368">
        <v>6356</v>
      </c>
      <c r="R18" s="369">
        <v>20.635023699759756</v>
      </c>
      <c r="S18" s="370">
        <v>3768</v>
      </c>
      <c r="T18" s="371">
        <v>59.282567652611704</v>
      </c>
      <c r="U18" s="370">
        <v>2588</v>
      </c>
      <c r="V18" s="372">
        <v>40.717432347388296</v>
      </c>
      <c r="W18" s="350"/>
      <c r="X18" s="368">
        <v>18351</v>
      </c>
      <c r="Y18" s="369">
        <v>59.577300175313283</v>
      </c>
      <c r="Z18" s="370">
        <v>11455</v>
      </c>
      <c r="AA18" s="371">
        <v>62.421666394201949</v>
      </c>
      <c r="AB18" s="370">
        <v>6896</v>
      </c>
      <c r="AC18" s="372">
        <f t="shared" si="0"/>
        <v>37.578333605798051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17126</v>
      </c>
      <c r="E19" s="365">
        <f t="shared" si="2"/>
        <v>10133</v>
      </c>
      <c r="F19" s="366">
        <f t="shared" si="3"/>
        <v>59.167347892093893</v>
      </c>
      <c r="G19" s="365">
        <f t="shared" si="4"/>
        <v>6993</v>
      </c>
      <c r="H19" s="367">
        <f t="shared" si="3"/>
        <v>40.832652107906107</v>
      </c>
      <c r="I19" s="350"/>
      <c r="J19" s="368">
        <f t="shared" si="5"/>
        <v>4685</v>
      </c>
      <c r="K19" s="369">
        <f t="shared" si="6"/>
        <v>27.356066799019036</v>
      </c>
      <c r="L19" s="370">
        <v>2215</v>
      </c>
      <c r="M19" s="371">
        <v>47.278548559231595</v>
      </c>
      <c r="N19" s="370">
        <v>2470</v>
      </c>
      <c r="O19" s="372">
        <v>52.721451440768405</v>
      </c>
      <c r="P19" s="350"/>
      <c r="Q19" s="368">
        <v>4614</v>
      </c>
      <c r="R19" s="369">
        <v>26.941492467593132</v>
      </c>
      <c r="S19" s="370">
        <v>2964</v>
      </c>
      <c r="T19" s="371">
        <v>64.239271781534455</v>
      </c>
      <c r="U19" s="370">
        <v>1650</v>
      </c>
      <c r="V19" s="372">
        <v>35.760728218465538</v>
      </c>
      <c r="W19" s="350"/>
      <c r="X19" s="368">
        <v>7827</v>
      </c>
      <c r="Y19" s="369">
        <v>45.702440733387832</v>
      </c>
      <c r="Z19" s="370">
        <v>4954</v>
      </c>
      <c r="AA19" s="371">
        <v>63.293726842979424</v>
      </c>
      <c r="AB19" s="370">
        <v>2873</v>
      </c>
      <c r="AC19" s="372">
        <f t="shared" si="0"/>
        <v>36.706273157020568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87797</v>
      </c>
      <c r="E20" s="365">
        <f t="shared" si="2"/>
        <v>54546</v>
      </c>
      <c r="F20" s="366">
        <f t="shared" si="3"/>
        <v>62.127407542398942</v>
      </c>
      <c r="G20" s="365">
        <f t="shared" si="4"/>
        <v>33251</v>
      </c>
      <c r="H20" s="367">
        <f t="shared" si="3"/>
        <v>37.872592457601058</v>
      </c>
      <c r="I20" s="350"/>
      <c r="J20" s="368">
        <f t="shared" si="5"/>
        <v>23649</v>
      </c>
      <c r="K20" s="369">
        <f t="shared" si="6"/>
        <v>26.93600009111929</v>
      </c>
      <c r="L20" s="370">
        <v>11447</v>
      </c>
      <c r="M20" s="371">
        <v>48.403738001606833</v>
      </c>
      <c r="N20" s="370">
        <v>12202</v>
      </c>
      <c r="O20" s="372">
        <v>51.596261998393167</v>
      </c>
      <c r="P20" s="350"/>
      <c r="Q20" s="368">
        <v>25129</v>
      </c>
      <c r="R20" s="369">
        <v>28.621706892035036</v>
      </c>
      <c r="S20" s="370">
        <v>16911</v>
      </c>
      <c r="T20" s="371">
        <v>67.296748776314217</v>
      </c>
      <c r="U20" s="370">
        <v>8218</v>
      </c>
      <c r="V20" s="372">
        <v>32.703251223685783</v>
      </c>
      <c r="W20" s="350"/>
      <c r="X20" s="368">
        <v>39019</v>
      </c>
      <c r="Y20" s="369">
        <v>44.442293016845682</v>
      </c>
      <c r="Z20" s="370">
        <v>26188</v>
      </c>
      <c r="AA20" s="371">
        <v>67.116020400317794</v>
      </c>
      <c r="AB20" s="370">
        <v>12831</v>
      </c>
      <c r="AC20" s="372">
        <f t="shared" si="0"/>
        <v>32.883979599682206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30681</v>
      </c>
      <c r="E21" s="365">
        <f t="shared" si="2"/>
        <v>17937</v>
      </c>
      <c r="F21" s="366">
        <f t="shared" si="3"/>
        <v>58.462892343795836</v>
      </c>
      <c r="G21" s="365">
        <f t="shared" si="4"/>
        <v>12744</v>
      </c>
      <c r="H21" s="367">
        <f t="shared" si="3"/>
        <v>41.537107656204164</v>
      </c>
      <c r="I21" s="350"/>
      <c r="J21" s="368">
        <f t="shared" si="5"/>
        <v>9685</v>
      </c>
      <c r="K21" s="369">
        <f t="shared" si="6"/>
        <v>31.566767706398096</v>
      </c>
      <c r="L21" s="370">
        <v>4168</v>
      </c>
      <c r="M21" s="371">
        <v>43.035622096024781</v>
      </c>
      <c r="N21" s="370">
        <v>5517</v>
      </c>
      <c r="O21" s="372">
        <v>56.964377903975219</v>
      </c>
      <c r="P21" s="350"/>
      <c r="Q21" s="368">
        <v>8391</v>
      </c>
      <c r="R21" s="369">
        <v>27.349173755744598</v>
      </c>
      <c r="S21" s="370">
        <v>5461</v>
      </c>
      <c r="T21" s="371">
        <v>65.081635085210337</v>
      </c>
      <c r="U21" s="370">
        <v>2930</v>
      </c>
      <c r="V21" s="372">
        <v>34.918364914789656</v>
      </c>
      <c r="W21" s="350"/>
      <c r="X21" s="368">
        <v>12605</v>
      </c>
      <c r="Y21" s="369">
        <v>41.084058537857302</v>
      </c>
      <c r="Z21" s="370">
        <v>8308</v>
      </c>
      <c r="AA21" s="371">
        <v>65.910353034510109</v>
      </c>
      <c r="AB21" s="370">
        <v>4297</v>
      </c>
      <c r="AC21" s="372">
        <f t="shared" si="0"/>
        <v>34.089646965489884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15711</v>
      </c>
      <c r="E22" s="365">
        <f t="shared" si="2"/>
        <v>9608</v>
      </c>
      <c r="F22" s="366">
        <f t="shared" si="3"/>
        <v>61.154605053783975</v>
      </c>
      <c r="G22" s="365">
        <f t="shared" si="4"/>
        <v>6103</v>
      </c>
      <c r="H22" s="367">
        <f t="shared" si="3"/>
        <v>38.845394946216025</v>
      </c>
      <c r="I22" s="350"/>
      <c r="J22" s="368">
        <f t="shared" si="5"/>
        <v>3669</v>
      </c>
      <c r="K22" s="369">
        <f t="shared" si="6"/>
        <v>23.353064731716632</v>
      </c>
      <c r="L22" s="370">
        <v>1754</v>
      </c>
      <c r="M22" s="371">
        <v>47.805941673480511</v>
      </c>
      <c r="N22" s="370">
        <v>1915</v>
      </c>
      <c r="O22" s="372">
        <v>52.194058326519489</v>
      </c>
      <c r="P22" s="350"/>
      <c r="Q22" s="368">
        <v>4313</v>
      </c>
      <c r="R22" s="369">
        <v>27.452103621666346</v>
      </c>
      <c r="S22" s="370">
        <v>2823</v>
      </c>
      <c r="T22" s="371">
        <v>65.453280779040114</v>
      </c>
      <c r="U22" s="370">
        <v>1490</v>
      </c>
      <c r="V22" s="372">
        <v>34.546719220959886</v>
      </c>
      <c r="W22" s="350"/>
      <c r="X22" s="368">
        <v>7729</v>
      </c>
      <c r="Y22" s="369">
        <v>49.194831646617018</v>
      </c>
      <c r="Z22" s="370">
        <v>5031</v>
      </c>
      <c r="AA22" s="371">
        <v>65.092508733341958</v>
      </c>
      <c r="AB22" s="370">
        <v>2698</v>
      </c>
      <c r="AC22" s="372">
        <f t="shared" si="0"/>
        <v>34.907491266658042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6177</v>
      </c>
      <c r="E23" s="365">
        <f t="shared" si="2"/>
        <v>3605</v>
      </c>
      <c r="F23" s="366">
        <f t="shared" si="3"/>
        <v>58.361664238303376</v>
      </c>
      <c r="G23" s="365">
        <f t="shared" si="4"/>
        <v>2572</v>
      </c>
      <c r="H23" s="367">
        <f t="shared" si="3"/>
        <v>41.638335761696617</v>
      </c>
      <c r="I23" s="350"/>
      <c r="J23" s="368">
        <f t="shared" si="5"/>
        <v>2640</v>
      </c>
      <c r="K23" s="369">
        <f t="shared" si="6"/>
        <v>42.739193783389993</v>
      </c>
      <c r="L23" s="370">
        <v>1152</v>
      </c>
      <c r="M23" s="371">
        <v>43.636363636363633</v>
      </c>
      <c r="N23" s="370">
        <v>1488</v>
      </c>
      <c r="O23" s="372">
        <v>56.36363636363636</v>
      </c>
      <c r="P23" s="350"/>
      <c r="Q23" s="368">
        <v>1015</v>
      </c>
      <c r="R23" s="369">
        <v>16.431924882629108</v>
      </c>
      <c r="S23" s="370">
        <v>597</v>
      </c>
      <c r="T23" s="371">
        <v>58.817733990147779</v>
      </c>
      <c r="U23" s="370">
        <v>418</v>
      </c>
      <c r="V23" s="372">
        <v>41.182266009852214</v>
      </c>
      <c r="W23" s="350"/>
      <c r="X23" s="368">
        <v>2522</v>
      </c>
      <c r="Y23" s="369">
        <v>40.828881333980895</v>
      </c>
      <c r="Z23" s="370">
        <v>1856</v>
      </c>
      <c r="AA23" s="371">
        <v>73.592386994448859</v>
      </c>
      <c r="AB23" s="370">
        <v>666</v>
      </c>
      <c r="AC23" s="372">
        <f t="shared" si="0"/>
        <v>26.407613005551152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57238</v>
      </c>
      <c r="E24" s="365">
        <f t="shared" si="2"/>
        <v>38068</v>
      </c>
      <c r="F24" s="366">
        <f t="shared" si="3"/>
        <v>66.508263740871456</v>
      </c>
      <c r="G24" s="365">
        <f t="shared" si="4"/>
        <v>19170</v>
      </c>
      <c r="H24" s="367">
        <f t="shared" si="3"/>
        <v>33.491736259128551</v>
      </c>
      <c r="I24" s="350"/>
      <c r="J24" s="368">
        <f t="shared" si="5"/>
        <v>8938</v>
      </c>
      <c r="K24" s="369">
        <f t="shared" si="6"/>
        <v>15.61550019218002</v>
      </c>
      <c r="L24" s="370">
        <v>4473</v>
      </c>
      <c r="M24" s="371">
        <v>50.044752741105391</v>
      </c>
      <c r="N24" s="370">
        <v>4465</v>
      </c>
      <c r="O24" s="372">
        <v>49.955247258894609</v>
      </c>
      <c r="P24" s="350"/>
      <c r="Q24" s="368">
        <v>14349</v>
      </c>
      <c r="R24" s="369">
        <v>25.069010098186517</v>
      </c>
      <c r="S24" s="370">
        <v>10090</v>
      </c>
      <c r="T24" s="371">
        <v>70.3184890933166</v>
      </c>
      <c r="U24" s="370">
        <v>4259</v>
      </c>
      <c r="V24" s="372">
        <v>29.681510906683396</v>
      </c>
      <c r="W24" s="350"/>
      <c r="X24" s="368">
        <v>33951</v>
      </c>
      <c r="Y24" s="369">
        <v>59.315489709633461</v>
      </c>
      <c r="Z24" s="370">
        <v>23505</v>
      </c>
      <c r="AA24" s="371">
        <v>69.232128656004249</v>
      </c>
      <c r="AB24" s="370">
        <v>10446</v>
      </c>
      <c r="AC24" s="372">
        <f t="shared" si="0"/>
        <v>30.767871343995758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9377</v>
      </c>
      <c r="E25" s="365">
        <f t="shared" si="2"/>
        <v>5596</v>
      </c>
      <c r="F25" s="366">
        <f t="shared" si="3"/>
        <v>59.67793537378693</v>
      </c>
      <c r="G25" s="365">
        <f t="shared" si="4"/>
        <v>3781</v>
      </c>
      <c r="H25" s="367">
        <f t="shared" si="3"/>
        <v>40.32206462621307</v>
      </c>
      <c r="I25" s="350"/>
      <c r="J25" s="368">
        <f t="shared" si="5"/>
        <v>3290</v>
      </c>
      <c r="K25" s="369">
        <f t="shared" si="6"/>
        <v>35.085848352351498</v>
      </c>
      <c r="L25" s="370">
        <v>1531</v>
      </c>
      <c r="M25" s="371">
        <v>46.534954407294833</v>
      </c>
      <c r="N25" s="370">
        <v>1759</v>
      </c>
      <c r="O25" s="372">
        <v>53.46504559270516</v>
      </c>
      <c r="P25" s="350"/>
      <c r="Q25" s="368">
        <v>3406</v>
      </c>
      <c r="R25" s="369">
        <v>36.322917777540795</v>
      </c>
      <c r="S25" s="370">
        <v>2320</v>
      </c>
      <c r="T25" s="371">
        <v>68.115091015854375</v>
      </c>
      <c r="U25" s="370">
        <v>1086</v>
      </c>
      <c r="V25" s="372">
        <v>31.884908984145628</v>
      </c>
      <c r="W25" s="350"/>
      <c r="X25" s="368">
        <v>2681</v>
      </c>
      <c r="Y25" s="369">
        <v>28.591233870107715</v>
      </c>
      <c r="Z25" s="370">
        <v>1745</v>
      </c>
      <c r="AA25" s="371">
        <v>65.087653860499813</v>
      </c>
      <c r="AB25" s="370">
        <v>936</v>
      </c>
      <c r="AC25" s="372">
        <f t="shared" si="0"/>
        <v>34.912346139500187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5813</v>
      </c>
      <c r="E26" s="380">
        <f t="shared" si="2"/>
        <v>3417</v>
      </c>
      <c r="F26" s="381">
        <f t="shared" si="3"/>
        <v>58.782040254601753</v>
      </c>
      <c r="G26" s="380">
        <f t="shared" si="4"/>
        <v>2396</v>
      </c>
      <c r="H26" s="367">
        <f t="shared" si="3"/>
        <v>41.217959745398247</v>
      </c>
      <c r="I26" s="350"/>
      <c r="J26" s="377">
        <f t="shared" si="5"/>
        <v>1861</v>
      </c>
      <c r="K26" s="378">
        <f t="shared" si="6"/>
        <v>32.014450369860661</v>
      </c>
      <c r="L26" s="375">
        <v>915</v>
      </c>
      <c r="M26" s="376">
        <v>49.167114454594305</v>
      </c>
      <c r="N26" s="375">
        <v>946</v>
      </c>
      <c r="O26" s="372">
        <v>50.832885545405695</v>
      </c>
      <c r="P26" s="350"/>
      <c r="Q26" s="377">
        <v>1502</v>
      </c>
      <c r="R26" s="378">
        <v>25.838637536555996</v>
      </c>
      <c r="S26" s="375">
        <v>831</v>
      </c>
      <c r="T26" s="376">
        <v>55.326231691078561</v>
      </c>
      <c r="U26" s="375">
        <v>671</v>
      </c>
      <c r="V26" s="372">
        <v>44.673768308921439</v>
      </c>
      <c r="W26" s="350"/>
      <c r="X26" s="377">
        <v>2450</v>
      </c>
      <c r="Y26" s="378">
        <v>42.146912093583353</v>
      </c>
      <c r="Z26" s="375">
        <v>1671</v>
      </c>
      <c r="AA26" s="376">
        <v>68.204081632653057</v>
      </c>
      <c r="AB26" s="375">
        <v>779</v>
      </c>
      <c r="AC26" s="372">
        <f t="shared" si="0"/>
        <v>31.795918367346935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33295</v>
      </c>
      <c r="E27" s="380">
        <f t="shared" si="2"/>
        <v>19605</v>
      </c>
      <c r="F27" s="381">
        <f t="shared" si="3"/>
        <v>58.882715122390749</v>
      </c>
      <c r="G27" s="380">
        <f t="shared" si="4"/>
        <v>13690</v>
      </c>
      <c r="H27" s="367">
        <f t="shared" si="3"/>
        <v>41.117284877609251</v>
      </c>
      <c r="I27" s="350"/>
      <c r="J27" s="377">
        <f t="shared" si="5"/>
        <v>9585</v>
      </c>
      <c r="K27" s="378">
        <f t="shared" si="6"/>
        <v>28.788106322270611</v>
      </c>
      <c r="L27" s="375">
        <v>4303</v>
      </c>
      <c r="M27" s="376">
        <v>44.893062076160668</v>
      </c>
      <c r="N27" s="375">
        <v>5282</v>
      </c>
      <c r="O27" s="372">
        <v>55.106937923839325</v>
      </c>
      <c r="P27" s="350"/>
      <c r="Q27" s="377">
        <v>7674</v>
      </c>
      <c r="R27" s="378">
        <v>23.048505781648895</v>
      </c>
      <c r="S27" s="375">
        <v>4523</v>
      </c>
      <c r="T27" s="376">
        <v>58.939275475632002</v>
      </c>
      <c r="U27" s="375">
        <v>3151</v>
      </c>
      <c r="V27" s="372">
        <v>41.060724524367998</v>
      </c>
      <c r="W27" s="350"/>
      <c r="X27" s="377">
        <v>16036</v>
      </c>
      <c r="Y27" s="378">
        <v>48.163387896080494</v>
      </c>
      <c r="Z27" s="375">
        <v>10779</v>
      </c>
      <c r="AA27" s="376">
        <v>67.217510601147424</v>
      </c>
      <c r="AB27" s="375">
        <v>5257</v>
      </c>
      <c r="AC27" s="372">
        <f t="shared" si="0"/>
        <v>32.782489398852583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4458</v>
      </c>
      <c r="E28" s="380">
        <f t="shared" si="2"/>
        <v>2491</v>
      </c>
      <c r="F28" s="381">
        <f t="shared" si="3"/>
        <v>55.877074921489452</v>
      </c>
      <c r="G28" s="380">
        <f t="shared" si="4"/>
        <v>1967</v>
      </c>
      <c r="H28" s="382">
        <f t="shared" si="3"/>
        <v>44.122925078510548</v>
      </c>
      <c r="I28" s="350"/>
      <c r="J28" s="377">
        <f t="shared" si="5"/>
        <v>1710</v>
      </c>
      <c r="K28" s="378">
        <f t="shared" si="6"/>
        <v>38.358008075370122</v>
      </c>
      <c r="L28" s="375">
        <v>699</v>
      </c>
      <c r="M28" s="376">
        <v>40.877192982456137</v>
      </c>
      <c r="N28" s="375">
        <v>1011</v>
      </c>
      <c r="O28" s="383">
        <v>59.122807017543856</v>
      </c>
      <c r="P28" s="350"/>
      <c r="Q28" s="377">
        <v>873</v>
      </c>
      <c r="R28" s="378">
        <v>19.582772543741591</v>
      </c>
      <c r="S28" s="375">
        <v>542</v>
      </c>
      <c r="T28" s="376">
        <v>62.084765177548682</v>
      </c>
      <c r="U28" s="375">
        <v>331</v>
      </c>
      <c r="V28" s="383">
        <v>37.915234822451318</v>
      </c>
      <c r="W28" s="350"/>
      <c r="X28" s="377">
        <v>1875</v>
      </c>
      <c r="Y28" s="378">
        <v>42.059219380888294</v>
      </c>
      <c r="Z28" s="375">
        <v>1250</v>
      </c>
      <c r="AA28" s="376">
        <v>66.666666666666657</v>
      </c>
      <c r="AB28" s="375">
        <v>625</v>
      </c>
      <c r="AC28" s="383">
        <f t="shared" si="0"/>
        <v>33.333333333333329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1456</v>
      </c>
      <c r="E29" s="386">
        <f t="shared" si="2"/>
        <v>852</v>
      </c>
      <c r="F29" s="387">
        <f t="shared" si="3"/>
        <v>58.516483516483518</v>
      </c>
      <c r="G29" s="386">
        <f t="shared" si="4"/>
        <v>604</v>
      </c>
      <c r="H29" s="388">
        <f t="shared" si="3"/>
        <v>41.483516483516489</v>
      </c>
      <c r="I29" s="350"/>
      <c r="J29" s="389">
        <f t="shared" si="5"/>
        <v>762</v>
      </c>
      <c r="K29" s="390">
        <f t="shared" si="6"/>
        <v>52.335164835164839</v>
      </c>
      <c r="L29" s="391">
        <v>341</v>
      </c>
      <c r="M29" s="392">
        <v>44.750656167979002</v>
      </c>
      <c r="N29" s="391">
        <v>421</v>
      </c>
      <c r="O29" s="393">
        <v>55.249343832021005</v>
      </c>
      <c r="P29" s="350"/>
      <c r="Q29" s="389">
        <v>334</v>
      </c>
      <c r="R29" s="390">
        <v>22.939560439560438</v>
      </c>
      <c r="S29" s="391">
        <v>243</v>
      </c>
      <c r="T29" s="392">
        <v>72.754491017964071</v>
      </c>
      <c r="U29" s="391">
        <v>91</v>
      </c>
      <c r="V29" s="393">
        <v>27.245508982035926</v>
      </c>
      <c r="W29" s="350"/>
      <c r="X29" s="389">
        <v>360</v>
      </c>
      <c r="Y29" s="390">
        <v>24.725274725274726</v>
      </c>
      <c r="Z29" s="391">
        <v>268</v>
      </c>
      <c r="AA29" s="392">
        <v>74.444444444444443</v>
      </c>
      <c r="AB29" s="391">
        <v>92</v>
      </c>
      <c r="AC29" s="393">
        <f t="shared" si="0"/>
        <v>25.555555555555554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421729</v>
      </c>
      <c r="E31" s="1230">
        <f>L31+S31+Z31</f>
        <v>258150</v>
      </c>
      <c r="F31" s="1231">
        <f>E31/$D31*100</f>
        <v>61.212295099459602</v>
      </c>
      <c r="G31" s="1230">
        <f>N31+U31+AB31</f>
        <v>163579</v>
      </c>
      <c r="H31" s="1232">
        <f>G31/$D31*100</f>
        <v>38.78770490054039</v>
      </c>
      <c r="I31" s="320"/>
      <c r="J31" s="1233">
        <f>SUM(J12:J29)</f>
        <v>107404</v>
      </c>
      <c r="K31" s="1234">
        <f>J31/$D31*100</f>
        <v>25.467539581105402</v>
      </c>
      <c r="L31" s="1230">
        <f>SUM(L12:L29)</f>
        <v>50456</v>
      </c>
      <c r="M31" s="1231">
        <f>L31/$J31*100</f>
        <v>46.977766191203308</v>
      </c>
      <c r="N31" s="1230">
        <f>SUM(N12:N29)</f>
        <v>56948</v>
      </c>
      <c r="O31" s="1235">
        <f>N31/$J31*100</f>
        <v>53.022233808796692</v>
      </c>
      <c r="P31" s="320"/>
      <c r="Q31" s="1233">
        <f>SUM(Q12:Q29)</f>
        <v>115163</v>
      </c>
      <c r="R31" s="1234">
        <f>Q31/$D31*100</f>
        <v>27.307346661007426</v>
      </c>
      <c r="S31" s="1230">
        <f>SUM(S12:S29)</f>
        <v>75896</v>
      </c>
      <c r="T31" s="1231">
        <f>S31/$Q31*100</f>
        <v>65.903111242326091</v>
      </c>
      <c r="U31" s="1230">
        <f>SUM(U12:U29)</f>
        <v>39267</v>
      </c>
      <c r="V31" s="1235">
        <f>U31/$Q31*100</f>
        <v>34.096888757673902</v>
      </c>
      <c r="W31" s="320"/>
      <c r="X31" s="1233">
        <f>SUM(X12:X29)</f>
        <v>199162</v>
      </c>
      <c r="Y31" s="1234">
        <f>X31/$D31*100</f>
        <v>47.225113757887172</v>
      </c>
      <c r="Z31" s="1230">
        <f>SUM(Z12:Z29)</f>
        <v>131798</v>
      </c>
      <c r="AA31" s="1231">
        <f>Z31/$X31*100</f>
        <v>66.176278607364864</v>
      </c>
      <c r="AB31" s="1230">
        <f>SUM(AB12:AB29)</f>
        <v>67364</v>
      </c>
      <c r="AC31" s="1235">
        <f>AB31/$X31*100</f>
        <v>33.823721392635143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36"/>
      <c r="C2" s="1436"/>
    </row>
    <row r="3" spans="1:38" s="345" customFormat="1" ht="4.5" customHeight="1" x14ac:dyDescent="0.25">
      <c r="B3" s="1437"/>
      <c r="C3" s="1437"/>
    </row>
    <row r="4" spans="1:38" s="492" customFormat="1" ht="17.25" customHeight="1" x14ac:dyDescent="0.25">
      <c r="A4" s="1474" t="s">
        <v>407</v>
      </c>
      <c r="B4" s="1474"/>
      <c r="C4" s="1474"/>
      <c r="D4" s="1474"/>
      <c r="E4" s="1474"/>
      <c r="F4" s="1474"/>
      <c r="G4" s="1474"/>
      <c r="H4" s="1474"/>
      <c r="I4" s="1474"/>
      <c r="J4" s="1474"/>
      <c r="K4" s="1474"/>
      <c r="L4" s="1474"/>
      <c r="M4" s="1474"/>
      <c r="N4" s="1474"/>
    </row>
    <row r="5" spans="1:38" s="492" customFormat="1" ht="17.25" customHeight="1" x14ac:dyDescent="0.25">
      <c r="B5" s="1475" t="str">
        <f>porsaad!$B$6</f>
        <v>Situación a 31 de octubre de 2025</v>
      </c>
      <c r="C5" s="1475"/>
      <c r="D5" s="1475"/>
      <c r="E5" s="1475"/>
      <c r="F5" s="1475"/>
      <c r="G5" s="1475"/>
      <c r="H5" s="1475"/>
      <c r="I5" s="1475"/>
      <c r="J5" s="1475"/>
      <c r="K5" s="1475"/>
      <c r="L5" s="1475"/>
      <c r="M5" s="1475"/>
      <c r="N5" s="1475"/>
    </row>
    <row r="6" spans="1:38" s="492" customFormat="1" ht="6" customHeight="1" x14ac:dyDescent="0.25"/>
    <row r="7" spans="1:38" s="437" customFormat="1" ht="12.75" customHeight="1" x14ac:dyDescent="0.25">
      <c r="A7" s="488"/>
      <c r="B7" s="1440" t="s">
        <v>12</v>
      </c>
      <c r="D7" s="1443" t="s">
        <v>243</v>
      </c>
      <c r="E7" s="1444"/>
      <c r="F7" s="489"/>
      <c r="G7" s="1493"/>
      <c r="H7" s="1493"/>
      <c r="I7" s="489"/>
      <c r="J7" s="1493"/>
      <c r="K7" s="1493"/>
      <c r="L7" s="489"/>
      <c r="M7" s="1493"/>
      <c r="N7" s="1494"/>
      <c r="O7" s="488"/>
      <c r="P7" s="488"/>
      <c r="W7" s="490"/>
    </row>
    <row r="8" spans="1:38" s="437" customFormat="1" ht="33.75" customHeight="1" x14ac:dyDescent="0.25">
      <c r="A8" s="488"/>
      <c r="B8" s="1441"/>
      <c r="D8" s="1491"/>
      <c r="E8" s="1492"/>
      <c r="F8" s="491"/>
      <c r="G8" s="1449" t="s">
        <v>221</v>
      </c>
      <c r="H8" s="1451"/>
      <c r="J8" s="1449" t="s">
        <v>176</v>
      </c>
      <c r="K8" s="1451"/>
      <c r="M8" s="1449" t="s">
        <v>177</v>
      </c>
      <c r="N8" s="1451"/>
      <c r="O8" s="488"/>
      <c r="P8" s="488"/>
      <c r="W8" s="490"/>
    </row>
    <row r="9" spans="1:38" s="437" customFormat="1" ht="6" customHeight="1" x14ac:dyDescent="0.25">
      <c r="A9" s="488"/>
      <c r="B9" s="1441"/>
      <c r="D9" s="1495" t="s">
        <v>9</v>
      </c>
      <c r="E9" s="1484" t="s">
        <v>217</v>
      </c>
      <c r="G9" s="1489" t="s">
        <v>9</v>
      </c>
      <c r="H9" s="1487" t="s">
        <v>217</v>
      </c>
      <c r="J9" s="1489" t="s">
        <v>9</v>
      </c>
      <c r="K9" s="1487" t="s">
        <v>217</v>
      </c>
      <c r="M9" s="1489" t="s">
        <v>9</v>
      </c>
      <c r="N9" s="1487" t="s">
        <v>217</v>
      </c>
      <c r="O9" s="488"/>
      <c r="P9" s="488"/>
      <c r="W9" s="490"/>
    </row>
    <row r="10" spans="1:38" s="437" customFormat="1" ht="27.75" customHeight="1" x14ac:dyDescent="0.25">
      <c r="A10" s="488"/>
      <c r="B10" s="1442"/>
      <c r="D10" s="1496"/>
      <c r="E10" s="1485"/>
      <c r="F10" s="493"/>
      <c r="G10" s="1490"/>
      <c r="H10" s="1488"/>
      <c r="I10" s="494"/>
      <c r="J10" s="1490"/>
      <c r="K10" s="1488"/>
      <c r="L10" s="494"/>
      <c r="M10" s="1490"/>
      <c r="N10" s="148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417063</v>
      </c>
      <c r="E12" s="498">
        <f>D12/'20pobl'!D12*100</f>
        <v>4.8316689956350096</v>
      </c>
      <c r="F12" s="350"/>
      <c r="G12" s="355">
        <v>118095</v>
      </c>
      <c r="H12" s="498">
        <v>1.6825887717137586</v>
      </c>
      <c r="I12" s="350"/>
      <c r="J12" s="355">
        <v>98874</v>
      </c>
      <c r="K12" s="498">
        <v>8.4048871672332321</v>
      </c>
      <c r="L12" s="350"/>
      <c r="M12" s="355">
        <v>200094</v>
      </c>
      <c r="N12" s="498">
        <f>M12/'20pobl'!X12*100</f>
        <v>45.806339366246512</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56460</v>
      </c>
      <c r="E13" s="500">
        <f>D13/'20pobl'!D13*100</f>
        <v>4.1772991977602691</v>
      </c>
      <c r="F13" s="350"/>
      <c r="G13" s="368">
        <v>11018</v>
      </c>
      <c r="H13" s="501">
        <v>1.0503777088838806</v>
      </c>
      <c r="I13" s="350"/>
      <c r="J13" s="368">
        <v>10971</v>
      </c>
      <c r="K13" s="501">
        <v>5.3424817631991584</v>
      </c>
      <c r="L13" s="350"/>
      <c r="M13" s="368">
        <v>34471</v>
      </c>
      <c r="N13" s="501">
        <f>M13/'20pobl'!X13*100</f>
        <v>35.434463050338714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43710</v>
      </c>
      <c r="E14" s="500">
        <f>D14/'20pobl'!D14*100</f>
        <v>4.3294416892251286</v>
      </c>
      <c r="F14" s="350"/>
      <c r="G14" s="368">
        <v>9928</v>
      </c>
      <c r="H14" s="501">
        <v>1.365435555787835</v>
      </c>
      <c r="I14" s="350"/>
      <c r="J14" s="368">
        <v>9632</v>
      </c>
      <c r="K14" s="501">
        <v>4.8792101677228494</v>
      </c>
      <c r="L14" s="350"/>
      <c r="M14" s="368">
        <v>24150</v>
      </c>
      <c r="N14" s="501">
        <f>M14/'20pobl'!X14*100</f>
        <v>28.37971232490364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46919</v>
      </c>
      <c r="E15" s="500">
        <f>D15/'20pobl'!D15*100</f>
        <v>3.8090776834598725</v>
      </c>
      <c r="F15" s="350"/>
      <c r="G15" s="368">
        <v>13647</v>
      </c>
      <c r="H15" s="501">
        <v>1.32950015392469</v>
      </c>
      <c r="I15" s="350"/>
      <c r="J15" s="368">
        <v>10823</v>
      </c>
      <c r="K15" s="501">
        <v>7.1763418758081094</v>
      </c>
      <c r="L15" s="350"/>
      <c r="M15" s="368">
        <v>22449</v>
      </c>
      <c r="N15" s="501">
        <f>M15/'20pobl'!X15*100</f>
        <v>41.208216311470899</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73957</v>
      </c>
      <c r="E16" s="500">
        <f>D16/'20pobl'!D16*100</f>
        <v>3.3034893516661503</v>
      </c>
      <c r="F16" s="350"/>
      <c r="G16" s="368">
        <v>25572</v>
      </c>
      <c r="H16" s="501">
        <v>1.3895424595097152</v>
      </c>
      <c r="I16" s="350"/>
      <c r="J16" s="368">
        <v>17259</v>
      </c>
      <c r="K16" s="501">
        <v>5.8134208203932873</v>
      </c>
      <c r="L16" s="350"/>
      <c r="M16" s="368">
        <v>31126</v>
      </c>
      <c r="N16" s="501">
        <f>M16/'20pobl'!X16*100</f>
        <v>30.649703605963332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23337</v>
      </c>
      <c r="E17" s="502">
        <f>D17/'20pobl'!D17*100</f>
        <v>3.9497267500605062</v>
      </c>
      <c r="F17" s="350"/>
      <c r="G17" s="377">
        <v>6547</v>
      </c>
      <c r="H17" s="502">
        <v>1.4583565366538214</v>
      </c>
      <c r="I17" s="350"/>
      <c r="J17" s="377">
        <v>4901</v>
      </c>
      <c r="K17" s="502">
        <v>4.871333578506893</v>
      </c>
      <c r="L17" s="350"/>
      <c r="M17" s="377">
        <v>11889</v>
      </c>
      <c r="N17" s="502">
        <f>M17/'20pobl'!X17*100</f>
        <v>28.778563129357089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158968</v>
      </c>
      <c r="E18" s="500">
        <f>D18/'20pobl'!D18*100</f>
        <v>6.6467030315903202</v>
      </c>
      <c r="F18" s="350"/>
      <c r="G18" s="368">
        <v>32812</v>
      </c>
      <c r="H18" s="501">
        <v>1.8762365480724144</v>
      </c>
      <c r="I18" s="350"/>
      <c r="J18" s="368">
        <v>28503</v>
      </c>
      <c r="K18" s="501">
        <v>6.7551938418076416</v>
      </c>
      <c r="L18" s="350"/>
      <c r="M18" s="368">
        <v>97653</v>
      </c>
      <c r="N18" s="501">
        <f>M18/'20pobl'!X18*100</f>
        <v>44.202878870179255</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101103</v>
      </c>
      <c r="E19" s="500">
        <f>D19/'20pobl'!D19*100</f>
        <v>4.8042869504517371</v>
      </c>
      <c r="F19" s="350"/>
      <c r="G19" s="368">
        <v>23683</v>
      </c>
      <c r="H19" s="501">
        <v>1.4020802387970634</v>
      </c>
      <c r="I19" s="350"/>
      <c r="J19" s="368">
        <v>20147</v>
      </c>
      <c r="K19" s="501">
        <v>7.138428178136504</v>
      </c>
      <c r="L19" s="350"/>
      <c r="M19" s="368">
        <v>57273</v>
      </c>
      <c r="N19" s="501">
        <f>M19/'20pobl'!X19*100</f>
        <v>43.040723845882148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370381</v>
      </c>
      <c r="E20" s="500">
        <f>D20/'20pobl'!D20*100</f>
        <v>4.6226949772167076</v>
      </c>
      <c r="F20" s="350"/>
      <c r="G20" s="368">
        <v>94708</v>
      </c>
      <c r="H20" s="501">
        <v>1.4690851940044669</v>
      </c>
      <c r="I20" s="350"/>
      <c r="J20" s="368">
        <v>82399</v>
      </c>
      <c r="K20" s="501">
        <v>7.4901713033874344</v>
      </c>
      <c r="L20" s="350"/>
      <c r="M20" s="368">
        <v>193274</v>
      </c>
      <c r="N20" s="501">
        <f>M20/'20pobl'!X20*100</f>
        <v>41.528309873378554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216327</v>
      </c>
      <c r="E21" s="500">
        <f>D21/'20pobl'!D21*100</f>
        <v>4.0668435701414758</v>
      </c>
      <c r="F21" s="350"/>
      <c r="G21" s="368">
        <v>57629</v>
      </c>
      <c r="H21" s="501">
        <v>1.3574949484670618</v>
      </c>
      <c r="I21" s="350"/>
      <c r="J21" s="368">
        <v>46649</v>
      </c>
      <c r="K21" s="501">
        <v>6.0333321262099258</v>
      </c>
      <c r="L21" s="350"/>
      <c r="M21" s="368">
        <v>112049</v>
      </c>
      <c r="N21" s="501">
        <f>M21/'20pobl'!X21*100</f>
        <v>37.24401780283263</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57569</v>
      </c>
      <c r="E22" s="500">
        <f>D22/'20pobl'!D22*100</f>
        <v>5.4584277141619131</v>
      </c>
      <c r="F22" s="350"/>
      <c r="G22" s="368">
        <v>13713</v>
      </c>
      <c r="H22" s="501">
        <v>1.6749152343635492</v>
      </c>
      <c r="I22" s="350"/>
      <c r="J22" s="368">
        <v>12139</v>
      </c>
      <c r="K22" s="501">
        <v>7.5264750378214824</v>
      </c>
      <c r="L22" s="350"/>
      <c r="M22" s="368">
        <v>31717</v>
      </c>
      <c r="N22" s="501">
        <f>M22/'20pobl'!X22*100</f>
        <v>42.476797600075002</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97629</v>
      </c>
      <c r="E23" s="500">
        <f>D23/'20pobl'!D23*100</f>
        <v>3.6080940693679175</v>
      </c>
      <c r="F23" s="350"/>
      <c r="G23" s="368">
        <v>27202</v>
      </c>
      <c r="H23" s="501">
        <v>1.3697278168244591</v>
      </c>
      <c r="I23" s="350"/>
      <c r="J23" s="368">
        <v>17156</v>
      </c>
      <c r="K23" s="501">
        <v>3.5841649935967208</v>
      </c>
      <c r="L23" s="350"/>
      <c r="M23" s="368">
        <v>53271</v>
      </c>
      <c r="N23" s="501">
        <f>M23/'20pobl'!X23*100</f>
        <v>22.083074244496952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276968</v>
      </c>
      <c r="E24" s="500">
        <f>D24/'20pobl'!D24*100</f>
        <v>3.9514539892040084</v>
      </c>
      <c r="F24" s="350"/>
      <c r="G24" s="368">
        <v>65191</v>
      </c>
      <c r="H24" s="501">
        <v>1.1428458230143073</v>
      </c>
      <c r="I24" s="350"/>
      <c r="J24" s="368">
        <v>54433</v>
      </c>
      <c r="K24" s="501">
        <v>5.9635087996073484</v>
      </c>
      <c r="L24" s="350"/>
      <c r="M24" s="368">
        <v>157344</v>
      </c>
      <c r="N24" s="501">
        <f>M24/'20pobl'!X24*100</f>
        <v>40.115136233495058</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65978</v>
      </c>
      <c r="E25" s="500">
        <f>D25/'20pobl'!D25*100</f>
        <v>4.2064607278838526</v>
      </c>
      <c r="F25" s="350"/>
      <c r="G25" s="368">
        <v>22733</v>
      </c>
      <c r="H25" s="501">
        <v>1.7393213792765747</v>
      </c>
      <c r="I25" s="350"/>
      <c r="J25" s="368">
        <v>14910</v>
      </c>
      <c r="K25" s="501">
        <v>7.8858013264647697</v>
      </c>
      <c r="L25" s="350"/>
      <c r="M25" s="368">
        <v>28335</v>
      </c>
      <c r="N25" s="501">
        <f>M25/'20pobl'!X25*100</f>
        <v>39.129173916645954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23654</v>
      </c>
      <c r="E26" s="504">
        <f>D26/'20pobl'!D26*100</f>
        <v>3.4870778806279512</v>
      </c>
      <c r="F26" s="350"/>
      <c r="G26" s="377">
        <v>5538</v>
      </c>
      <c r="H26" s="502">
        <v>1.0298504132046982</v>
      </c>
      <c r="I26" s="350"/>
      <c r="J26" s="377">
        <v>4458</v>
      </c>
      <c r="K26" s="502">
        <v>4.5626208971721569</v>
      </c>
      <c r="L26" s="350"/>
      <c r="M26" s="377">
        <v>13658</v>
      </c>
      <c r="N26" s="502">
        <f>M26/'20pobl'!X26*100</f>
        <v>31.85316479313401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121160</v>
      </c>
      <c r="E27" s="504">
        <f>D27/'20pobl'!D27*100</f>
        <v>5.4388324376347814</v>
      </c>
      <c r="F27" s="350"/>
      <c r="G27" s="377">
        <v>31669</v>
      </c>
      <c r="H27" s="502">
        <v>1.8660282570498263</v>
      </c>
      <c r="I27" s="350"/>
      <c r="J27" s="377">
        <v>24148</v>
      </c>
      <c r="K27" s="502">
        <v>6.566345981280965</v>
      </c>
      <c r="L27" s="350"/>
      <c r="M27" s="377">
        <v>65343</v>
      </c>
      <c r="N27" s="502">
        <f>M27/'20pobl'!X27*100</f>
        <v>40.137964077741465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14912</v>
      </c>
      <c r="E28" s="504">
        <f>D28/'20pobl'!D28*100</f>
        <v>4.5998568714063621</v>
      </c>
      <c r="F28" s="350"/>
      <c r="G28" s="377">
        <v>3438</v>
      </c>
      <c r="H28" s="502">
        <v>1.3616488704413674</v>
      </c>
      <c r="I28" s="350"/>
      <c r="J28" s="377">
        <v>2784</v>
      </c>
      <c r="K28" s="502">
        <v>5.6610679572166411</v>
      </c>
      <c r="L28" s="350"/>
      <c r="M28" s="377">
        <v>8690</v>
      </c>
      <c r="N28" s="502">
        <f>M28/'20pobl'!X28*100</f>
        <v>38.591349142907895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5704</v>
      </c>
      <c r="E29" s="506">
        <f>D29/'20pobl'!D29*100</f>
        <v>3.3718758128206945</v>
      </c>
      <c r="F29" s="350"/>
      <c r="G29" s="389">
        <v>3066</v>
      </c>
      <c r="H29" s="507">
        <v>2.0764057727602108</v>
      </c>
      <c r="I29" s="350"/>
      <c r="J29" s="389">
        <v>1035</v>
      </c>
      <c r="K29" s="507">
        <v>6.2371941665662289</v>
      </c>
      <c r="L29" s="350"/>
      <c r="M29" s="389">
        <v>1603</v>
      </c>
      <c r="N29" s="507">
        <f>M29/'20pobl'!X29*100</f>
        <v>32.641009977601307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2171799</v>
      </c>
      <c r="E31" s="1243">
        <f>D31/'20pobl'!D31*100</f>
        <v>4.4669120199129182</v>
      </c>
      <c r="F31" s="320"/>
      <c r="G31" s="1242">
        <f>SUM(G12:G29)</f>
        <v>566189</v>
      </c>
      <c r="H31" s="1243">
        <f>G31/'20pobl'!J31*100</f>
        <v>1.4633486207386994</v>
      </c>
      <c r="I31" s="320"/>
      <c r="J31" s="1242">
        <f>SUM(J12:J29)</f>
        <v>461221</v>
      </c>
      <c r="K31" s="1243">
        <f>J31/'20pobl'!Q31*100</f>
        <v>6.6097071138821324</v>
      </c>
      <c r="L31" s="320"/>
      <c r="M31" s="1242">
        <f>SUM(M12:M29)</f>
        <v>1144389</v>
      </c>
      <c r="N31" s="1243">
        <f>M31/'20pobl'!X31*100</f>
        <v>38.787141146014456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9" t="str">
        <f>'24solcasaad_pobl'!B34:N34</f>
        <v xml:space="preserve">(1) Cifras INE de población referidas al 01/01/2024. Publicado Censo de Población Anual el 19/12/2024 </v>
      </c>
      <c r="C34" s="1486"/>
      <c r="D34" s="1486"/>
      <c r="E34" s="1486"/>
      <c r="F34" s="1486"/>
      <c r="G34" s="1486"/>
      <c r="H34" s="1486"/>
      <c r="I34" s="1486"/>
      <c r="J34" s="1486"/>
      <c r="K34" s="1486"/>
      <c r="L34" s="1486"/>
      <c r="M34" s="1486"/>
      <c r="N34" s="1486"/>
    </row>
    <row r="35" spans="2:14" ht="29.25" customHeight="1" x14ac:dyDescent="0.25">
      <c r="B35" s="1483"/>
      <c r="C35" s="1483"/>
      <c r="D35" s="1483"/>
      <c r="E35" s="510"/>
    </row>
    <row r="36" spans="2:14" ht="4.5" customHeight="1" x14ac:dyDescent="0.25">
      <c r="B36" s="1473"/>
      <c r="C36" s="1473"/>
      <c r="D36" s="1473"/>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1"/>
      <c r="C2" s="1411"/>
      <c r="D2" s="1411"/>
      <c r="E2" s="1411"/>
      <c r="F2" s="1411"/>
      <c r="G2" s="1411"/>
      <c r="H2" s="1411"/>
      <c r="I2" s="1411"/>
      <c r="J2" s="1411"/>
      <c r="K2" s="1411"/>
      <c r="L2" s="1411"/>
      <c r="M2" s="1411"/>
      <c r="N2" s="1411"/>
      <c r="O2" s="1411"/>
      <c r="P2" s="1411"/>
      <c r="Q2" s="1411"/>
      <c r="R2" s="1411"/>
      <c r="S2" s="210"/>
      <c r="T2" s="210"/>
    </row>
    <row r="3" spans="1:20" x14ac:dyDescent="0.25">
      <c r="C3" s="1412" t="s">
        <v>314</v>
      </c>
      <c r="D3" s="1412"/>
      <c r="E3" s="1412"/>
    </row>
    <row r="5" spans="1:20" ht="23.25" customHeight="1" x14ac:dyDescent="0.25">
      <c r="B5" s="1413" t="s">
        <v>290</v>
      </c>
      <c r="C5" s="1414"/>
      <c r="D5" s="1414"/>
      <c r="E5" s="1414"/>
      <c r="F5" s="1414"/>
      <c r="G5" s="1414"/>
      <c r="H5" s="1414"/>
      <c r="I5" s="1414"/>
      <c r="J5" s="1414"/>
      <c r="K5" s="1414"/>
      <c r="L5" s="1414"/>
      <c r="M5" s="1414"/>
      <c r="N5" s="1414"/>
      <c r="O5" s="1414"/>
      <c r="P5" s="1414"/>
      <c r="Q5" s="1415">
        <v>45961</v>
      </c>
      <c r="R5" s="1416"/>
      <c r="S5" s="1416"/>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0" t="s">
        <v>315</v>
      </c>
      <c r="C7" s="1410"/>
      <c r="D7" s="1410"/>
      <c r="E7" s="1410"/>
      <c r="F7" s="1410"/>
      <c r="G7" s="1410"/>
      <c r="H7" s="1410"/>
      <c r="I7" s="1410"/>
      <c r="J7" s="1410"/>
      <c r="K7" s="1410"/>
      <c r="L7" s="1410"/>
      <c r="M7" s="1410"/>
      <c r="N7" s="1410"/>
      <c r="O7" s="1410"/>
      <c r="P7" s="1410"/>
      <c r="Q7" s="1410"/>
      <c r="R7" s="1410"/>
      <c r="S7" s="1410"/>
    </row>
    <row r="8" spans="1:20" ht="18.75" customHeight="1" x14ac:dyDescent="0.25">
      <c r="B8" s="1409" t="s">
        <v>316</v>
      </c>
      <c r="C8" s="1409"/>
      <c r="D8" s="1409"/>
      <c r="E8" s="1409"/>
      <c r="F8" s="1409"/>
      <c r="G8" s="1409"/>
      <c r="H8" s="1409"/>
      <c r="I8" s="1409"/>
      <c r="J8" s="1409"/>
      <c r="K8" s="1409"/>
      <c r="L8" s="1409"/>
      <c r="M8" s="1409"/>
      <c r="N8" s="1409"/>
      <c r="O8" s="1409"/>
      <c r="P8" s="1409"/>
      <c r="Q8" s="1409"/>
      <c r="R8" s="1409"/>
      <c r="S8" s="1409"/>
      <c r="T8" s="1409"/>
    </row>
    <row r="9" spans="1:20" ht="18.75" customHeight="1" x14ac:dyDescent="0.25">
      <c r="B9" s="1409" t="s">
        <v>317</v>
      </c>
      <c r="C9" s="1409"/>
      <c r="D9" s="1409"/>
      <c r="E9" s="1409"/>
      <c r="F9" s="1409"/>
      <c r="G9" s="1409"/>
      <c r="H9" s="1409"/>
      <c r="I9" s="1409"/>
      <c r="J9" s="1409"/>
      <c r="K9" s="1409"/>
      <c r="L9" s="1409"/>
      <c r="M9" s="1409"/>
      <c r="N9" s="1409"/>
      <c r="O9" s="1409"/>
      <c r="P9" s="1409"/>
      <c r="Q9" s="1409"/>
      <c r="R9" s="1409"/>
      <c r="S9" s="1409"/>
      <c r="T9" s="1409"/>
    </row>
    <row r="10" spans="1:20" ht="18.75" customHeight="1" x14ac:dyDescent="0.25">
      <c r="B10" s="1409" t="s">
        <v>318</v>
      </c>
      <c r="C10" s="1409"/>
      <c r="D10" s="1409"/>
      <c r="E10" s="1409"/>
      <c r="F10" s="1409"/>
      <c r="G10" s="1409"/>
      <c r="H10" s="1409"/>
      <c r="I10" s="1409"/>
      <c r="J10" s="1409"/>
      <c r="K10" s="1409"/>
      <c r="L10" s="1409"/>
      <c r="M10" s="1409"/>
      <c r="N10" s="1409"/>
      <c r="O10" s="1409"/>
      <c r="P10" s="1409"/>
      <c r="Q10" s="1409"/>
      <c r="R10" s="1409"/>
      <c r="S10" s="1409"/>
      <c r="T10" s="1409"/>
    </row>
    <row r="11" spans="1:20" ht="18.75" customHeight="1" x14ac:dyDescent="0.25">
      <c r="B11" s="1409" t="s">
        <v>319</v>
      </c>
      <c r="C11" s="1409"/>
      <c r="D11" s="1409"/>
      <c r="E11" s="1409"/>
      <c r="F11" s="1409"/>
      <c r="G11" s="1409"/>
      <c r="H11" s="1409"/>
      <c r="I11" s="1409"/>
      <c r="J11" s="1409"/>
      <c r="K11" s="1409"/>
      <c r="L11" s="1409"/>
      <c r="M11" s="1409"/>
      <c r="N11" s="1409"/>
      <c r="O11" s="1409"/>
      <c r="P11" s="1409"/>
      <c r="Q11" s="1409"/>
      <c r="R11" s="1409"/>
      <c r="S11" s="1409"/>
      <c r="T11" s="1409"/>
    </row>
    <row r="12" spans="1:20" ht="18.75" customHeight="1" x14ac:dyDescent="0.25">
      <c r="B12" s="1409" t="s">
        <v>320</v>
      </c>
      <c r="C12" s="1409"/>
      <c r="D12" s="1409"/>
      <c r="E12" s="1409"/>
      <c r="F12" s="1409"/>
      <c r="G12" s="1409"/>
      <c r="H12" s="1409"/>
      <c r="I12" s="1409"/>
      <c r="J12" s="1409"/>
      <c r="K12" s="1409"/>
      <c r="L12" s="1409"/>
      <c r="M12" s="1409"/>
      <c r="N12" s="1409"/>
      <c r="O12" s="1409"/>
      <c r="P12" s="1409"/>
      <c r="Q12" s="1409"/>
      <c r="R12" s="1409"/>
      <c r="S12" s="1409"/>
      <c r="T12" s="1409"/>
    </row>
    <row r="13" spans="1:20" ht="18.75" customHeight="1" x14ac:dyDescent="0.25">
      <c r="B13" s="1409" t="s">
        <v>321</v>
      </c>
      <c r="C13" s="1409"/>
      <c r="D13" s="1409"/>
      <c r="E13" s="1409"/>
      <c r="F13" s="1409"/>
      <c r="G13" s="1409"/>
      <c r="H13" s="1409"/>
      <c r="I13" s="1409"/>
      <c r="J13" s="1409"/>
      <c r="K13" s="1409"/>
      <c r="L13" s="1409"/>
      <c r="M13" s="1409"/>
      <c r="N13" s="1409"/>
      <c r="O13" s="1409"/>
      <c r="P13" s="1409"/>
      <c r="Q13" s="1409"/>
      <c r="R13" s="1409"/>
      <c r="S13" s="1409"/>
      <c r="T13" s="1409"/>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10" t="s">
        <v>322</v>
      </c>
      <c r="C15" s="1410"/>
      <c r="D15" s="1410"/>
      <c r="E15" s="1410"/>
      <c r="F15" s="1410"/>
      <c r="G15" s="1410"/>
      <c r="H15" s="1410"/>
      <c r="I15" s="1410"/>
      <c r="J15" s="1410"/>
      <c r="K15" s="1410"/>
      <c r="L15" s="1410"/>
      <c r="M15" s="1410"/>
      <c r="N15" s="1410"/>
      <c r="O15" s="1410"/>
      <c r="P15" s="1410"/>
      <c r="Q15" s="1410"/>
      <c r="R15" s="1410"/>
      <c r="S15" s="1410"/>
    </row>
    <row r="16" spans="1:20" ht="18.75" customHeight="1" x14ac:dyDescent="0.25">
      <c r="B16" s="1409" t="s">
        <v>323</v>
      </c>
      <c r="C16" s="1409"/>
      <c r="D16" s="1409"/>
      <c r="E16" s="1409"/>
      <c r="F16" s="1409"/>
      <c r="G16" s="1409"/>
      <c r="H16" s="1409"/>
      <c r="I16" s="1409"/>
      <c r="J16" s="1409"/>
      <c r="K16" s="1409"/>
      <c r="L16" s="1409"/>
      <c r="M16" s="1409"/>
      <c r="N16" s="1409"/>
      <c r="O16" s="1409"/>
      <c r="P16" s="1409"/>
      <c r="Q16" s="1409"/>
      <c r="R16" s="1409"/>
      <c r="S16" s="1409"/>
    </row>
    <row r="17" spans="2:20" ht="18.75" customHeight="1" x14ac:dyDescent="0.25">
      <c r="B17" s="1409" t="s">
        <v>324</v>
      </c>
      <c r="C17" s="1409"/>
      <c r="D17" s="1409"/>
      <c r="E17" s="1409"/>
      <c r="F17" s="1409"/>
      <c r="G17" s="1409"/>
      <c r="H17" s="1409"/>
      <c r="I17" s="1409"/>
      <c r="J17" s="1409"/>
      <c r="K17" s="1409"/>
      <c r="L17" s="1409"/>
      <c r="M17" s="1409"/>
      <c r="N17" s="1409"/>
      <c r="O17" s="1409"/>
      <c r="P17" s="1409"/>
      <c r="Q17" s="1409"/>
      <c r="R17" s="1409"/>
      <c r="S17" s="1409"/>
      <c r="T17" s="214"/>
    </row>
    <row r="18" spans="2:20" ht="18.75" customHeight="1" x14ac:dyDescent="0.25">
      <c r="B18" s="1409" t="s">
        <v>325</v>
      </c>
      <c r="C18" s="1409"/>
      <c r="D18" s="1409"/>
      <c r="E18" s="1409"/>
      <c r="F18" s="1409"/>
      <c r="G18" s="1409"/>
      <c r="H18" s="1409"/>
      <c r="I18" s="1409"/>
      <c r="J18" s="1409"/>
      <c r="K18" s="1409"/>
      <c r="L18" s="1409"/>
      <c r="M18" s="1409"/>
      <c r="N18" s="1409"/>
      <c r="O18" s="1409"/>
      <c r="P18" s="1409"/>
      <c r="Q18" s="1409"/>
      <c r="R18" s="1409"/>
      <c r="S18" s="1409"/>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10" t="s">
        <v>326</v>
      </c>
      <c r="C20" s="1410"/>
      <c r="D20" s="1410"/>
      <c r="E20" s="1410"/>
      <c r="F20" s="1410"/>
      <c r="G20" s="1410"/>
      <c r="H20" s="1410"/>
      <c r="I20" s="1410"/>
      <c r="J20" s="1410"/>
      <c r="K20" s="1410"/>
      <c r="L20" s="1410"/>
      <c r="M20" s="1410"/>
      <c r="N20" s="1410"/>
      <c r="O20" s="1410"/>
      <c r="P20" s="1410"/>
      <c r="Q20" s="1410"/>
      <c r="R20" s="1410"/>
      <c r="S20" s="1410"/>
    </row>
    <row r="21" spans="2:20" ht="18.75" customHeight="1" x14ac:dyDescent="0.25">
      <c r="B21" s="1409" t="s">
        <v>327</v>
      </c>
      <c r="C21" s="1409"/>
      <c r="D21" s="1409"/>
      <c r="E21" s="1409"/>
      <c r="F21" s="1409"/>
      <c r="G21" s="1409"/>
      <c r="H21" s="1409"/>
      <c r="I21" s="1409"/>
      <c r="J21" s="1409"/>
      <c r="K21" s="1409"/>
      <c r="L21" s="1409"/>
      <c r="M21" s="1409"/>
      <c r="N21" s="1409"/>
      <c r="O21" s="1409"/>
      <c r="P21" s="1409"/>
      <c r="Q21" s="1409"/>
      <c r="R21" s="1409"/>
      <c r="S21" s="1409"/>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10" t="s">
        <v>328</v>
      </c>
      <c r="C23" s="1410"/>
      <c r="D23" s="1410"/>
      <c r="E23" s="1410"/>
      <c r="F23" s="1410"/>
      <c r="G23" s="1410"/>
      <c r="H23" s="1410"/>
      <c r="I23" s="1410"/>
      <c r="J23" s="1410"/>
      <c r="K23" s="1410"/>
      <c r="L23" s="1410"/>
      <c r="M23" s="1410"/>
      <c r="N23" s="1410"/>
      <c r="O23" s="1410"/>
      <c r="P23" s="1410"/>
      <c r="Q23" s="1410"/>
      <c r="R23" s="1410"/>
      <c r="S23" s="1410"/>
    </row>
    <row r="24" spans="2:20" ht="18.75" customHeight="1" x14ac:dyDescent="0.25">
      <c r="B24" s="1409" t="s">
        <v>328</v>
      </c>
      <c r="C24" s="1409"/>
      <c r="D24" s="1409"/>
      <c r="E24" s="1409"/>
      <c r="F24" s="1409"/>
      <c r="G24" s="1409"/>
      <c r="H24" s="1409"/>
      <c r="I24" s="1409"/>
      <c r="J24" s="1409"/>
      <c r="K24" s="1409"/>
      <c r="L24" s="1409"/>
      <c r="M24" s="1409"/>
      <c r="N24" s="1409"/>
      <c r="O24" s="1409"/>
      <c r="P24" s="1409"/>
      <c r="Q24" s="1409"/>
      <c r="R24" s="1409"/>
      <c r="S24" s="1409"/>
    </row>
    <row r="25" spans="2:20" ht="18.75" customHeight="1" x14ac:dyDescent="0.25">
      <c r="B25" s="1409" t="s">
        <v>329</v>
      </c>
      <c r="C25" s="1409"/>
      <c r="D25" s="1409"/>
      <c r="E25" s="1409"/>
      <c r="F25" s="1409"/>
      <c r="G25" s="1409"/>
      <c r="H25" s="1409"/>
      <c r="I25" s="1409"/>
      <c r="J25" s="1409"/>
      <c r="K25" s="1409"/>
      <c r="L25" s="1409"/>
      <c r="M25" s="1409"/>
      <c r="N25" s="1409"/>
      <c r="O25" s="1409"/>
      <c r="P25" s="1409"/>
      <c r="Q25" s="1409"/>
      <c r="R25" s="1409"/>
      <c r="S25" s="1409"/>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10" t="s">
        <v>330</v>
      </c>
      <c r="C27" s="1410"/>
      <c r="D27" s="1410"/>
      <c r="E27" s="1410"/>
      <c r="F27" s="1410"/>
      <c r="G27" s="1410"/>
      <c r="H27" s="1410"/>
      <c r="I27" s="1410"/>
      <c r="J27" s="1410"/>
      <c r="K27" s="1410"/>
      <c r="L27" s="1410"/>
      <c r="M27" s="1410"/>
      <c r="N27" s="1410"/>
      <c r="O27" s="1410"/>
      <c r="P27" s="1410"/>
      <c r="Q27" s="1410"/>
      <c r="R27" s="1410"/>
      <c r="S27" s="1410"/>
    </row>
    <row r="28" spans="2:20" ht="18.75" customHeight="1" x14ac:dyDescent="0.25">
      <c r="B28" s="1409" t="s">
        <v>330</v>
      </c>
      <c r="C28" s="1409"/>
      <c r="D28" s="1409"/>
      <c r="E28" s="1409"/>
      <c r="F28" s="1409"/>
      <c r="G28" s="1409"/>
      <c r="H28" s="1409"/>
      <c r="I28" s="1409"/>
      <c r="J28" s="1409"/>
      <c r="K28" s="1409"/>
      <c r="L28" s="1409"/>
      <c r="M28" s="1409"/>
      <c r="N28" s="1409"/>
      <c r="O28" s="1409"/>
      <c r="P28" s="1409"/>
      <c r="Q28" s="1409"/>
      <c r="R28" s="1409"/>
      <c r="S28" s="1409"/>
    </row>
    <row r="29" spans="2:20" ht="18.75" customHeight="1" x14ac:dyDescent="0.25">
      <c r="B29" s="1409" t="s">
        <v>331</v>
      </c>
      <c r="C29" s="1409"/>
      <c r="D29" s="1409"/>
      <c r="E29" s="1409"/>
      <c r="F29" s="1409"/>
      <c r="G29" s="1409"/>
      <c r="H29" s="1409"/>
      <c r="I29" s="1409"/>
      <c r="J29" s="1409"/>
      <c r="K29" s="1409"/>
      <c r="L29" s="1409"/>
      <c r="M29" s="1409"/>
      <c r="N29" s="1409"/>
      <c r="O29" s="1409"/>
      <c r="P29" s="1409"/>
      <c r="Q29" s="1409"/>
      <c r="R29" s="1409"/>
      <c r="S29" s="1409"/>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10" t="s">
        <v>332</v>
      </c>
      <c r="C31" s="1410"/>
      <c r="D31" s="1410"/>
      <c r="E31" s="1410"/>
      <c r="F31" s="1410"/>
      <c r="G31" s="1410"/>
      <c r="H31" s="1410"/>
      <c r="I31" s="1410"/>
      <c r="J31" s="1410"/>
      <c r="K31" s="1410"/>
      <c r="L31" s="1410"/>
      <c r="M31" s="1410"/>
      <c r="N31" s="1410"/>
      <c r="O31" s="1410"/>
      <c r="P31" s="1410"/>
      <c r="Q31" s="1410"/>
      <c r="R31" s="1410"/>
      <c r="S31" s="1410"/>
    </row>
    <row r="32" spans="2:20" ht="18.75" customHeight="1" x14ac:dyDescent="0.25">
      <c r="B32" s="1409" t="s">
        <v>333</v>
      </c>
      <c r="C32" s="1409"/>
      <c r="D32" s="1409"/>
      <c r="E32" s="1409"/>
      <c r="F32" s="1409"/>
      <c r="G32" s="1409"/>
      <c r="H32" s="1409"/>
      <c r="I32" s="1409"/>
      <c r="J32" s="1409"/>
      <c r="K32" s="1409"/>
      <c r="L32" s="1409"/>
      <c r="M32" s="1409"/>
      <c r="N32" s="1409"/>
      <c r="O32" s="1409"/>
      <c r="P32" s="1409"/>
      <c r="Q32" s="1409"/>
      <c r="R32" s="1409"/>
      <c r="S32" s="1409"/>
    </row>
    <row r="33" spans="2:20" ht="18.75" customHeight="1" x14ac:dyDescent="0.25">
      <c r="B33" s="1409" t="s">
        <v>334</v>
      </c>
      <c r="C33" s="1409"/>
      <c r="D33" s="1409"/>
      <c r="E33" s="1409"/>
      <c r="F33" s="1409"/>
      <c r="G33" s="1409"/>
      <c r="H33" s="1409"/>
      <c r="I33" s="1409"/>
      <c r="J33" s="1409"/>
      <c r="K33" s="1409"/>
      <c r="L33" s="1409"/>
      <c r="M33" s="1409"/>
      <c r="N33" s="1409"/>
      <c r="O33" s="1409"/>
      <c r="P33" s="1409"/>
      <c r="Q33" s="1409"/>
      <c r="R33" s="1409"/>
      <c r="S33" s="1409"/>
      <c r="T33" s="214"/>
    </row>
    <row r="34" spans="2:20" ht="18.75" customHeight="1" x14ac:dyDescent="0.25">
      <c r="B34" s="1409" t="s">
        <v>335</v>
      </c>
      <c r="C34" s="1409"/>
      <c r="D34" s="1409"/>
      <c r="E34" s="1409"/>
      <c r="F34" s="1409"/>
      <c r="G34" s="1409"/>
      <c r="H34" s="1409"/>
      <c r="I34" s="1409"/>
      <c r="J34" s="1409"/>
      <c r="K34" s="1409"/>
      <c r="L34" s="1409"/>
      <c r="M34" s="1409"/>
      <c r="N34" s="1409"/>
      <c r="O34" s="1409"/>
      <c r="P34" s="1409"/>
      <c r="Q34" s="1409"/>
      <c r="R34" s="1409"/>
      <c r="S34" s="1409"/>
      <c r="T34" s="214"/>
    </row>
    <row r="35" spans="2:20" ht="15" customHeight="1" x14ac:dyDescent="0.25">
      <c r="B35" s="1409" t="s">
        <v>497</v>
      </c>
      <c r="C35" s="1409"/>
      <c r="D35" s="1409"/>
      <c r="E35" s="1409"/>
      <c r="F35" s="1409"/>
      <c r="G35" s="1409"/>
      <c r="H35" s="1409"/>
      <c r="I35" s="1409"/>
      <c r="J35" s="1409"/>
      <c r="K35" s="1409"/>
      <c r="L35" s="1409"/>
      <c r="M35" s="1409"/>
      <c r="N35" s="1409"/>
      <c r="O35" s="1409"/>
      <c r="P35" s="1409"/>
      <c r="Q35" s="1409"/>
      <c r="R35" s="1409"/>
      <c r="S35" s="1409"/>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499"/>
      <c r="C2" s="1499"/>
      <c r="D2" s="1499"/>
      <c r="E2" s="1499"/>
      <c r="F2" s="1499"/>
      <c r="G2" s="1499"/>
      <c r="H2" s="1499"/>
      <c r="I2" s="1499"/>
      <c r="O2" s="37"/>
    </row>
    <row r="3" spans="1:50" s="38" customFormat="1" ht="4.5" customHeight="1" x14ac:dyDescent="0.25">
      <c r="B3" s="1500"/>
      <c r="C3" s="1500"/>
      <c r="D3" s="1500"/>
      <c r="E3" s="1500"/>
      <c r="F3" s="1500"/>
      <c r="G3" s="1500"/>
      <c r="H3" s="1500"/>
      <c r="I3" s="1500"/>
      <c r="O3" s="37"/>
    </row>
    <row r="4" spans="1:50" s="38" customFormat="1" ht="17.25" customHeight="1" x14ac:dyDescent="0.25">
      <c r="A4" s="1500" t="s">
        <v>192</v>
      </c>
      <c r="B4" s="1500"/>
      <c r="C4" s="1500"/>
      <c r="D4" s="1500"/>
      <c r="E4" s="1500"/>
      <c r="F4" s="1500"/>
      <c r="G4" s="1500"/>
      <c r="H4" s="1500"/>
      <c r="I4" s="1500"/>
      <c r="J4" s="1500"/>
      <c r="K4" s="1500"/>
      <c r="L4" s="1500"/>
      <c r="M4" s="1500"/>
      <c r="N4" s="1500"/>
      <c r="O4" s="1500"/>
      <c r="P4" s="1500"/>
      <c r="Q4" s="1500"/>
      <c r="R4" s="1500"/>
      <c r="S4" s="1500"/>
      <c r="T4" s="1500"/>
      <c r="U4" s="1500"/>
      <c r="V4" s="1500"/>
      <c r="W4" s="1500"/>
      <c r="X4" s="1500"/>
      <c r="Y4" s="1500"/>
      <c r="Z4" s="1500"/>
    </row>
    <row r="5" spans="1:50" s="38" customFormat="1" ht="17.25" customHeight="1" x14ac:dyDescent="0.25">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5">
      <c r="O6" s="37"/>
    </row>
    <row r="7" spans="1:50" s="41" customFormat="1" ht="12.75" customHeight="1" x14ac:dyDescent="0.25">
      <c r="A7" s="39"/>
      <c r="B7" s="1501" t="s">
        <v>12</v>
      </c>
      <c r="C7" s="40"/>
      <c r="D7" s="1507" t="s">
        <v>109</v>
      </c>
      <c r="E7" s="1504"/>
      <c r="F7" s="181"/>
      <c r="G7" s="1504"/>
      <c r="H7" s="1504"/>
      <c r="I7" s="181"/>
      <c r="J7" s="1504"/>
      <c r="K7" s="1504"/>
      <c r="L7" s="181"/>
      <c r="M7" s="1504"/>
      <c r="N7" s="1505"/>
      <c r="O7" s="40"/>
      <c r="P7" s="1507" t="s">
        <v>30</v>
      </c>
      <c r="Q7" s="1504"/>
      <c r="R7" s="181"/>
      <c r="S7" s="1504"/>
      <c r="T7" s="1504"/>
      <c r="U7" s="181"/>
      <c r="V7" s="1504"/>
      <c r="W7" s="1504"/>
      <c r="X7" s="181"/>
      <c r="Y7" s="1504"/>
      <c r="Z7" s="1505"/>
      <c r="AA7" s="116"/>
      <c r="AB7" s="116"/>
      <c r="AC7" s="117"/>
      <c r="AD7" s="117"/>
      <c r="AE7" s="117"/>
      <c r="AF7" s="117"/>
      <c r="AG7" s="117"/>
      <c r="AH7" s="117"/>
      <c r="AI7" s="118"/>
    </row>
    <row r="8" spans="1:50" s="41" customFormat="1" ht="33.75" customHeight="1" x14ac:dyDescent="0.25">
      <c r="A8" s="39"/>
      <c r="B8" s="1502"/>
      <c r="C8" s="40"/>
      <c r="D8" s="1508"/>
      <c r="E8" s="1509"/>
      <c r="F8" s="40"/>
      <c r="G8" s="1507" t="s">
        <v>168</v>
      </c>
      <c r="H8" s="1505"/>
      <c r="I8" s="40"/>
      <c r="J8" s="1507" t="s">
        <v>174</v>
      </c>
      <c r="K8" s="1505"/>
      <c r="L8" s="40"/>
      <c r="M8" s="1507" t="s">
        <v>169</v>
      </c>
      <c r="N8" s="1505"/>
      <c r="O8" s="40"/>
      <c r="P8" s="1508"/>
      <c r="Q8" s="1510"/>
      <c r="R8" s="130"/>
      <c r="S8" s="1507" t="s">
        <v>175</v>
      </c>
      <c r="T8" s="1505"/>
      <c r="U8" s="40"/>
      <c r="V8" s="1507" t="s">
        <v>176</v>
      </c>
      <c r="W8" s="1505"/>
      <c r="X8" s="40"/>
      <c r="Y8" s="1507" t="s">
        <v>177</v>
      </c>
      <c r="Z8" s="1505"/>
      <c r="AA8" s="116"/>
      <c r="AB8" s="116"/>
      <c r="AC8" s="117"/>
      <c r="AD8" s="117"/>
      <c r="AE8" s="117"/>
      <c r="AF8" s="117"/>
      <c r="AG8" s="117"/>
      <c r="AH8" s="117"/>
      <c r="AI8" s="118"/>
    </row>
    <row r="9" spans="1:50" s="46" customFormat="1" ht="36.75" customHeight="1" x14ac:dyDescent="0.25">
      <c r="A9" s="42"/>
      <c r="B9" s="1503"/>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6" t="s">
        <v>216</v>
      </c>
      <c r="C33" s="1506"/>
      <c r="D33" s="1506"/>
      <c r="E33" s="1506"/>
      <c r="F33" s="1506"/>
      <c r="G33" s="1506"/>
      <c r="H33" s="1506"/>
      <c r="I33" s="1506"/>
      <c r="J33" s="1506"/>
      <c r="K33" s="1506"/>
      <c r="L33" s="1506"/>
      <c r="M33" s="1506"/>
      <c r="O33" s="86"/>
    </row>
    <row r="34" spans="2:19" ht="29.25" customHeight="1" x14ac:dyDescent="0.25">
      <c r="B34" s="1498"/>
      <c r="C34" s="1498"/>
      <c r="D34" s="1498"/>
      <c r="E34" s="1498"/>
      <c r="F34" s="1498"/>
      <c r="G34" s="1498"/>
      <c r="H34" s="1498"/>
      <c r="I34" s="1498"/>
      <c r="J34" s="1498"/>
      <c r="K34" s="1498"/>
      <c r="L34" s="1498"/>
      <c r="M34" s="1498"/>
      <c r="N34" s="1498"/>
      <c r="O34" s="1498"/>
      <c r="P34" s="1498"/>
      <c r="Q34" s="89"/>
      <c r="R34" s="89"/>
      <c r="S34" s="89"/>
    </row>
    <row r="35" spans="2:19" ht="4.5" customHeight="1" x14ac:dyDescent="0.25">
      <c r="B35" s="1497"/>
      <c r="C35" s="1497"/>
      <c r="D35" s="1497"/>
      <c r="E35" s="1497"/>
      <c r="F35" s="1497"/>
      <c r="G35" s="1497"/>
      <c r="H35" s="1497"/>
      <c r="I35" s="1497"/>
      <c r="J35" s="1497"/>
      <c r="K35" s="1497"/>
      <c r="L35" s="1497"/>
      <c r="M35" s="1497"/>
      <c r="N35" s="1497"/>
      <c r="O35" s="1497"/>
      <c r="P35" s="1497"/>
      <c r="Q35" s="89"/>
      <c r="R35" s="89"/>
      <c r="S35" s="89"/>
    </row>
    <row r="38" spans="2:19" x14ac:dyDescent="0.25">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36"/>
      <c r="C2" s="1436"/>
      <c r="D2" s="1436"/>
      <c r="E2" s="1436"/>
      <c r="F2" s="1436"/>
      <c r="G2" s="1436"/>
      <c r="H2" s="1436"/>
      <c r="I2" s="143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37"/>
      <c r="C3" s="1437"/>
      <c r="D3" s="1437"/>
      <c r="E3" s="1437"/>
      <c r="F3" s="1437"/>
      <c r="G3" s="1437"/>
      <c r="H3" s="1437"/>
      <c r="I3" s="143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4" t="s">
        <v>408</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row>
    <row r="5" spans="1:50" s="492" customFormat="1" ht="17.2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2" t="s">
        <v>12</v>
      </c>
      <c r="D7" s="1512" t="s">
        <v>208</v>
      </c>
      <c r="E7" s="1512"/>
      <c r="G7" s="1512"/>
      <c r="H7" s="1512"/>
      <c r="J7" s="1512"/>
      <c r="K7" s="1512"/>
      <c r="M7" s="1512"/>
      <c r="N7" s="1512"/>
      <c r="P7" s="1512" t="s">
        <v>30</v>
      </c>
      <c r="Q7" s="1512"/>
      <c r="S7" s="1512"/>
      <c r="T7" s="1512"/>
      <c r="V7" s="1512"/>
      <c r="W7" s="1512"/>
      <c r="Y7" s="1512"/>
      <c r="Z7" s="1512"/>
      <c r="AA7" s="512"/>
      <c r="AB7" s="512"/>
      <c r="AI7" s="514"/>
    </row>
    <row r="8" spans="1:50" s="513" customFormat="1" ht="33.75" customHeight="1" x14ac:dyDescent="0.25">
      <c r="A8" s="512"/>
      <c r="B8" s="1512"/>
      <c r="D8" s="1512"/>
      <c r="E8" s="1512"/>
      <c r="G8" s="1512" t="s">
        <v>168</v>
      </c>
      <c r="H8" s="1512"/>
      <c r="J8" s="1512" t="s">
        <v>174</v>
      </c>
      <c r="K8" s="1512"/>
      <c r="M8" s="1512" t="s">
        <v>169</v>
      </c>
      <c r="N8" s="1512"/>
      <c r="P8" s="1512"/>
      <c r="Q8" s="1512"/>
      <c r="S8" s="1512" t="s">
        <v>175</v>
      </c>
      <c r="T8" s="1512"/>
      <c r="V8" s="1512" t="s">
        <v>176</v>
      </c>
      <c r="W8" s="1512"/>
      <c r="Y8" s="1512" t="s">
        <v>177</v>
      </c>
      <c r="Z8" s="1512"/>
      <c r="AA8" s="512"/>
      <c r="AB8" s="512"/>
      <c r="AI8" s="514"/>
    </row>
    <row r="9" spans="1:50" s="513" customFormat="1" ht="36.75" customHeight="1" x14ac:dyDescent="0.25">
      <c r="A9" s="512"/>
      <c r="B9" s="151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417063</v>
      </c>
      <c r="Q11" s="564">
        <f>P11*100/D11</f>
        <v>4.8316689956350087</v>
      </c>
      <c r="R11" s="558"/>
      <c r="S11" s="561">
        <f>'34adictcasaad'!G12</f>
        <v>118095</v>
      </c>
      <c r="T11" s="565">
        <f>S11*100/G11</f>
        <v>1.6825887717137586</v>
      </c>
      <c r="U11" s="558"/>
      <c r="V11" s="561">
        <f>'34adictcasaad'!J12</f>
        <v>98874</v>
      </c>
      <c r="W11" s="565">
        <f>V11*100/J11</f>
        <v>8.4048871672332321</v>
      </c>
      <c r="X11" s="558"/>
      <c r="Y11" s="561">
        <f>'34adictcasaad'!M12</f>
        <v>200094</v>
      </c>
      <c r="Z11" s="565">
        <f>Y11*100/M11</f>
        <v>45.806339366246512</v>
      </c>
      <c r="AA11" s="566"/>
      <c r="AB11" s="567">
        <f t="shared" ref="AB11:AB28" si="3">_xlfn.RANK.EQ(Q11,Q$11:Q$30,0)</f>
        <v>4</v>
      </c>
      <c r="AC11" s="567">
        <v>1</v>
      </c>
      <c r="AD11" s="567">
        <f>MATCH(AC11,AB$11:AB$30,0)</f>
        <v>7</v>
      </c>
      <c r="AE11" s="568" t="str">
        <f t="shared" ref="AE11:AE29" si="4">INDEX(B$11:B$30,AD11,1)</f>
        <v>Castilla y León</v>
      </c>
      <c r="AF11" s="569">
        <f t="shared" ref="AF11:AF29" si="5">INDEX(Q$11:Q$30,AD11,1)</f>
        <v>6.6467030315903202</v>
      </c>
      <c r="AH11" s="567">
        <f>_xlfn.RANK.EQ(T11,T$11:T$30,0)</f>
        <v>5</v>
      </c>
      <c r="AI11" s="567">
        <v>1</v>
      </c>
      <c r="AJ11" s="567">
        <f>MATCH(AI11,AH$11:AH$30,0)</f>
        <v>18</v>
      </c>
      <c r="AK11" s="568" t="str">
        <f>INDEX(B$11:B$30,AJ11,1)</f>
        <v>Ceuta y Melilla</v>
      </c>
      <c r="AL11" s="569">
        <f>INDEX(T$11:T$30,AJ11,1)</f>
        <v>2.0764057727602112</v>
      </c>
      <c r="AN11" s="567">
        <f>_xlfn.RANK.EQ(W11,W$11:W$30,0)</f>
        <v>1</v>
      </c>
      <c r="AO11" s="567">
        <v>1</v>
      </c>
      <c r="AP11" s="567">
        <f>MATCH(AO11,AN$11:AN$30,0)</f>
        <v>1</v>
      </c>
      <c r="AQ11" s="568" t="str">
        <f>INDEX(B$11:B$30,AP11,1)</f>
        <v>Andalucía</v>
      </c>
      <c r="AR11" s="569">
        <f>INDEX(W$11:W$30,AP11,1)</f>
        <v>8.4048871672332321</v>
      </c>
      <c r="AT11" s="567">
        <f>_xlfn.RANK.EQ(Z11,Z$11:Z$30,0)</f>
        <v>1</v>
      </c>
      <c r="AU11" s="567">
        <v>1</v>
      </c>
      <c r="AV11" s="567">
        <f>MATCH(AU11,AT$11:AT$30,0)</f>
        <v>1</v>
      </c>
      <c r="AW11" s="568" t="str">
        <f>INDEX(B$11:B$30,AV11,1)</f>
        <v>Andalucía</v>
      </c>
      <c r="AX11" s="569">
        <f>INDEX(Z$11:Z$30,AV11,1)</f>
        <v>45.806339366246512</v>
      </c>
    </row>
    <row r="12" spans="1:50" s="396" customFormat="1" ht="18" customHeight="1" x14ac:dyDescent="0.3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56460</v>
      </c>
      <c r="Q12" s="564">
        <f t="shared" ref="Q12:Q28" si="9">P12*100/D12</f>
        <v>4.1772991977602691</v>
      </c>
      <c r="R12" s="558"/>
      <c r="S12" s="561">
        <f>'34adictcasaad'!G13</f>
        <v>11018</v>
      </c>
      <c r="T12" s="565">
        <f t="shared" ref="T12:T28" si="10">S12*100/G12</f>
        <v>1.0503777088838808</v>
      </c>
      <c r="U12" s="558"/>
      <c r="V12" s="561">
        <f>'34adictcasaad'!J13</f>
        <v>10971</v>
      </c>
      <c r="W12" s="565">
        <f t="shared" ref="W12:W28" si="11">V12*100/J12</f>
        <v>5.3424817631991584</v>
      </c>
      <c r="X12" s="558"/>
      <c r="Y12" s="561">
        <f>'34adictcasaad'!M13</f>
        <v>34471</v>
      </c>
      <c r="Z12" s="565">
        <f t="shared" ref="Z12:Z28" si="12">Y12*100/M12</f>
        <v>35.434463050338707</v>
      </c>
      <c r="AA12" s="566"/>
      <c r="AB12" s="567">
        <f t="shared" si="3"/>
        <v>11</v>
      </c>
      <c r="AC12" s="567">
        <v>2</v>
      </c>
      <c r="AD12" s="567">
        <f t="shared" ref="AD12:AD28" si="13">MATCH(AC12,AB$11:AB$30,0)</f>
        <v>11</v>
      </c>
      <c r="AE12" s="568" t="str">
        <f t="shared" si="4"/>
        <v>Extremadura</v>
      </c>
      <c r="AF12" s="569">
        <f t="shared" si="5"/>
        <v>5.4584277141619122</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1.8762365480724146</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7.8858013264647706</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44.202878870179248</v>
      </c>
    </row>
    <row r="13" spans="1:50" s="396" customFormat="1" ht="18" customHeight="1" x14ac:dyDescent="0.3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43710</v>
      </c>
      <c r="Q13" s="564">
        <f t="shared" si="9"/>
        <v>4.3294416892251277</v>
      </c>
      <c r="R13" s="558"/>
      <c r="S13" s="561">
        <f>'34adictcasaad'!G14</f>
        <v>9928</v>
      </c>
      <c r="T13" s="565">
        <f t="shared" si="10"/>
        <v>1.3654355557878348</v>
      </c>
      <c r="U13" s="558"/>
      <c r="V13" s="561">
        <f>'34adictcasaad'!J14</f>
        <v>9632</v>
      </c>
      <c r="W13" s="565">
        <f t="shared" si="11"/>
        <v>4.8792101677228494</v>
      </c>
      <c r="X13" s="558"/>
      <c r="Y13" s="561">
        <f>'34adictcasaad'!M14</f>
        <v>24150</v>
      </c>
      <c r="Z13" s="565">
        <f t="shared" si="12"/>
        <v>28.37971232490364</v>
      </c>
      <c r="AA13" s="566"/>
      <c r="AB13" s="567">
        <f t="shared" si="3"/>
        <v>9</v>
      </c>
      <c r="AC13" s="567">
        <v>3</v>
      </c>
      <c r="AD13" s="567">
        <f t="shared" si="13"/>
        <v>16</v>
      </c>
      <c r="AE13" s="568" t="str">
        <f t="shared" si="4"/>
        <v>País Vasco</v>
      </c>
      <c r="AF13" s="570">
        <f t="shared" si="5"/>
        <v>5.4388324376347814</v>
      </c>
      <c r="AH13" s="567">
        <f t="shared" si="14"/>
        <v>13</v>
      </c>
      <c r="AI13" s="567">
        <v>3</v>
      </c>
      <c r="AJ13" s="567">
        <f t="shared" si="15"/>
        <v>16</v>
      </c>
      <c r="AK13" s="568" t="str">
        <f t="shared" si="16"/>
        <v>País Vasco</v>
      </c>
      <c r="AL13" s="569">
        <f t="shared" si="17"/>
        <v>1.8660282570498263</v>
      </c>
      <c r="AN13" s="567">
        <f t="shared" si="18"/>
        <v>16</v>
      </c>
      <c r="AO13" s="567">
        <v>3</v>
      </c>
      <c r="AP13" s="567">
        <f t="shared" si="19"/>
        <v>11</v>
      </c>
      <c r="AQ13" s="568" t="str">
        <f t="shared" si="20"/>
        <v>Extremadura</v>
      </c>
      <c r="AR13" s="569">
        <f t="shared" si="21"/>
        <v>7.5264750378214824</v>
      </c>
      <c r="AT13" s="567">
        <f t="shared" si="22"/>
        <v>18</v>
      </c>
      <c r="AU13" s="567">
        <v>3</v>
      </c>
      <c r="AV13" s="567">
        <f t="shared" si="23"/>
        <v>8</v>
      </c>
      <c r="AW13" s="568" t="str">
        <f t="shared" si="24"/>
        <v>Castilla - La Mancha</v>
      </c>
      <c r="AX13" s="569">
        <f t="shared" si="25"/>
        <v>43.040723845882148</v>
      </c>
    </row>
    <row r="14" spans="1:50" s="396" customFormat="1" ht="18" customHeight="1" x14ac:dyDescent="0.3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46919</v>
      </c>
      <c r="Q14" s="564">
        <f t="shared" si="9"/>
        <v>3.8090776834598725</v>
      </c>
      <c r="R14" s="558"/>
      <c r="S14" s="561">
        <f>'34adictcasaad'!G15</f>
        <v>13647</v>
      </c>
      <c r="T14" s="565">
        <f t="shared" si="10"/>
        <v>1.32950015392469</v>
      </c>
      <c r="U14" s="558"/>
      <c r="V14" s="561">
        <f>'34adictcasaad'!J15</f>
        <v>10823</v>
      </c>
      <c r="W14" s="565">
        <f t="shared" si="11"/>
        <v>7.1763418758081094</v>
      </c>
      <c r="X14" s="558"/>
      <c r="Y14" s="561">
        <f>'34adictcasaad'!M15</f>
        <v>22449</v>
      </c>
      <c r="Z14" s="565">
        <f t="shared" si="12"/>
        <v>41.208216311470899</v>
      </c>
      <c r="AA14" s="566"/>
      <c r="AB14" s="567">
        <f t="shared" si="3"/>
        <v>15</v>
      </c>
      <c r="AC14" s="567">
        <v>4</v>
      </c>
      <c r="AD14" s="567">
        <f t="shared" si="13"/>
        <v>1</v>
      </c>
      <c r="AE14" s="568" t="str">
        <f t="shared" si="4"/>
        <v>Andalucía</v>
      </c>
      <c r="AF14" s="569">
        <f t="shared" si="5"/>
        <v>4.8316689956350087</v>
      </c>
      <c r="AH14" s="567">
        <f t="shared" si="14"/>
        <v>16</v>
      </c>
      <c r="AI14" s="567">
        <v>4</v>
      </c>
      <c r="AJ14" s="567">
        <f t="shared" si="15"/>
        <v>14</v>
      </c>
      <c r="AK14" s="568" t="str">
        <f t="shared" si="16"/>
        <v>Murcia, Región de</v>
      </c>
      <c r="AL14" s="569">
        <f t="shared" si="17"/>
        <v>1.7393213792765745</v>
      </c>
      <c r="AN14" s="567">
        <f t="shared" si="18"/>
        <v>5</v>
      </c>
      <c r="AO14" s="567">
        <v>4</v>
      </c>
      <c r="AP14" s="567">
        <f t="shared" si="19"/>
        <v>9</v>
      </c>
      <c r="AQ14" s="568" t="str">
        <f t="shared" si="20"/>
        <v>Cataluña</v>
      </c>
      <c r="AR14" s="569">
        <f t="shared" si="21"/>
        <v>7.4901713033874344</v>
      </c>
      <c r="AT14" s="567">
        <f t="shared" si="22"/>
        <v>6</v>
      </c>
      <c r="AU14" s="567">
        <v>4</v>
      </c>
      <c r="AV14" s="567">
        <f t="shared" si="23"/>
        <v>11</v>
      </c>
      <c r="AW14" s="568" t="str">
        <f t="shared" si="24"/>
        <v>Extremadura</v>
      </c>
      <c r="AX14" s="569">
        <f t="shared" si="25"/>
        <v>42.476797600074995</v>
      </c>
    </row>
    <row r="15" spans="1:50" s="396" customFormat="1" ht="18" customHeight="1" x14ac:dyDescent="0.3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73957</v>
      </c>
      <c r="Q15" s="564">
        <f t="shared" si="9"/>
        <v>3.3034893516661499</v>
      </c>
      <c r="R15" s="558"/>
      <c r="S15" s="561">
        <f>'34adictcasaad'!G16</f>
        <v>25572</v>
      </c>
      <c r="T15" s="565">
        <f t="shared" si="10"/>
        <v>1.3895424595097152</v>
      </c>
      <c r="U15" s="558"/>
      <c r="V15" s="561">
        <f>'34adictcasaad'!J16</f>
        <v>17259</v>
      </c>
      <c r="W15" s="565">
        <f t="shared" si="11"/>
        <v>5.8134208203932873</v>
      </c>
      <c r="X15" s="558"/>
      <c r="Y15" s="561">
        <f>'34adictcasaad'!M16</f>
        <v>31126</v>
      </c>
      <c r="Z15" s="565">
        <f t="shared" si="12"/>
        <v>30.649703605963328</v>
      </c>
      <c r="AA15" s="566"/>
      <c r="AB15" s="567">
        <f t="shared" si="3"/>
        <v>19</v>
      </c>
      <c r="AC15" s="567">
        <v>5</v>
      </c>
      <c r="AD15" s="567">
        <f t="shared" si="13"/>
        <v>8</v>
      </c>
      <c r="AE15" s="568" t="str">
        <f t="shared" si="4"/>
        <v>Castilla - La Mancha</v>
      </c>
      <c r="AF15" s="569">
        <f t="shared" si="5"/>
        <v>4.8042869504517371</v>
      </c>
      <c r="AH15" s="567">
        <f t="shared" si="14"/>
        <v>11</v>
      </c>
      <c r="AI15" s="567">
        <v>5</v>
      </c>
      <c r="AJ15" s="567">
        <f t="shared" si="15"/>
        <v>1</v>
      </c>
      <c r="AK15" s="568" t="str">
        <f t="shared" si="16"/>
        <v>Andalucía</v>
      </c>
      <c r="AL15" s="569">
        <f t="shared" si="17"/>
        <v>1.6825887717137586</v>
      </c>
      <c r="AN15" s="567">
        <f t="shared" si="18"/>
        <v>13</v>
      </c>
      <c r="AO15" s="567">
        <v>5</v>
      </c>
      <c r="AP15" s="567">
        <f t="shared" si="19"/>
        <v>4</v>
      </c>
      <c r="AQ15" s="568" t="str">
        <f t="shared" si="20"/>
        <v>Balears, Illes</v>
      </c>
      <c r="AR15" s="569">
        <f t="shared" si="21"/>
        <v>7.1763418758081094</v>
      </c>
      <c r="AT15" s="567">
        <f t="shared" si="22"/>
        <v>16</v>
      </c>
      <c r="AU15" s="567">
        <v>5</v>
      </c>
      <c r="AV15" s="567">
        <f t="shared" si="23"/>
        <v>9</v>
      </c>
      <c r="AW15" s="568" t="str">
        <f t="shared" si="24"/>
        <v>Cataluña</v>
      </c>
      <c r="AX15" s="569">
        <f t="shared" si="25"/>
        <v>41.528309873378554</v>
      </c>
    </row>
    <row r="16" spans="1:50" s="396" customFormat="1" ht="18" customHeight="1" x14ac:dyDescent="0.3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23337</v>
      </c>
      <c r="Q16" s="564">
        <f t="shared" si="9"/>
        <v>3.9497267500605058</v>
      </c>
      <c r="R16" s="558"/>
      <c r="S16" s="572">
        <f>'34adictcasaad'!G17</f>
        <v>6547</v>
      </c>
      <c r="T16" s="565">
        <f t="shared" si="10"/>
        <v>1.4583565366538214</v>
      </c>
      <c r="U16" s="558"/>
      <c r="V16" s="572">
        <f>'34adictcasaad'!J17</f>
        <v>4901</v>
      </c>
      <c r="W16" s="565">
        <f t="shared" si="11"/>
        <v>4.871333578506893</v>
      </c>
      <c r="X16" s="558"/>
      <c r="Y16" s="572">
        <f>'34adictcasaad'!M17</f>
        <v>11889</v>
      </c>
      <c r="Z16" s="565">
        <f t="shared" si="12"/>
        <v>28.778563129357089</v>
      </c>
      <c r="AA16" s="566"/>
      <c r="AB16" s="567">
        <f t="shared" si="3"/>
        <v>14</v>
      </c>
      <c r="AC16" s="567">
        <v>6</v>
      </c>
      <c r="AD16" s="567">
        <f t="shared" si="13"/>
        <v>9</v>
      </c>
      <c r="AE16" s="568" t="str">
        <f t="shared" si="4"/>
        <v>Cataluña</v>
      </c>
      <c r="AF16" s="569">
        <f t="shared" si="5"/>
        <v>4.6226949772167076</v>
      </c>
      <c r="AH16" s="567">
        <f t="shared" si="14"/>
        <v>9</v>
      </c>
      <c r="AI16" s="567">
        <v>6</v>
      </c>
      <c r="AJ16" s="567">
        <f t="shared" si="15"/>
        <v>11</v>
      </c>
      <c r="AK16" s="568" t="str">
        <f t="shared" si="16"/>
        <v>Extremadura</v>
      </c>
      <c r="AL16" s="569">
        <f t="shared" si="17"/>
        <v>1.6749152343635494</v>
      </c>
      <c r="AN16" s="567">
        <f t="shared" si="18"/>
        <v>17</v>
      </c>
      <c r="AO16" s="567">
        <v>6</v>
      </c>
      <c r="AP16" s="567">
        <f t="shared" si="19"/>
        <v>8</v>
      </c>
      <c r="AQ16" s="568" t="str">
        <f t="shared" si="20"/>
        <v>Castilla - La Mancha</v>
      </c>
      <c r="AR16" s="569">
        <f t="shared" si="21"/>
        <v>7.138428178136504</v>
      </c>
      <c r="AT16" s="567">
        <f t="shared" si="22"/>
        <v>17</v>
      </c>
      <c r="AU16" s="567">
        <v>6</v>
      </c>
      <c r="AV16" s="567">
        <f t="shared" si="23"/>
        <v>4</v>
      </c>
      <c r="AW16" s="568" t="str">
        <f t="shared" si="24"/>
        <v>Balears, Illes</v>
      </c>
      <c r="AX16" s="569">
        <f t="shared" si="25"/>
        <v>41.208216311470899</v>
      </c>
    </row>
    <row r="17" spans="1:50" s="396" customFormat="1" ht="18" customHeight="1" x14ac:dyDescent="0.3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158968</v>
      </c>
      <c r="Q17" s="564">
        <f>P17*100/D17</f>
        <v>6.6467030315903202</v>
      </c>
      <c r="R17" s="558"/>
      <c r="S17" s="561">
        <f>'34adictcasaad'!G18</f>
        <v>32812</v>
      </c>
      <c r="T17" s="565">
        <f>S17*100/G17</f>
        <v>1.8762365480724146</v>
      </c>
      <c r="U17" s="558"/>
      <c r="V17" s="561">
        <f>'34adictcasaad'!J18</f>
        <v>28503</v>
      </c>
      <c r="W17" s="565">
        <f>V17*100/J17</f>
        <v>6.7551938418076416</v>
      </c>
      <c r="X17" s="558"/>
      <c r="Y17" s="561">
        <f>'34adictcasaad'!M18</f>
        <v>97653</v>
      </c>
      <c r="Z17" s="565">
        <f>Y17*100/M17</f>
        <v>44.202878870179248</v>
      </c>
      <c r="AA17" s="566"/>
      <c r="AB17" s="567">
        <f t="shared" si="3"/>
        <v>1</v>
      </c>
      <c r="AC17" s="567">
        <v>7</v>
      </c>
      <c r="AD17" s="567">
        <f t="shared" si="13"/>
        <v>17</v>
      </c>
      <c r="AE17" s="568" t="str">
        <f t="shared" si="4"/>
        <v>Rioja, La</v>
      </c>
      <c r="AF17" s="569">
        <f t="shared" si="5"/>
        <v>4.5998568714063621</v>
      </c>
      <c r="AH17" s="567">
        <f t="shared" si="14"/>
        <v>2</v>
      </c>
      <c r="AI17" s="567">
        <v>7</v>
      </c>
      <c r="AJ17" s="567">
        <f t="shared" si="15"/>
        <v>9</v>
      </c>
      <c r="AK17" s="568" t="str">
        <f t="shared" si="16"/>
        <v>Cataluña</v>
      </c>
      <c r="AL17" s="569">
        <f t="shared" si="17"/>
        <v>1.4690851940044671</v>
      </c>
      <c r="AN17" s="567">
        <f t="shared" si="18"/>
        <v>7</v>
      </c>
      <c r="AO17" s="567">
        <v>7</v>
      </c>
      <c r="AP17" s="567">
        <f t="shared" si="19"/>
        <v>7</v>
      </c>
      <c r="AQ17" s="568" t="str">
        <f t="shared" si="20"/>
        <v>Castilla y León</v>
      </c>
      <c r="AR17" s="569">
        <f t="shared" si="21"/>
        <v>6.7551938418076416</v>
      </c>
      <c r="AT17" s="567">
        <f t="shared" si="22"/>
        <v>2</v>
      </c>
      <c r="AU17" s="567">
        <v>7</v>
      </c>
      <c r="AV17" s="567">
        <f t="shared" si="23"/>
        <v>16</v>
      </c>
      <c r="AW17" s="568" t="str">
        <f t="shared" si="24"/>
        <v>País Vasco</v>
      </c>
      <c r="AX17" s="569">
        <f t="shared" si="25"/>
        <v>40.137964077741465</v>
      </c>
    </row>
    <row r="18" spans="1:50" s="396" customFormat="1" ht="18" customHeight="1" x14ac:dyDescent="0.3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101103</v>
      </c>
      <c r="Q18" s="564">
        <f t="shared" si="9"/>
        <v>4.8042869504517371</v>
      </c>
      <c r="R18" s="558"/>
      <c r="S18" s="561">
        <f>'34adictcasaad'!G19</f>
        <v>23683</v>
      </c>
      <c r="T18" s="565">
        <f t="shared" si="10"/>
        <v>1.4020802387970634</v>
      </c>
      <c r="U18" s="558"/>
      <c r="V18" s="561">
        <f>'34adictcasaad'!J19</f>
        <v>20147</v>
      </c>
      <c r="W18" s="565">
        <f t="shared" si="11"/>
        <v>7.138428178136504</v>
      </c>
      <c r="X18" s="558"/>
      <c r="Y18" s="561">
        <f>'34adictcasaad'!M19</f>
        <v>57273</v>
      </c>
      <c r="Z18" s="565">
        <f t="shared" si="12"/>
        <v>43.040723845882148</v>
      </c>
      <c r="AA18" s="566"/>
      <c r="AB18" s="567">
        <f t="shared" si="3"/>
        <v>5</v>
      </c>
      <c r="AC18" s="567">
        <v>8</v>
      </c>
      <c r="AD18" s="567">
        <f t="shared" si="13"/>
        <v>20</v>
      </c>
      <c r="AE18" s="568" t="str">
        <f t="shared" si="4"/>
        <v>TOTAL</v>
      </c>
      <c r="AF18" s="569">
        <f t="shared" si="5"/>
        <v>4.4669120199129182</v>
      </c>
      <c r="AH18" s="567">
        <f t="shared" si="14"/>
        <v>10</v>
      </c>
      <c r="AI18" s="567">
        <v>8</v>
      </c>
      <c r="AJ18" s="567">
        <f t="shared" si="15"/>
        <v>20</v>
      </c>
      <c r="AK18" s="568" t="str">
        <f t="shared" si="16"/>
        <v>TOTAL</v>
      </c>
      <c r="AL18" s="569">
        <f t="shared" si="17"/>
        <v>1.4633486207386994</v>
      </c>
      <c r="AN18" s="567">
        <f t="shared" si="18"/>
        <v>6</v>
      </c>
      <c r="AO18" s="567">
        <v>8</v>
      </c>
      <c r="AP18" s="567">
        <f t="shared" si="19"/>
        <v>20</v>
      </c>
      <c r="AQ18" s="568" t="str">
        <f t="shared" si="20"/>
        <v>TOTAL</v>
      </c>
      <c r="AR18" s="569">
        <f t="shared" si="21"/>
        <v>6.6097071138821315</v>
      </c>
      <c r="AT18" s="567">
        <f t="shared" si="22"/>
        <v>3</v>
      </c>
      <c r="AU18" s="567">
        <v>8</v>
      </c>
      <c r="AV18" s="567">
        <f t="shared" si="23"/>
        <v>13</v>
      </c>
      <c r="AW18" s="568" t="str">
        <f t="shared" si="24"/>
        <v>Madrid, Comunidad de</v>
      </c>
      <c r="AX18" s="569">
        <f t="shared" si="25"/>
        <v>40.115136233495058</v>
      </c>
    </row>
    <row r="19" spans="1:50" s="396" customFormat="1" ht="18" customHeight="1" x14ac:dyDescent="0.3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370381</v>
      </c>
      <c r="Q19" s="564">
        <f t="shared" si="9"/>
        <v>4.6226949772167076</v>
      </c>
      <c r="R19" s="558"/>
      <c r="S19" s="561">
        <f>'34adictcasaad'!G20</f>
        <v>94708</v>
      </c>
      <c r="T19" s="565">
        <f t="shared" si="10"/>
        <v>1.4690851940044671</v>
      </c>
      <c r="U19" s="558"/>
      <c r="V19" s="561">
        <f>'34adictcasaad'!J20</f>
        <v>82399</v>
      </c>
      <c r="W19" s="565">
        <f t="shared" si="11"/>
        <v>7.4901713033874344</v>
      </c>
      <c r="X19" s="558"/>
      <c r="Y19" s="561">
        <f>'34adictcasaad'!M20</f>
        <v>193274</v>
      </c>
      <c r="Z19" s="565">
        <f t="shared" si="12"/>
        <v>41.528309873378554</v>
      </c>
      <c r="AA19" s="566"/>
      <c r="AB19" s="567">
        <f t="shared" si="3"/>
        <v>6</v>
      </c>
      <c r="AC19" s="567">
        <v>9</v>
      </c>
      <c r="AD19" s="567">
        <f t="shared" si="13"/>
        <v>3</v>
      </c>
      <c r="AE19" s="568" t="str">
        <f t="shared" si="4"/>
        <v>Asturias, Principado de</v>
      </c>
      <c r="AF19" s="569">
        <f t="shared" si="5"/>
        <v>4.3294416892251277</v>
      </c>
      <c r="AH19" s="567">
        <f t="shared" si="14"/>
        <v>7</v>
      </c>
      <c r="AI19" s="567">
        <v>9</v>
      </c>
      <c r="AJ19" s="567">
        <f t="shared" si="15"/>
        <v>6</v>
      </c>
      <c r="AK19" s="568" t="str">
        <f t="shared" si="16"/>
        <v>Cantabria</v>
      </c>
      <c r="AL19" s="569">
        <f t="shared" si="17"/>
        <v>1.4583565366538214</v>
      </c>
      <c r="AN19" s="567">
        <f t="shared" si="18"/>
        <v>4</v>
      </c>
      <c r="AO19" s="567">
        <v>9</v>
      </c>
      <c r="AP19" s="567">
        <f t="shared" si="19"/>
        <v>16</v>
      </c>
      <c r="AQ19" s="568" t="str">
        <f t="shared" si="20"/>
        <v>País Vasco</v>
      </c>
      <c r="AR19" s="569">
        <f t="shared" si="21"/>
        <v>6.566345981280965</v>
      </c>
      <c r="AT19" s="567">
        <f t="shared" si="22"/>
        <v>5</v>
      </c>
      <c r="AU19" s="567">
        <v>9</v>
      </c>
      <c r="AV19" s="567">
        <f t="shared" si="23"/>
        <v>14</v>
      </c>
      <c r="AW19" s="568" t="str">
        <f t="shared" si="24"/>
        <v>Murcia, Región de</v>
      </c>
      <c r="AX19" s="569">
        <f t="shared" si="25"/>
        <v>39.129173916645954</v>
      </c>
    </row>
    <row r="20" spans="1:50" s="396" customFormat="1" ht="18" customHeight="1" x14ac:dyDescent="0.3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216327</v>
      </c>
      <c r="Q20" s="564">
        <f t="shared" si="9"/>
        <v>4.0668435701414758</v>
      </c>
      <c r="R20" s="558"/>
      <c r="S20" s="561">
        <f>'34adictcasaad'!G21</f>
        <v>57629</v>
      </c>
      <c r="T20" s="565">
        <f t="shared" si="10"/>
        <v>1.3574949484670618</v>
      </c>
      <c r="U20" s="558"/>
      <c r="V20" s="561">
        <f>'34adictcasaad'!J21</f>
        <v>46649</v>
      </c>
      <c r="W20" s="565">
        <f t="shared" si="11"/>
        <v>6.0333321262099258</v>
      </c>
      <c r="X20" s="558"/>
      <c r="Y20" s="561">
        <f>'34adictcasaad'!M21</f>
        <v>112049</v>
      </c>
      <c r="Z20" s="565">
        <f t="shared" si="12"/>
        <v>37.24401780283263</v>
      </c>
      <c r="AA20" s="566"/>
      <c r="AB20" s="567">
        <f t="shared" si="3"/>
        <v>12</v>
      </c>
      <c r="AC20" s="567">
        <v>10</v>
      </c>
      <c r="AD20" s="567">
        <f t="shared" si="13"/>
        <v>14</v>
      </c>
      <c r="AE20" s="568" t="str">
        <f t="shared" si="4"/>
        <v>Murcia, Región de</v>
      </c>
      <c r="AF20" s="570">
        <f t="shared" si="5"/>
        <v>4.2064607278838526</v>
      </c>
      <c r="AH20" s="567">
        <f t="shared" si="14"/>
        <v>15</v>
      </c>
      <c r="AI20" s="567">
        <v>10</v>
      </c>
      <c r="AJ20" s="567">
        <f t="shared" si="15"/>
        <v>8</v>
      </c>
      <c r="AK20" s="568" t="str">
        <f t="shared" si="16"/>
        <v>Castilla - La Mancha</v>
      </c>
      <c r="AL20" s="569">
        <f t="shared" si="17"/>
        <v>1.4020802387970634</v>
      </c>
      <c r="AN20" s="567">
        <f t="shared" si="18"/>
        <v>11</v>
      </c>
      <c r="AO20" s="567">
        <v>10</v>
      </c>
      <c r="AP20" s="567">
        <f t="shared" si="19"/>
        <v>18</v>
      </c>
      <c r="AQ20" s="568" t="str">
        <f t="shared" si="20"/>
        <v>Ceuta y Melilla</v>
      </c>
      <c r="AR20" s="569">
        <f t="shared" si="21"/>
        <v>6.2371941665662289</v>
      </c>
      <c r="AT20" s="567">
        <f t="shared" si="22"/>
        <v>12</v>
      </c>
      <c r="AU20" s="567">
        <v>10</v>
      </c>
      <c r="AV20" s="567">
        <f t="shared" si="23"/>
        <v>20</v>
      </c>
      <c r="AW20" s="568" t="str">
        <f t="shared" si="24"/>
        <v>TOTAL</v>
      </c>
      <c r="AX20" s="569">
        <f t="shared" si="25"/>
        <v>38.787141146014449</v>
      </c>
    </row>
    <row r="21" spans="1:50" s="329" customFormat="1" ht="18" customHeight="1" x14ac:dyDescent="0.3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57569</v>
      </c>
      <c r="Q21" s="579">
        <f t="shared" si="9"/>
        <v>5.4584277141619122</v>
      </c>
      <c r="R21" s="573"/>
      <c r="S21" s="576">
        <f>'34adictcasaad'!G22</f>
        <v>13713</v>
      </c>
      <c r="T21" s="580">
        <f t="shared" si="10"/>
        <v>1.6749152343635494</v>
      </c>
      <c r="U21" s="573"/>
      <c r="V21" s="576">
        <f>'34adictcasaad'!J22</f>
        <v>12139</v>
      </c>
      <c r="W21" s="580">
        <f t="shared" si="11"/>
        <v>7.5264750378214824</v>
      </c>
      <c r="X21" s="573"/>
      <c r="Y21" s="576">
        <f>'34adictcasaad'!M22</f>
        <v>31717</v>
      </c>
      <c r="Z21" s="565">
        <f t="shared" si="12"/>
        <v>42.476797600074995</v>
      </c>
      <c r="AA21" s="566"/>
      <c r="AB21" s="567">
        <f t="shared" si="3"/>
        <v>2</v>
      </c>
      <c r="AC21" s="567">
        <v>11</v>
      </c>
      <c r="AD21" s="567">
        <f t="shared" si="13"/>
        <v>2</v>
      </c>
      <c r="AE21" s="568" t="str">
        <f t="shared" si="4"/>
        <v>Aragón</v>
      </c>
      <c r="AF21" s="569">
        <f t="shared" si="5"/>
        <v>4.1772991977602691</v>
      </c>
      <c r="AG21" s="396"/>
      <c r="AH21" s="567">
        <f t="shared" si="14"/>
        <v>6</v>
      </c>
      <c r="AI21" s="567">
        <v>11</v>
      </c>
      <c r="AJ21" s="567">
        <f t="shared" si="15"/>
        <v>5</v>
      </c>
      <c r="AK21" s="568" t="str">
        <f t="shared" si="16"/>
        <v>Canarias</v>
      </c>
      <c r="AL21" s="569">
        <f t="shared" si="17"/>
        <v>1.3895424595097152</v>
      </c>
      <c r="AM21" s="396"/>
      <c r="AN21" s="567">
        <f t="shared" si="18"/>
        <v>3</v>
      </c>
      <c r="AO21" s="567">
        <v>11</v>
      </c>
      <c r="AP21" s="567">
        <f t="shared" si="19"/>
        <v>10</v>
      </c>
      <c r="AQ21" s="568" t="str">
        <f t="shared" si="20"/>
        <v>Comunitat Valenciana</v>
      </c>
      <c r="AR21" s="569">
        <f t="shared" si="21"/>
        <v>6.0333321262099258</v>
      </c>
      <c r="AS21" s="396"/>
      <c r="AT21" s="567">
        <f t="shared" si="22"/>
        <v>4</v>
      </c>
      <c r="AU21" s="567">
        <v>11</v>
      </c>
      <c r="AV21" s="567">
        <f t="shared" si="23"/>
        <v>17</v>
      </c>
      <c r="AW21" s="568" t="str">
        <f t="shared" si="24"/>
        <v>Rioja, La</v>
      </c>
      <c r="AX21" s="569">
        <f t="shared" si="25"/>
        <v>38.591349142907895</v>
      </c>
    </row>
    <row r="22" spans="1:50" s="329" customFormat="1" ht="18" customHeight="1" x14ac:dyDescent="0.3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97629</v>
      </c>
      <c r="Q22" s="579">
        <f t="shared" si="9"/>
        <v>3.6080940693679175</v>
      </c>
      <c r="R22" s="573"/>
      <c r="S22" s="576">
        <f>'34adictcasaad'!G23</f>
        <v>27202</v>
      </c>
      <c r="T22" s="580">
        <f t="shared" si="10"/>
        <v>1.3697278168244591</v>
      </c>
      <c r="U22" s="573"/>
      <c r="V22" s="576">
        <f>'34adictcasaad'!J23</f>
        <v>17156</v>
      </c>
      <c r="W22" s="580">
        <f t="shared" si="11"/>
        <v>3.5841649935967208</v>
      </c>
      <c r="X22" s="573"/>
      <c r="Y22" s="576">
        <f>'34adictcasaad'!M23</f>
        <v>53271</v>
      </c>
      <c r="Z22" s="565">
        <f t="shared" si="12"/>
        <v>22.083074244496952</v>
      </c>
      <c r="AA22" s="566"/>
      <c r="AB22" s="567">
        <f t="shared" si="3"/>
        <v>16</v>
      </c>
      <c r="AC22" s="567">
        <v>12</v>
      </c>
      <c r="AD22" s="567">
        <f t="shared" si="13"/>
        <v>10</v>
      </c>
      <c r="AE22" s="568" t="str">
        <f t="shared" si="4"/>
        <v>Comunitat Valenciana</v>
      </c>
      <c r="AF22" s="569">
        <f t="shared" si="5"/>
        <v>4.0668435701414758</v>
      </c>
      <c r="AG22" s="396"/>
      <c r="AH22" s="567">
        <f t="shared" si="14"/>
        <v>12</v>
      </c>
      <c r="AI22" s="567">
        <v>12</v>
      </c>
      <c r="AJ22" s="567">
        <f t="shared" si="15"/>
        <v>12</v>
      </c>
      <c r="AK22" s="568" t="str">
        <f t="shared" si="16"/>
        <v>Galicia</v>
      </c>
      <c r="AL22" s="569">
        <f t="shared" si="17"/>
        <v>1.3697278168244591</v>
      </c>
      <c r="AM22" s="396"/>
      <c r="AN22" s="567">
        <f t="shared" si="18"/>
        <v>19</v>
      </c>
      <c r="AO22" s="567">
        <v>12</v>
      </c>
      <c r="AP22" s="567">
        <f t="shared" si="19"/>
        <v>13</v>
      </c>
      <c r="AQ22" s="568" t="str">
        <f t="shared" si="20"/>
        <v>Madrid, Comunidad de</v>
      </c>
      <c r="AR22" s="569">
        <f t="shared" si="21"/>
        <v>5.9635087996073484</v>
      </c>
      <c r="AS22" s="396"/>
      <c r="AT22" s="567">
        <f t="shared" si="22"/>
        <v>19</v>
      </c>
      <c r="AU22" s="567">
        <v>12</v>
      </c>
      <c r="AV22" s="567">
        <f t="shared" si="23"/>
        <v>10</v>
      </c>
      <c r="AW22" s="568" t="str">
        <f t="shared" si="24"/>
        <v>Comunitat Valenciana</v>
      </c>
      <c r="AX22" s="569">
        <f t="shared" si="25"/>
        <v>37.24401780283263</v>
      </c>
    </row>
    <row r="23" spans="1:50" s="329" customFormat="1" ht="18" customHeight="1" x14ac:dyDescent="0.3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276968</v>
      </c>
      <c r="Q23" s="579">
        <f t="shared" si="9"/>
        <v>3.9514539892040084</v>
      </c>
      <c r="R23" s="573"/>
      <c r="S23" s="576">
        <f>'34adictcasaad'!G24</f>
        <v>65191</v>
      </c>
      <c r="T23" s="580">
        <f t="shared" si="10"/>
        <v>1.1428458230143073</v>
      </c>
      <c r="U23" s="573"/>
      <c r="V23" s="576">
        <f>'34adictcasaad'!J24</f>
        <v>54433</v>
      </c>
      <c r="W23" s="580">
        <f t="shared" si="11"/>
        <v>5.9635087996073484</v>
      </c>
      <c r="X23" s="573"/>
      <c r="Y23" s="576">
        <f>'34adictcasaad'!M24</f>
        <v>157344</v>
      </c>
      <c r="Z23" s="565">
        <f t="shared" si="12"/>
        <v>40.115136233495058</v>
      </c>
      <c r="AA23" s="566"/>
      <c r="AB23" s="567">
        <f t="shared" si="3"/>
        <v>13</v>
      </c>
      <c r="AC23" s="567">
        <v>13</v>
      </c>
      <c r="AD23" s="567">
        <f t="shared" si="13"/>
        <v>13</v>
      </c>
      <c r="AE23" s="568" t="str">
        <f t="shared" si="4"/>
        <v>Madrid, Comunidad de</v>
      </c>
      <c r="AF23" s="569">
        <f t="shared" si="5"/>
        <v>3.9514539892040084</v>
      </c>
      <c r="AG23" s="396"/>
      <c r="AH23" s="567">
        <f t="shared" si="14"/>
        <v>17</v>
      </c>
      <c r="AI23" s="567">
        <v>13</v>
      </c>
      <c r="AJ23" s="567">
        <f t="shared" si="15"/>
        <v>3</v>
      </c>
      <c r="AK23" s="568" t="str">
        <f t="shared" si="16"/>
        <v>Asturias, Principado de</v>
      </c>
      <c r="AL23" s="569">
        <f t="shared" si="17"/>
        <v>1.3654355557878348</v>
      </c>
      <c r="AM23" s="396"/>
      <c r="AN23" s="567">
        <f t="shared" si="18"/>
        <v>12</v>
      </c>
      <c r="AO23" s="567">
        <v>13</v>
      </c>
      <c r="AP23" s="567">
        <f t="shared" si="19"/>
        <v>5</v>
      </c>
      <c r="AQ23" s="568" t="str">
        <f t="shared" si="20"/>
        <v>Canarias</v>
      </c>
      <c r="AR23" s="569">
        <f t="shared" si="21"/>
        <v>5.8134208203932873</v>
      </c>
      <c r="AS23" s="396"/>
      <c r="AT23" s="567">
        <f t="shared" si="22"/>
        <v>8</v>
      </c>
      <c r="AU23" s="567">
        <v>13</v>
      </c>
      <c r="AV23" s="567">
        <f t="shared" si="23"/>
        <v>2</v>
      </c>
      <c r="AW23" s="568" t="str">
        <f t="shared" si="24"/>
        <v>Aragón</v>
      </c>
      <c r="AX23" s="569">
        <f t="shared" si="25"/>
        <v>35.434463050338707</v>
      </c>
    </row>
    <row r="24" spans="1:50" s="329" customFormat="1" ht="18" customHeight="1" x14ac:dyDescent="0.3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65978</v>
      </c>
      <c r="Q24" s="579">
        <f t="shared" si="9"/>
        <v>4.2064607278838526</v>
      </c>
      <c r="R24" s="573"/>
      <c r="S24" s="576">
        <f>'34adictcasaad'!G25</f>
        <v>22733</v>
      </c>
      <c r="T24" s="580">
        <f t="shared" si="10"/>
        <v>1.7393213792765745</v>
      </c>
      <c r="U24" s="573"/>
      <c r="V24" s="576">
        <f>'34adictcasaad'!J25</f>
        <v>14910</v>
      </c>
      <c r="W24" s="580">
        <f t="shared" si="11"/>
        <v>7.8858013264647706</v>
      </c>
      <c r="X24" s="573"/>
      <c r="Y24" s="576">
        <f>'34adictcasaad'!M25</f>
        <v>28335</v>
      </c>
      <c r="Z24" s="565">
        <f t="shared" si="12"/>
        <v>39.129173916645954</v>
      </c>
      <c r="AA24" s="566"/>
      <c r="AB24" s="567">
        <f t="shared" si="3"/>
        <v>10</v>
      </c>
      <c r="AC24" s="567">
        <v>14</v>
      </c>
      <c r="AD24" s="567">
        <f t="shared" si="13"/>
        <v>6</v>
      </c>
      <c r="AE24" s="568" t="str">
        <f t="shared" si="4"/>
        <v>Cantabria</v>
      </c>
      <c r="AF24" s="569">
        <f t="shared" si="5"/>
        <v>3.9497267500605058</v>
      </c>
      <c r="AG24" s="396"/>
      <c r="AH24" s="567">
        <f t="shared" si="14"/>
        <v>4</v>
      </c>
      <c r="AI24" s="567">
        <v>14</v>
      </c>
      <c r="AJ24" s="567">
        <f t="shared" si="15"/>
        <v>17</v>
      </c>
      <c r="AK24" s="568" t="str">
        <f t="shared" si="16"/>
        <v>Rioja, La</v>
      </c>
      <c r="AL24" s="569">
        <f t="shared" si="17"/>
        <v>1.3616488704413676</v>
      </c>
      <c r="AM24" s="396"/>
      <c r="AN24" s="567">
        <f t="shared" si="18"/>
        <v>2</v>
      </c>
      <c r="AO24" s="567">
        <v>14</v>
      </c>
      <c r="AP24" s="567">
        <f t="shared" si="19"/>
        <v>17</v>
      </c>
      <c r="AQ24" s="568" t="str">
        <f t="shared" si="20"/>
        <v>Rioja, La</v>
      </c>
      <c r="AR24" s="569">
        <f t="shared" si="21"/>
        <v>5.661067957216642</v>
      </c>
      <c r="AS24" s="396"/>
      <c r="AT24" s="567">
        <f t="shared" si="22"/>
        <v>9</v>
      </c>
      <c r="AU24" s="567">
        <v>14</v>
      </c>
      <c r="AV24" s="567">
        <f t="shared" si="23"/>
        <v>18</v>
      </c>
      <c r="AW24" s="568" t="str">
        <f t="shared" si="24"/>
        <v>Ceuta y Melilla</v>
      </c>
      <c r="AX24" s="569">
        <f t="shared" si="25"/>
        <v>32.6410099776013</v>
      </c>
    </row>
    <row r="25" spans="1:50" s="329" customFormat="1" ht="18" customHeight="1" x14ac:dyDescent="0.3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23654</v>
      </c>
      <c r="Q25" s="579">
        <f t="shared" si="9"/>
        <v>3.4870778806279512</v>
      </c>
      <c r="R25" s="573"/>
      <c r="S25" s="582">
        <f>'34adictcasaad'!G26</f>
        <v>5538</v>
      </c>
      <c r="T25" s="580">
        <f t="shared" si="10"/>
        <v>1.0298504132046982</v>
      </c>
      <c r="U25" s="573"/>
      <c r="V25" s="582">
        <f>'34adictcasaad'!J26</f>
        <v>4458</v>
      </c>
      <c r="W25" s="580">
        <f t="shared" si="11"/>
        <v>4.5626208971721578</v>
      </c>
      <c r="X25" s="573"/>
      <c r="Y25" s="582">
        <f>'34adictcasaad'!M26</f>
        <v>13658</v>
      </c>
      <c r="Z25" s="565">
        <f t="shared" si="12"/>
        <v>31.85316479313401</v>
      </c>
      <c r="AA25" s="566"/>
      <c r="AB25" s="567">
        <f t="shared" si="3"/>
        <v>17</v>
      </c>
      <c r="AC25" s="567">
        <v>15</v>
      </c>
      <c r="AD25" s="567">
        <f t="shared" si="13"/>
        <v>4</v>
      </c>
      <c r="AE25" s="568" t="str">
        <f t="shared" si="4"/>
        <v>Balears, Illes</v>
      </c>
      <c r="AF25" s="569">
        <f t="shared" si="5"/>
        <v>3.8090776834598725</v>
      </c>
      <c r="AG25" s="396"/>
      <c r="AH25" s="567">
        <f t="shared" si="14"/>
        <v>19</v>
      </c>
      <c r="AI25" s="567">
        <v>15</v>
      </c>
      <c r="AJ25" s="567">
        <f t="shared" si="15"/>
        <v>10</v>
      </c>
      <c r="AK25" s="568" t="str">
        <f t="shared" si="16"/>
        <v>Comunitat Valenciana</v>
      </c>
      <c r="AL25" s="569">
        <f t="shared" si="17"/>
        <v>1.3574949484670618</v>
      </c>
      <c r="AM25" s="396"/>
      <c r="AN25" s="567">
        <f t="shared" si="18"/>
        <v>18</v>
      </c>
      <c r="AO25" s="567">
        <v>15</v>
      </c>
      <c r="AP25" s="567">
        <f t="shared" si="19"/>
        <v>2</v>
      </c>
      <c r="AQ25" s="568" t="str">
        <f t="shared" si="20"/>
        <v>Aragón</v>
      </c>
      <c r="AR25" s="569">
        <f t="shared" si="21"/>
        <v>5.3424817631991584</v>
      </c>
      <c r="AS25" s="396"/>
      <c r="AT25" s="567">
        <f t="shared" si="22"/>
        <v>15</v>
      </c>
      <c r="AU25" s="567">
        <v>15</v>
      </c>
      <c r="AV25" s="567">
        <f t="shared" si="23"/>
        <v>15</v>
      </c>
      <c r="AW25" s="568" t="str">
        <f t="shared" si="24"/>
        <v>Navarra, Comunidad Foral de</v>
      </c>
      <c r="AX25" s="569">
        <f t="shared" si="25"/>
        <v>31.85316479313401</v>
      </c>
    </row>
    <row r="26" spans="1:50" s="329" customFormat="1" ht="18" customHeight="1" x14ac:dyDescent="0.3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121160</v>
      </c>
      <c r="Q26" s="579">
        <f t="shared" si="9"/>
        <v>5.4388324376347814</v>
      </c>
      <c r="R26" s="573"/>
      <c r="S26" s="582">
        <f>'34adictcasaad'!G27</f>
        <v>31669</v>
      </c>
      <c r="T26" s="580">
        <f t="shared" si="10"/>
        <v>1.8660282570498263</v>
      </c>
      <c r="U26" s="573"/>
      <c r="V26" s="582">
        <f>'34adictcasaad'!J27</f>
        <v>24148</v>
      </c>
      <c r="W26" s="580">
        <f t="shared" si="11"/>
        <v>6.566345981280965</v>
      </c>
      <c r="X26" s="573"/>
      <c r="Y26" s="582">
        <f>'34adictcasaad'!M27</f>
        <v>65343</v>
      </c>
      <c r="Z26" s="565">
        <f t="shared" si="12"/>
        <v>40.137964077741465</v>
      </c>
      <c r="AA26" s="566"/>
      <c r="AB26" s="567">
        <f t="shared" si="3"/>
        <v>3</v>
      </c>
      <c r="AC26" s="567">
        <v>16</v>
      </c>
      <c r="AD26" s="567">
        <f t="shared" si="13"/>
        <v>12</v>
      </c>
      <c r="AE26" s="568" t="str">
        <f t="shared" si="4"/>
        <v>Galicia</v>
      </c>
      <c r="AF26" s="570">
        <f t="shared" si="5"/>
        <v>3.6080940693679175</v>
      </c>
      <c r="AG26" s="396"/>
      <c r="AH26" s="567">
        <f t="shared" si="14"/>
        <v>3</v>
      </c>
      <c r="AI26" s="567">
        <v>16</v>
      </c>
      <c r="AJ26" s="567">
        <f t="shared" si="15"/>
        <v>4</v>
      </c>
      <c r="AK26" s="568" t="str">
        <f t="shared" si="16"/>
        <v>Balears, Illes</v>
      </c>
      <c r="AL26" s="569">
        <f t="shared" si="17"/>
        <v>1.32950015392469</v>
      </c>
      <c r="AM26" s="396"/>
      <c r="AN26" s="567">
        <f t="shared" si="18"/>
        <v>9</v>
      </c>
      <c r="AO26" s="567">
        <v>16</v>
      </c>
      <c r="AP26" s="567">
        <f t="shared" si="19"/>
        <v>3</v>
      </c>
      <c r="AQ26" s="568" t="str">
        <f t="shared" si="20"/>
        <v>Asturias, Principado de</v>
      </c>
      <c r="AR26" s="569">
        <f t="shared" si="21"/>
        <v>4.8792101677228494</v>
      </c>
      <c r="AS26" s="396"/>
      <c r="AT26" s="567">
        <f t="shared" si="22"/>
        <v>7</v>
      </c>
      <c r="AU26" s="567">
        <v>16</v>
      </c>
      <c r="AV26" s="567">
        <f t="shared" si="23"/>
        <v>5</v>
      </c>
      <c r="AW26" s="568" t="str">
        <f t="shared" si="24"/>
        <v>Canarias</v>
      </c>
      <c r="AX26" s="569">
        <f t="shared" si="25"/>
        <v>30.649703605963328</v>
      </c>
    </row>
    <row r="27" spans="1:50" s="329" customFormat="1" ht="18" customHeight="1" x14ac:dyDescent="0.3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14912</v>
      </c>
      <c r="Q27" s="586">
        <f t="shared" si="9"/>
        <v>4.5998568714063621</v>
      </c>
      <c r="R27" s="573"/>
      <c r="S27" s="582">
        <f>'34adictcasaad'!G28</f>
        <v>3438</v>
      </c>
      <c r="T27" s="587">
        <f t="shared" si="10"/>
        <v>1.3616488704413676</v>
      </c>
      <c r="U27" s="573"/>
      <c r="V27" s="582">
        <f>'34adictcasaad'!J28</f>
        <v>2784</v>
      </c>
      <c r="W27" s="587">
        <f t="shared" si="11"/>
        <v>5.661067957216642</v>
      </c>
      <c r="X27" s="573"/>
      <c r="Y27" s="582">
        <f>'34adictcasaad'!M28</f>
        <v>8690</v>
      </c>
      <c r="Z27" s="588">
        <f t="shared" si="12"/>
        <v>38.591349142907895</v>
      </c>
      <c r="AA27" s="566"/>
      <c r="AB27" s="567">
        <f t="shared" si="3"/>
        <v>7</v>
      </c>
      <c r="AC27" s="567">
        <v>17</v>
      </c>
      <c r="AD27" s="567">
        <f t="shared" si="13"/>
        <v>15</v>
      </c>
      <c r="AE27" s="568" t="str">
        <f t="shared" si="4"/>
        <v>Navarra, Comunidad Foral de</v>
      </c>
      <c r="AF27" s="569">
        <f t="shared" si="5"/>
        <v>3.4870778806279512</v>
      </c>
      <c r="AG27" s="396"/>
      <c r="AH27" s="567">
        <f t="shared" si="14"/>
        <v>14</v>
      </c>
      <c r="AI27" s="567">
        <v>17</v>
      </c>
      <c r="AJ27" s="567">
        <f t="shared" si="15"/>
        <v>13</v>
      </c>
      <c r="AK27" s="568" t="str">
        <f t="shared" si="16"/>
        <v>Madrid, Comunidad de</v>
      </c>
      <c r="AL27" s="569">
        <f t="shared" si="17"/>
        <v>1.1428458230143073</v>
      </c>
      <c r="AM27" s="396"/>
      <c r="AN27" s="567">
        <f t="shared" si="18"/>
        <v>14</v>
      </c>
      <c r="AO27" s="567">
        <v>17</v>
      </c>
      <c r="AP27" s="567">
        <f t="shared" si="19"/>
        <v>6</v>
      </c>
      <c r="AQ27" s="568" t="str">
        <f t="shared" si="20"/>
        <v>Cantabria</v>
      </c>
      <c r="AR27" s="569">
        <f t="shared" si="21"/>
        <v>4.871333578506893</v>
      </c>
      <c r="AS27" s="396"/>
      <c r="AT27" s="567">
        <f t="shared" si="22"/>
        <v>11</v>
      </c>
      <c r="AU27" s="567">
        <v>17</v>
      </c>
      <c r="AV27" s="567">
        <f t="shared" si="23"/>
        <v>6</v>
      </c>
      <c r="AW27" s="568" t="str">
        <f t="shared" si="24"/>
        <v>Cantabria</v>
      </c>
      <c r="AX27" s="569">
        <f t="shared" si="25"/>
        <v>28.778563129357089</v>
      </c>
    </row>
    <row r="28" spans="1:50" s="329" customFormat="1" ht="18" customHeight="1" x14ac:dyDescent="0.3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5704</v>
      </c>
      <c r="Q28" s="586">
        <f t="shared" si="9"/>
        <v>3.3718758128206949</v>
      </c>
      <c r="R28" s="573"/>
      <c r="S28" s="582">
        <f>'34adictcasaad'!G29</f>
        <v>3066</v>
      </c>
      <c r="T28" s="587">
        <f t="shared" si="10"/>
        <v>2.0764057727602112</v>
      </c>
      <c r="U28" s="573"/>
      <c r="V28" s="582">
        <f>'34adictcasaad'!J29</f>
        <v>1035</v>
      </c>
      <c r="W28" s="587">
        <f t="shared" si="11"/>
        <v>6.2371941665662289</v>
      </c>
      <c r="X28" s="573"/>
      <c r="Y28" s="582">
        <f>'34adictcasaad'!M29</f>
        <v>1603</v>
      </c>
      <c r="Z28" s="588">
        <f t="shared" si="12"/>
        <v>32.6410099776013</v>
      </c>
      <c r="AA28" s="566"/>
      <c r="AB28" s="567">
        <f t="shared" si="3"/>
        <v>18</v>
      </c>
      <c r="AC28" s="567">
        <v>18</v>
      </c>
      <c r="AD28" s="567">
        <f t="shared" si="13"/>
        <v>18</v>
      </c>
      <c r="AE28" s="568" t="str">
        <f t="shared" si="4"/>
        <v>Ceuta y Melilla</v>
      </c>
      <c r="AF28" s="569">
        <f t="shared" si="5"/>
        <v>3.3718758128206949</v>
      </c>
      <c r="AG28" s="396"/>
      <c r="AH28" s="567">
        <f t="shared" si="14"/>
        <v>1</v>
      </c>
      <c r="AI28" s="567">
        <v>18</v>
      </c>
      <c r="AJ28" s="567">
        <f t="shared" si="15"/>
        <v>2</v>
      </c>
      <c r="AK28" s="568" t="str">
        <f t="shared" si="16"/>
        <v>Aragón</v>
      </c>
      <c r="AL28" s="569">
        <f t="shared" si="17"/>
        <v>1.0503777088838808</v>
      </c>
      <c r="AM28" s="396"/>
      <c r="AN28" s="567">
        <f t="shared" si="18"/>
        <v>10</v>
      </c>
      <c r="AO28" s="567">
        <v>18</v>
      </c>
      <c r="AP28" s="567">
        <f t="shared" si="19"/>
        <v>15</v>
      </c>
      <c r="AQ28" s="568" t="str">
        <f t="shared" si="20"/>
        <v>Navarra, Comunidad Foral de</v>
      </c>
      <c r="AR28" s="569">
        <f t="shared" si="21"/>
        <v>4.5626208971721578</v>
      </c>
      <c r="AS28" s="396"/>
      <c r="AT28" s="567">
        <f t="shared" si="22"/>
        <v>14</v>
      </c>
      <c r="AU28" s="567">
        <v>18</v>
      </c>
      <c r="AV28" s="567">
        <f t="shared" si="23"/>
        <v>3</v>
      </c>
      <c r="AW28" s="568" t="str">
        <f t="shared" si="24"/>
        <v>Asturias, Principado de</v>
      </c>
      <c r="AX28" s="569">
        <f t="shared" si="25"/>
        <v>28.37971232490364</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3.3034893516661499</v>
      </c>
      <c r="AG29" s="396"/>
      <c r="AH29" s="396"/>
      <c r="AI29" s="396"/>
      <c r="AJ29" s="567">
        <f>MATCH(AI30,AH$11:AH$30,0)</f>
        <v>15</v>
      </c>
      <c r="AK29" s="568" t="str">
        <f t="shared" si="16"/>
        <v>Navarra, Comunidad Foral de</v>
      </c>
      <c r="AL29" s="569">
        <f t="shared" si="17"/>
        <v>1.0298504132046982</v>
      </c>
      <c r="AM29" s="396"/>
      <c r="AN29" s="396"/>
      <c r="AO29" s="396"/>
      <c r="AP29" s="567">
        <f>MATCH(AO30,AN$11:AN$30,0)</f>
        <v>12</v>
      </c>
      <c r="AQ29" s="568" t="str">
        <f t="shared" si="20"/>
        <v>Galicia</v>
      </c>
      <c r="AR29" s="569">
        <f>INDEX(W$11:W$30,AP29,1)</f>
        <v>3.5841649935967208</v>
      </c>
      <c r="AS29" s="396"/>
      <c r="AT29" s="396"/>
      <c r="AU29" s="396"/>
      <c r="AV29" s="567">
        <f>MATCH(AU30,AT$11:AT$30,0)</f>
        <v>12</v>
      </c>
      <c r="AW29" s="568" t="str">
        <f t="shared" si="24"/>
        <v>Galicia</v>
      </c>
      <c r="AX29" s="569">
        <f t="shared" si="25"/>
        <v>22.083074244496952</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2171799</v>
      </c>
      <c r="Q30" s="545">
        <f>P30*100/D30</f>
        <v>4.4669120199129182</v>
      </c>
      <c r="R30" s="320"/>
      <c r="S30" s="549">
        <f>SUM(S11:S28)</f>
        <v>566189</v>
      </c>
      <c r="T30" s="546">
        <f>S30*100/G30</f>
        <v>1.4633486207386994</v>
      </c>
      <c r="U30" s="320"/>
      <c r="V30" s="549">
        <f>SUM(V11:V28)</f>
        <v>461221</v>
      </c>
      <c r="W30" s="546">
        <f>V30*100/J30</f>
        <v>6.6097071138821315</v>
      </c>
      <c r="X30" s="320"/>
      <c r="Y30" s="549">
        <f>SUM(Y11:Y28)</f>
        <v>1144389</v>
      </c>
      <c r="Z30" s="551">
        <f>Y30*100/M30</f>
        <v>38.787141146014449</v>
      </c>
      <c r="AA30" s="566"/>
      <c r="AB30" s="567">
        <f>_xlfn.RANK.EQ(Q30,Q$11:Q$30,0)</f>
        <v>8</v>
      </c>
      <c r="AC30" s="567">
        <v>19</v>
      </c>
      <c r="AD30" s="396"/>
      <c r="AE30" s="396"/>
      <c r="AF30" s="589"/>
      <c r="AG30" s="396"/>
      <c r="AH30" s="567">
        <f t="shared" si="14"/>
        <v>8</v>
      </c>
      <c r="AI30" s="567">
        <v>19</v>
      </c>
      <c r="AJ30" s="396"/>
      <c r="AK30" s="396"/>
      <c r="AL30" s="589"/>
      <c r="AM30" s="396"/>
      <c r="AN30" s="567">
        <f t="shared" si="18"/>
        <v>8</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3" t="s">
        <v>170</v>
      </c>
      <c r="C33" s="1513"/>
      <c r="D33" s="1513"/>
      <c r="E33" s="1513"/>
      <c r="F33" s="1513"/>
      <c r="G33" s="1513"/>
      <c r="H33" s="1513"/>
      <c r="I33" s="1513"/>
      <c r="J33" s="1513"/>
      <c r="K33" s="1513"/>
      <c r="L33" s="1513"/>
      <c r="M33" s="151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4"/>
      <c r="C34" s="1514"/>
      <c r="D34" s="1514"/>
      <c r="E34" s="1514"/>
      <c r="F34" s="1514"/>
      <c r="G34" s="1514"/>
      <c r="H34" s="1514"/>
      <c r="I34" s="1514"/>
      <c r="J34" s="1514"/>
      <c r="K34" s="1514"/>
      <c r="L34" s="1514"/>
      <c r="M34" s="1514"/>
      <c r="N34" s="1514"/>
      <c r="O34" s="1514"/>
      <c r="P34" s="1514"/>
    </row>
    <row r="35" spans="2:50" s="329" customFormat="1" ht="4.5" customHeight="1" x14ac:dyDescent="0.25">
      <c r="B35" s="1464"/>
      <c r="C35" s="1464"/>
      <c r="D35" s="1464"/>
      <c r="E35" s="1464"/>
      <c r="F35" s="1464"/>
      <c r="G35" s="1464"/>
      <c r="H35" s="1464"/>
      <c r="I35" s="1464"/>
      <c r="J35" s="1464"/>
      <c r="K35" s="1464"/>
      <c r="L35" s="1464"/>
      <c r="M35" s="1464"/>
      <c r="N35" s="1464"/>
      <c r="O35" s="1464"/>
      <c r="P35" s="146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6"/>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36"/>
      <c r="C2" s="1436"/>
      <c r="X2" s="599"/>
      <c r="Y2" s="599"/>
      <c r="Z2" s="599"/>
      <c r="AA2" s="556"/>
      <c r="AB2" s="556"/>
      <c r="AC2" s="556"/>
      <c r="AD2" s="556"/>
    </row>
    <row r="3" spans="1:34" s="345" customFormat="1" ht="32.25" customHeight="1" x14ac:dyDescent="0.25">
      <c r="B3" s="1437"/>
      <c r="C3" s="1437"/>
      <c r="X3" s="599"/>
      <c r="Y3" s="599"/>
      <c r="Z3" s="599"/>
      <c r="AA3" s="556"/>
      <c r="AB3" s="556"/>
      <c r="AC3" s="556"/>
      <c r="AD3" s="556"/>
    </row>
    <row r="4" spans="1:34" s="492" customFormat="1" ht="19.5" customHeight="1" x14ac:dyDescent="0.25">
      <c r="A4" s="1532" t="s">
        <v>471</v>
      </c>
      <c r="B4" s="1532"/>
      <c r="C4" s="1532"/>
      <c r="D4" s="1532"/>
      <c r="E4" s="1532"/>
      <c r="F4" s="1532"/>
      <c r="G4" s="1532"/>
      <c r="H4" s="1532"/>
      <c r="I4" s="1532"/>
      <c r="J4" s="1532"/>
      <c r="K4" s="1532"/>
      <c r="L4" s="1532"/>
      <c r="M4" s="1532"/>
      <c r="N4" s="1532"/>
      <c r="O4" s="1532"/>
      <c r="P4" s="1532"/>
      <c r="Q4" s="1532"/>
      <c r="R4" s="1532"/>
      <c r="S4" s="1532"/>
      <c r="T4" s="1532"/>
      <c r="U4" s="1532"/>
      <c r="V4" s="1532"/>
      <c r="AA4" s="556"/>
      <c r="AB4" s="556"/>
      <c r="AC4" s="556"/>
      <c r="AD4" s="556"/>
    </row>
    <row r="5" spans="1:34" s="492" customFormat="1" ht="15.5"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c r="V5" s="1475"/>
      <c r="AA5" s="556"/>
      <c r="AB5" s="556"/>
      <c r="AC5" s="556"/>
      <c r="AD5" s="556"/>
    </row>
    <row r="6" spans="1:34" s="492" customFormat="1" ht="6" customHeight="1" x14ac:dyDescent="0.25">
      <c r="AA6" s="556"/>
      <c r="AB6" s="556"/>
      <c r="AC6" s="556"/>
      <c r="AD6" s="556"/>
    </row>
    <row r="7" spans="1:34" s="437" customFormat="1" ht="7.5" customHeight="1" x14ac:dyDescent="0.25">
      <c r="A7" s="488"/>
      <c r="B7" s="1440" t="s">
        <v>12</v>
      </c>
      <c r="D7" s="1476" t="s">
        <v>243</v>
      </c>
      <c r="E7" s="593"/>
      <c r="F7" s="1530"/>
      <c r="G7" s="1530"/>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41"/>
      <c r="D8" s="1529"/>
      <c r="F8" s="1476" t="s">
        <v>382</v>
      </c>
      <c r="G8" s="1477"/>
      <c r="I8" s="1476" t="s">
        <v>383</v>
      </c>
      <c r="J8" s="1478"/>
      <c r="K8" s="1520" t="s">
        <v>371</v>
      </c>
      <c r="L8" s="1521"/>
      <c r="M8" s="1521"/>
      <c r="N8" s="1521"/>
      <c r="O8" s="1521"/>
      <c r="P8" s="1521"/>
      <c r="Q8" s="1521"/>
      <c r="R8" s="1521"/>
      <c r="S8" s="1521"/>
      <c r="T8" s="1521"/>
      <c r="U8" s="1521"/>
      <c r="V8" s="1522"/>
      <c r="AA8" s="513"/>
      <c r="AB8" s="513"/>
      <c r="AC8" s="513"/>
      <c r="AD8" s="513"/>
    </row>
    <row r="9" spans="1:34" s="437" customFormat="1" ht="25.5" customHeight="1" x14ac:dyDescent="0.25">
      <c r="A9" s="488"/>
      <c r="B9" s="1441"/>
      <c r="D9" s="1495"/>
      <c r="E9" s="491"/>
      <c r="F9" s="1518"/>
      <c r="G9" s="1531"/>
      <c r="I9" s="1518"/>
      <c r="J9" s="1519"/>
      <c r="K9" s="1515" t="s">
        <v>372</v>
      </c>
      <c r="L9" s="1516"/>
      <c r="M9" s="1515" t="s">
        <v>373</v>
      </c>
      <c r="N9" s="1517"/>
      <c r="O9" s="1515" t="s">
        <v>374</v>
      </c>
      <c r="P9" s="1516"/>
      <c r="Q9" s="1524" t="s">
        <v>375</v>
      </c>
      <c r="R9" s="1524"/>
      <c r="S9" s="1525" t="s">
        <v>376</v>
      </c>
      <c r="T9" s="1526"/>
      <c r="U9" s="1527" t="s">
        <v>377</v>
      </c>
      <c r="V9" s="1528"/>
      <c r="AA9" s="513"/>
      <c r="AB9" s="513"/>
      <c r="AC9" s="513"/>
      <c r="AD9" s="513"/>
    </row>
    <row r="10" spans="1:34" s="437" customFormat="1" ht="39" x14ac:dyDescent="0.25">
      <c r="A10" s="488"/>
      <c r="B10" s="1442"/>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417063</v>
      </c>
      <c r="E12" s="350"/>
      <c r="F12" s="355">
        <v>19000</v>
      </c>
      <c r="G12" s="358">
        <v>4.5556666498826317</v>
      </c>
      <c r="H12" s="350"/>
      <c r="I12" s="355">
        <v>2682</v>
      </c>
      <c r="J12" s="358">
        <v>0.64306831342027471</v>
      </c>
      <c r="K12" s="355">
        <v>2479</v>
      </c>
      <c r="L12" s="358">
        <v>92.431021625652505</v>
      </c>
      <c r="M12" s="355">
        <v>47</v>
      </c>
      <c r="N12" s="358">
        <v>1.7524235645041013</v>
      </c>
      <c r="O12" s="355">
        <v>1</v>
      </c>
      <c r="P12" s="358">
        <v>3.7285607755406409E-2</v>
      </c>
      <c r="Q12" s="355">
        <v>138</v>
      </c>
      <c r="R12" s="358">
        <v>5.1454138702460845</v>
      </c>
      <c r="S12" s="355">
        <v>1</v>
      </c>
      <c r="T12" s="358">
        <v>3.7285607755406409E-2</v>
      </c>
      <c r="U12" s="355">
        <v>16</v>
      </c>
      <c r="V12" s="358">
        <v>0.59656972408650255</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56460</v>
      </c>
      <c r="E13" s="350"/>
      <c r="F13" s="368">
        <v>1096</v>
      </c>
      <c r="G13" s="372">
        <v>1.9411973078285512</v>
      </c>
      <c r="H13" s="350"/>
      <c r="I13" s="368">
        <v>534</v>
      </c>
      <c r="J13" s="372">
        <v>0.94580233793836355</v>
      </c>
      <c r="K13" s="368">
        <v>521</v>
      </c>
      <c r="L13" s="372">
        <v>97.565543071161059</v>
      </c>
      <c r="M13" s="368">
        <v>8</v>
      </c>
      <c r="N13" s="372">
        <v>1.4981273408239701</v>
      </c>
      <c r="O13" s="368">
        <v>0</v>
      </c>
      <c r="P13" s="372">
        <v>0</v>
      </c>
      <c r="Q13" s="368">
        <v>2</v>
      </c>
      <c r="R13" s="372">
        <v>0.37453183520599254</v>
      </c>
      <c r="S13" s="368">
        <v>0</v>
      </c>
      <c r="T13" s="372">
        <v>0</v>
      </c>
      <c r="U13" s="368">
        <v>3</v>
      </c>
      <c r="V13" s="372">
        <v>0.5617977528089888</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43710</v>
      </c>
      <c r="E14" s="350"/>
      <c r="F14" s="368">
        <v>570</v>
      </c>
      <c r="G14" s="372">
        <v>1.3040494166094716</v>
      </c>
      <c r="H14" s="350"/>
      <c r="I14" s="368">
        <v>381</v>
      </c>
      <c r="J14" s="372">
        <v>0.87165408373369935</v>
      </c>
      <c r="K14" s="368">
        <v>363</v>
      </c>
      <c r="L14" s="372">
        <v>95.275590551181097</v>
      </c>
      <c r="M14" s="368">
        <v>1</v>
      </c>
      <c r="N14" s="372">
        <v>0.26246719160104987</v>
      </c>
      <c r="O14" s="368">
        <v>0</v>
      </c>
      <c r="P14" s="372">
        <v>0</v>
      </c>
      <c r="Q14" s="368">
        <v>8</v>
      </c>
      <c r="R14" s="372">
        <v>2.0997375328083989</v>
      </c>
      <c r="S14" s="368">
        <v>0</v>
      </c>
      <c r="T14" s="372">
        <v>0</v>
      </c>
      <c r="U14" s="368">
        <v>9</v>
      </c>
      <c r="V14" s="372">
        <v>2.3622047244094486</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46919</v>
      </c>
      <c r="E15" s="350"/>
      <c r="F15" s="368">
        <v>833</v>
      </c>
      <c r="G15" s="372">
        <v>1.7754001577186214</v>
      </c>
      <c r="H15" s="350"/>
      <c r="I15" s="368">
        <v>376</v>
      </c>
      <c r="J15" s="372">
        <v>0.80138110360408366</v>
      </c>
      <c r="K15" s="368">
        <v>361</v>
      </c>
      <c r="L15" s="372">
        <v>96.010638297872347</v>
      </c>
      <c r="M15" s="368">
        <v>13</v>
      </c>
      <c r="N15" s="372">
        <v>3.4574468085106385</v>
      </c>
      <c r="O15" s="368">
        <v>0</v>
      </c>
      <c r="P15" s="372">
        <v>0</v>
      </c>
      <c r="Q15" s="368">
        <v>0</v>
      </c>
      <c r="R15" s="372">
        <v>0</v>
      </c>
      <c r="S15" s="368">
        <v>1</v>
      </c>
      <c r="T15" s="372">
        <v>0.26595744680851063</v>
      </c>
      <c r="U15" s="368">
        <v>1</v>
      </c>
      <c r="V15" s="372">
        <v>0.26595744680851063</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73957</v>
      </c>
      <c r="E16" s="350"/>
      <c r="F16" s="368">
        <v>2242</v>
      </c>
      <c r="G16" s="372">
        <v>3.0314912719553253</v>
      </c>
      <c r="H16" s="350"/>
      <c r="I16" s="368">
        <v>700</v>
      </c>
      <c r="J16" s="372">
        <v>0.94649593682815691</v>
      </c>
      <c r="K16" s="368">
        <v>583</v>
      </c>
      <c r="L16" s="372">
        <v>83.285714285714292</v>
      </c>
      <c r="M16" s="368">
        <v>8</v>
      </c>
      <c r="N16" s="372">
        <v>1.1428571428571428</v>
      </c>
      <c r="O16" s="368">
        <v>1</v>
      </c>
      <c r="P16" s="372">
        <v>0.14285714285714285</v>
      </c>
      <c r="Q16" s="368">
        <v>8</v>
      </c>
      <c r="R16" s="372">
        <v>1.1428571428571428</v>
      </c>
      <c r="S16" s="368">
        <v>67</v>
      </c>
      <c r="T16" s="372">
        <v>9.5714285714285712</v>
      </c>
      <c r="U16" s="368">
        <v>33</v>
      </c>
      <c r="V16" s="372">
        <v>4.7142857142857144</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23337</v>
      </c>
      <c r="E17" s="350"/>
      <c r="F17" s="377">
        <v>455</v>
      </c>
      <c r="G17" s="372">
        <v>1.9496936195740671</v>
      </c>
      <c r="H17" s="350"/>
      <c r="I17" s="377">
        <v>332</v>
      </c>
      <c r="J17" s="372">
        <v>1.4226335861507478</v>
      </c>
      <c r="K17" s="377">
        <v>181</v>
      </c>
      <c r="L17" s="372">
        <v>54.518072289156628</v>
      </c>
      <c r="M17" s="377">
        <v>4</v>
      </c>
      <c r="N17" s="372">
        <v>1.2048192771084338</v>
      </c>
      <c r="O17" s="377">
        <v>0</v>
      </c>
      <c r="P17" s="372">
        <v>0</v>
      </c>
      <c r="Q17" s="377">
        <v>129</v>
      </c>
      <c r="R17" s="372">
        <v>38.855421686746986</v>
      </c>
      <c r="S17" s="377">
        <v>0</v>
      </c>
      <c r="T17" s="372">
        <v>0</v>
      </c>
      <c r="U17" s="377">
        <v>18</v>
      </c>
      <c r="V17" s="372">
        <v>5.4216867469879517</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158968</v>
      </c>
      <c r="E18" s="350"/>
      <c r="F18" s="368">
        <v>1493</v>
      </c>
      <c r="G18" s="372">
        <v>0.93918272859946661</v>
      </c>
      <c r="H18" s="350"/>
      <c r="I18" s="368">
        <v>1359</v>
      </c>
      <c r="J18" s="372">
        <v>0.85488903427104834</v>
      </c>
      <c r="K18" s="368">
        <v>1288</v>
      </c>
      <c r="L18" s="372">
        <v>94.775570272259017</v>
      </c>
      <c r="M18" s="368">
        <v>45</v>
      </c>
      <c r="N18" s="372">
        <v>3.3112582781456954</v>
      </c>
      <c r="O18" s="368">
        <v>0</v>
      </c>
      <c r="P18" s="372">
        <v>0</v>
      </c>
      <c r="Q18" s="368">
        <v>2</v>
      </c>
      <c r="R18" s="372">
        <v>0.14716703458425312</v>
      </c>
      <c r="S18" s="368">
        <v>0</v>
      </c>
      <c r="T18" s="372">
        <v>0</v>
      </c>
      <c r="U18" s="368">
        <v>24</v>
      </c>
      <c r="V18" s="372">
        <v>1.7660044150110374</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101103</v>
      </c>
      <c r="E19" s="350"/>
      <c r="F19" s="368">
        <v>1766</v>
      </c>
      <c r="G19" s="372">
        <v>1.7467335291732193</v>
      </c>
      <c r="H19" s="350"/>
      <c r="I19" s="368">
        <v>1134</v>
      </c>
      <c r="J19" s="372">
        <v>1.1216284383252724</v>
      </c>
      <c r="K19" s="368">
        <v>932</v>
      </c>
      <c r="L19" s="372">
        <v>82.186948853615519</v>
      </c>
      <c r="M19" s="368">
        <v>23</v>
      </c>
      <c r="N19" s="372">
        <v>2.0282186948853616</v>
      </c>
      <c r="O19" s="368">
        <v>14</v>
      </c>
      <c r="P19" s="372">
        <v>1.2345679012345678</v>
      </c>
      <c r="Q19" s="368">
        <v>57</v>
      </c>
      <c r="R19" s="372">
        <v>5.0264550264550261</v>
      </c>
      <c r="S19" s="368">
        <v>1</v>
      </c>
      <c r="T19" s="372">
        <v>8.8183421516754845E-2</v>
      </c>
      <c r="U19" s="368">
        <v>107</v>
      </c>
      <c r="V19" s="372">
        <v>9.435626102292769</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370381</v>
      </c>
      <c r="E20" s="350"/>
      <c r="F20" s="368">
        <v>6047</v>
      </c>
      <c r="G20" s="372">
        <v>1.6326431431417918</v>
      </c>
      <c r="H20" s="350"/>
      <c r="I20" s="368">
        <v>3266</v>
      </c>
      <c r="J20" s="372">
        <v>0.88179469249232545</v>
      </c>
      <c r="K20" s="368">
        <v>2563</v>
      </c>
      <c r="L20" s="372">
        <v>78.475199020208208</v>
      </c>
      <c r="M20" s="368">
        <v>61</v>
      </c>
      <c r="N20" s="372">
        <v>1.8677281077770975</v>
      </c>
      <c r="O20" s="368">
        <v>316</v>
      </c>
      <c r="P20" s="372">
        <v>9.6754439681567668</v>
      </c>
      <c r="Q20" s="368">
        <v>0</v>
      </c>
      <c r="R20" s="372">
        <v>0</v>
      </c>
      <c r="S20" s="368">
        <v>80</v>
      </c>
      <c r="T20" s="372">
        <v>2.4494794856093081</v>
      </c>
      <c r="U20" s="368">
        <v>246</v>
      </c>
      <c r="V20" s="372">
        <v>7.5321494182486219</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216327</v>
      </c>
      <c r="E21" s="350"/>
      <c r="F21" s="368">
        <v>3758</v>
      </c>
      <c r="G21" s="372">
        <v>1.7371849098817993</v>
      </c>
      <c r="H21" s="350"/>
      <c r="I21" s="368">
        <v>1653</v>
      </c>
      <c r="J21" s="372">
        <v>0.76412098351107349</v>
      </c>
      <c r="K21" s="368">
        <v>1552</v>
      </c>
      <c r="L21" s="372">
        <v>93.889897156684825</v>
      </c>
      <c r="M21" s="368">
        <v>34</v>
      </c>
      <c r="N21" s="372">
        <v>2.0568663036902599</v>
      </c>
      <c r="O21" s="368">
        <v>0</v>
      </c>
      <c r="P21" s="372">
        <v>0</v>
      </c>
      <c r="Q21" s="368">
        <v>14</v>
      </c>
      <c r="R21" s="372">
        <v>0.84694494857834246</v>
      </c>
      <c r="S21" s="368">
        <v>34</v>
      </c>
      <c r="T21" s="372">
        <v>2.0568663036902599</v>
      </c>
      <c r="U21" s="368">
        <v>19</v>
      </c>
      <c r="V21" s="372">
        <v>1.1494252873563218</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57569</v>
      </c>
      <c r="E22" s="350"/>
      <c r="F22" s="368">
        <v>1063</v>
      </c>
      <c r="G22" s="372">
        <v>1.8464798763223262</v>
      </c>
      <c r="H22" s="350"/>
      <c r="I22" s="368">
        <v>504</v>
      </c>
      <c r="J22" s="372">
        <v>0.87547117372196848</v>
      </c>
      <c r="K22" s="368">
        <v>451</v>
      </c>
      <c r="L22" s="372">
        <v>89.484126984126988</v>
      </c>
      <c r="M22" s="368">
        <v>11</v>
      </c>
      <c r="N22" s="372">
        <v>2.1825396825396823</v>
      </c>
      <c r="O22" s="368">
        <v>0</v>
      </c>
      <c r="P22" s="372">
        <v>0</v>
      </c>
      <c r="Q22" s="368">
        <v>0</v>
      </c>
      <c r="R22" s="372">
        <v>0</v>
      </c>
      <c r="S22" s="368">
        <v>1</v>
      </c>
      <c r="T22" s="372">
        <v>0.1984126984126984</v>
      </c>
      <c r="U22" s="368">
        <v>41</v>
      </c>
      <c r="V22" s="372">
        <v>8.1349206349206344</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97629</v>
      </c>
      <c r="E23" s="350"/>
      <c r="F23" s="368">
        <v>2810</v>
      </c>
      <c r="G23" s="372">
        <v>2.8782431449671719</v>
      </c>
      <c r="H23" s="350"/>
      <c r="I23" s="368">
        <v>895</v>
      </c>
      <c r="J23" s="372">
        <v>0.91673580595929494</v>
      </c>
      <c r="K23" s="368">
        <v>852</v>
      </c>
      <c r="L23" s="372">
        <v>95.195530726256976</v>
      </c>
      <c r="M23" s="368">
        <v>21</v>
      </c>
      <c r="N23" s="372">
        <v>2.3463687150837989</v>
      </c>
      <c r="O23" s="368">
        <v>0</v>
      </c>
      <c r="P23" s="372">
        <v>0</v>
      </c>
      <c r="Q23" s="368">
        <v>18</v>
      </c>
      <c r="R23" s="372">
        <v>2.011173184357542</v>
      </c>
      <c r="S23" s="368">
        <v>2</v>
      </c>
      <c r="T23" s="372">
        <v>0.22346368715083798</v>
      </c>
      <c r="U23" s="368">
        <v>2</v>
      </c>
      <c r="V23" s="372">
        <v>0.22346368715083798</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276968</v>
      </c>
      <c r="E24" s="350"/>
      <c r="F24" s="368">
        <v>5582</v>
      </c>
      <c r="G24" s="372">
        <v>2.0153952803211923</v>
      </c>
      <c r="H24" s="350"/>
      <c r="I24" s="368">
        <v>2663</v>
      </c>
      <c r="J24" s="372">
        <v>0.96148291499378991</v>
      </c>
      <c r="K24" s="368">
        <v>1991</v>
      </c>
      <c r="L24" s="372">
        <v>74.765302290649643</v>
      </c>
      <c r="M24" s="368">
        <v>132</v>
      </c>
      <c r="N24" s="372">
        <v>4.9568156214795343</v>
      </c>
      <c r="O24" s="368">
        <v>0</v>
      </c>
      <c r="P24" s="372">
        <v>0</v>
      </c>
      <c r="Q24" s="368">
        <v>4</v>
      </c>
      <c r="R24" s="372">
        <v>0.15020653398422831</v>
      </c>
      <c r="S24" s="368">
        <v>0</v>
      </c>
      <c r="T24" s="372">
        <v>0</v>
      </c>
      <c r="U24" s="368">
        <v>536</v>
      </c>
      <c r="V24" s="372">
        <v>20.127675553886597</v>
      </c>
      <c r="X24" s="606"/>
      <c r="Y24" s="606"/>
      <c r="Z24" s="606"/>
      <c r="AA24" s="604">
        <v>44681</v>
      </c>
      <c r="AB24" s="602">
        <v>29337</v>
      </c>
      <c r="AC24" s="602">
        <v>20494</v>
      </c>
      <c r="AD24" s="567"/>
      <c r="AE24" s="360"/>
      <c r="AF24" s="360"/>
      <c r="AG24" s="361"/>
      <c r="AH24" s="607"/>
    </row>
    <row r="25" spans="1:34" x14ac:dyDescent="0.35">
      <c r="A25" s="332"/>
      <c r="B25" s="363" t="s">
        <v>43</v>
      </c>
      <c r="C25" s="350"/>
      <c r="D25" s="608">
        <v>65978</v>
      </c>
      <c r="E25" s="350"/>
      <c r="F25" s="368">
        <v>2277</v>
      </c>
      <c r="G25" s="372">
        <v>3.4511503834611537</v>
      </c>
      <c r="H25" s="350"/>
      <c r="I25" s="368">
        <v>712</v>
      </c>
      <c r="J25" s="372">
        <v>1.0791475946527631</v>
      </c>
      <c r="K25" s="368">
        <v>442</v>
      </c>
      <c r="L25" s="372">
        <v>62.078651685393261</v>
      </c>
      <c r="M25" s="368">
        <v>7</v>
      </c>
      <c r="N25" s="372">
        <v>0.9831460674157303</v>
      </c>
      <c r="O25" s="368">
        <v>5</v>
      </c>
      <c r="P25" s="372">
        <v>0.70224719101123589</v>
      </c>
      <c r="Q25" s="368">
        <v>204</v>
      </c>
      <c r="R25" s="372">
        <v>28.651685393258425</v>
      </c>
      <c r="S25" s="368">
        <v>27</v>
      </c>
      <c r="T25" s="372">
        <v>3.7921348314606744</v>
      </c>
      <c r="U25" s="368">
        <v>27</v>
      </c>
      <c r="V25" s="372">
        <v>3.7921348314606744</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23654</v>
      </c>
      <c r="E26" s="350"/>
      <c r="F26" s="377">
        <v>285</v>
      </c>
      <c r="G26" s="372">
        <v>1.204870212226262</v>
      </c>
      <c r="H26" s="350"/>
      <c r="I26" s="377">
        <v>207</v>
      </c>
      <c r="J26" s="372">
        <v>0.875116259406443</v>
      </c>
      <c r="K26" s="377">
        <v>201</v>
      </c>
      <c r="L26" s="372">
        <v>97.101449275362313</v>
      </c>
      <c r="M26" s="377">
        <v>6</v>
      </c>
      <c r="N26" s="372">
        <v>2.8985507246376812</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121160</v>
      </c>
      <c r="E27" s="350"/>
      <c r="F27" s="377">
        <v>1621</v>
      </c>
      <c r="G27" s="372">
        <v>1.3379002971277649</v>
      </c>
      <c r="H27" s="350"/>
      <c r="I27" s="377">
        <v>1121</v>
      </c>
      <c r="J27" s="372">
        <v>0.92522284582370418</v>
      </c>
      <c r="K27" s="377">
        <v>1030</v>
      </c>
      <c r="L27" s="372">
        <v>91.882247992863526</v>
      </c>
      <c r="M27" s="377">
        <v>53</v>
      </c>
      <c r="N27" s="372">
        <v>4.7279214986619094</v>
      </c>
      <c r="O27" s="377">
        <v>0</v>
      </c>
      <c r="P27" s="372">
        <v>0</v>
      </c>
      <c r="Q27" s="377">
        <v>6</v>
      </c>
      <c r="R27" s="372">
        <v>0.53523639607493301</v>
      </c>
      <c r="S27" s="377">
        <v>30</v>
      </c>
      <c r="T27" s="372">
        <v>2.6761819803746656</v>
      </c>
      <c r="U27" s="377">
        <v>2</v>
      </c>
      <c r="V27" s="372">
        <v>0.17841213202497772</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14912</v>
      </c>
      <c r="E28" s="350"/>
      <c r="F28" s="377">
        <v>481</v>
      </c>
      <c r="G28" s="383">
        <v>3.225590128755365</v>
      </c>
      <c r="H28" s="350"/>
      <c r="I28" s="377">
        <v>261</v>
      </c>
      <c r="J28" s="383">
        <v>1.7502682403433476</v>
      </c>
      <c r="K28" s="377">
        <v>67</v>
      </c>
      <c r="L28" s="383">
        <v>25.670498084291189</v>
      </c>
      <c r="M28" s="377">
        <v>4</v>
      </c>
      <c r="N28" s="383">
        <v>1.5325670498084289</v>
      </c>
      <c r="O28" s="377">
        <v>149</v>
      </c>
      <c r="P28" s="383">
        <v>57.088122605363992</v>
      </c>
      <c r="Q28" s="377">
        <v>0</v>
      </c>
      <c r="R28" s="383">
        <v>0</v>
      </c>
      <c r="S28" s="377">
        <v>2</v>
      </c>
      <c r="T28" s="383">
        <v>0.76628352490421447</v>
      </c>
      <c r="U28" s="377">
        <v>39</v>
      </c>
      <c r="V28" s="383">
        <v>14.942528735632186</v>
      </c>
      <c r="X28" s="606"/>
      <c r="Y28" s="606"/>
      <c r="Z28" s="606"/>
      <c r="AA28" s="604">
        <v>44804</v>
      </c>
      <c r="AB28" s="602">
        <v>19988</v>
      </c>
      <c r="AC28" s="602">
        <v>21716</v>
      </c>
      <c r="AD28" s="567"/>
      <c r="AE28" s="360"/>
      <c r="AF28" s="360"/>
      <c r="AG28" s="361"/>
      <c r="AH28" s="607"/>
    </row>
    <row r="29" spans="1:34" s="331" customFormat="1" x14ac:dyDescent="0.35">
      <c r="B29" s="384" t="s">
        <v>1</v>
      </c>
      <c r="C29" s="350"/>
      <c r="D29" s="611">
        <v>5704</v>
      </c>
      <c r="E29" s="350"/>
      <c r="F29" s="389">
        <v>123</v>
      </c>
      <c r="G29" s="393">
        <v>2.1563814866760169</v>
      </c>
      <c r="H29" s="350"/>
      <c r="I29" s="389">
        <v>74</v>
      </c>
      <c r="J29" s="393">
        <v>1.2973352033660588</v>
      </c>
      <c r="K29" s="389">
        <v>28</v>
      </c>
      <c r="L29" s="393">
        <v>37.837837837837839</v>
      </c>
      <c r="M29" s="389">
        <v>5</v>
      </c>
      <c r="N29" s="393">
        <v>6.756756756756757</v>
      </c>
      <c r="O29" s="389">
        <v>2</v>
      </c>
      <c r="P29" s="393">
        <v>2.7027027027027026</v>
      </c>
      <c r="Q29" s="389">
        <v>34</v>
      </c>
      <c r="R29" s="393">
        <v>45.945945945945951</v>
      </c>
      <c r="S29" s="389">
        <v>0</v>
      </c>
      <c r="T29" s="393">
        <v>0</v>
      </c>
      <c r="U29" s="389">
        <v>5</v>
      </c>
      <c r="V29" s="393">
        <v>6.756756756756757</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2171799</v>
      </c>
      <c r="E31" s="437"/>
      <c r="F31" s="440">
        <v>51502</v>
      </c>
      <c r="G31" s="441">
        <v>2.3713980897863935</v>
      </c>
      <c r="H31" s="437"/>
      <c r="I31" s="440">
        <v>18854</v>
      </c>
      <c r="J31" s="441">
        <v>0.86812821996879086</v>
      </c>
      <c r="K31" s="440">
        <v>15885</v>
      </c>
      <c r="L31" s="441">
        <v>84.252678476715815</v>
      </c>
      <c r="M31" s="440">
        <v>483</v>
      </c>
      <c r="N31" s="441">
        <v>2.5617906014638803</v>
      </c>
      <c r="O31" s="440">
        <v>488</v>
      </c>
      <c r="P31" s="441">
        <v>2.5883101729076059</v>
      </c>
      <c r="Q31" s="440">
        <v>624</v>
      </c>
      <c r="R31" s="441">
        <v>3.3096425161769387</v>
      </c>
      <c r="S31" s="440">
        <v>246</v>
      </c>
      <c r="T31" s="441">
        <v>1.3047629150312929</v>
      </c>
      <c r="U31" s="440">
        <v>1128</v>
      </c>
      <c r="V31" s="441">
        <v>5.9828153177044658</v>
      </c>
      <c r="X31" s="1260"/>
      <c r="Y31" s="1260"/>
      <c r="Z31" s="1261"/>
      <c r="AA31" s="1262">
        <v>44895</v>
      </c>
      <c r="AB31" s="1263">
        <v>30634</v>
      </c>
      <c r="AC31" s="1263">
        <v>17693</v>
      </c>
      <c r="AD31" s="1336"/>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23" t="s">
        <v>386</v>
      </c>
      <c r="C33" s="1523"/>
      <c r="D33" s="1523"/>
      <c r="E33" s="1523"/>
      <c r="F33" s="1523"/>
      <c r="G33" s="1523"/>
      <c r="H33" s="1523"/>
      <c r="I33" s="1523"/>
      <c r="J33" s="1523"/>
      <c r="K33" s="1523"/>
      <c r="L33" s="1523"/>
      <c r="M33" s="1523"/>
      <c r="N33" s="1523"/>
      <c r="O33" s="1523"/>
      <c r="P33" s="1523"/>
      <c r="Q33" s="1523"/>
      <c r="R33" s="1523"/>
      <c r="S33" s="1523"/>
      <c r="T33" s="1523"/>
      <c r="U33" s="1523"/>
      <c r="V33" s="1523"/>
      <c r="X33" s="596"/>
      <c r="Y33" s="596"/>
      <c r="Z33" s="596"/>
      <c r="AA33" s="604">
        <v>44957</v>
      </c>
      <c r="AB33" s="602">
        <v>25222</v>
      </c>
      <c r="AC33" s="602">
        <v>21942</v>
      </c>
      <c r="AD33" s="396"/>
    </row>
    <row r="34" spans="2:30" s="394" customFormat="1" ht="12" customHeight="1" x14ac:dyDescent="0.25">
      <c r="B34" s="1523"/>
      <c r="C34" s="1523"/>
      <c r="D34" s="1523"/>
      <c r="E34" s="1523"/>
      <c r="F34" s="1523"/>
      <c r="G34" s="1523"/>
      <c r="H34" s="1523"/>
      <c r="I34" s="1523"/>
      <c r="J34" s="1523"/>
      <c r="K34" s="1523"/>
      <c r="L34" s="1523"/>
      <c r="M34" s="1523"/>
      <c r="N34" s="1523"/>
      <c r="O34" s="1523"/>
      <c r="P34" s="1523"/>
      <c r="Q34" s="1523"/>
      <c r="R34" s="1523"/>
      <c r="S34" s="1523"/>
      <c r="T34" s="1523"/>
      <c r="U34" s="1523"/>
      <c r="V34" s="1523"/>
      <c r="X34" s="596"/>
      <c r="Y34" s="596"/>
      <c r="Z34" s="596"/>
      <c r="AA34" s="604">
        <v>44985</v>
      </c>
      <c r="AB34" s="602">
        <v>28262</v>
      </c>
      <c r="AC34" s="602">
        <v>21287</v>
      </c>
      <c r="AD34" s="396"/>
    </row>
    <row r="35" spans="2:30" x14ac:dyDescent="0.25">
      <c r="B35" s="1483"/>
      <c r="C35" s="1483"/>
      <c r="D35" s="1483"/>
      <c r="AA35" s="604">
        <v>45016</v>
      </c>
      <c r="AB35" s="602">
        <v>37938</v>
      </c>
      <c r="AC35" s="602">
        <v>24401</v>
      </c>
    </row>
    <row r="36" spans="2:30" x14ac:dyDescent="0.25">
      <c r="B36" s="1473"/>
      <c r="C36" s="1473"/>
      <c r="D36" s="1473"/>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row r="60" spans="27:29" x14ac:dyDescent="0.25">
      <c r="AA60" s="604">
        <v>45777</v>
      </c>
      <c r="AB60" s="602">
        <v>30361</v>
      </c>
      <c r="AC60" s="602">
        <v>22050</v>
      </c>
    </row>
    <row r="61" spans="27:29" x14ac:dyDescent="0.25">
      <c r="AA61" s="604">
        <v>45808</v>
      </c>
      <c r="AB61" s="602">
        <v>31782</v>
      </c>
      <c r="AC61" s="602">
        <v>20496</v>
      </c>
    </row>
    <row r="62" spans="27:29" x14ac:dyDescent="0.25">
      <c r="AA62" s="604">
        <v>45838</v>
      </c>
      <c r="AB62" s="602">
        <v>31227</v>
      </c>
      <c r="AC62" s="602">
        <v>19760</v>
      </c>
    </row>
    <row r="63" spans="27:29" x14ac:dyDescent="0.25">
      <c r="AA63" s="604">
        <v>45869</v>
      </c>
      <c r="AB63" s="602">
        <v>38899</v>
      </c>
      <c r="AC63" s="602">
        <v>21107</v>
      </c>
    </row>
    <row r="64" spans="27:29" x14ac:dyDescent="0.25">
      <c r="AA64" s="604">
        <v>45900</v>
      </c>
      <c r="AB64" s="602">
        <v>25807</v>
      </c>
      <c r="AC64" s="602">
        <v>19983</v>
      </c>
    </row>
    <row r="65" spans="27:29" x14ac:dyDescent="0.25">
      <c r="AA65" s="604">
        <v>45930</v>
      </c>
      <c r="AB65" s="602">
        <v>32193</v>
      </c>
      <c r="AC65" s="602">
        <v>19798</v>
      </c>
    </row>
    <row r="66" spans="27:29" x14ac:dyDescent="0.25">
      <c r="AA66" s="604">
        <v>45961</v>
      </c>
      <c r="AB66" s="602">
        <v>51502</v>
      </c>
      <c r="AC66" s="602">
        <v>18854</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8"/>
      <c r="C3" s="1538"/>
      <c r="D3" s="1538"/>
      <c r="E3" s="1538"/>
      <c r="F3" s="1538"/>
      <c r="G3" s="1538"/>
      <c r="H3" s="1538"/>
      <c r="I3" s="1538"/>
      <c r="J3" s="1538"/>
      <c r="K3" s="1538"/>
      <c r="L3" s="618"/>
      <c r="M3" s="618"/>
      <c r="W3" s="620"/>
      <c r="AA3" s="620"/>
      <c r="AD3" s="620"/>
    </row>
    <row r="4" spans="2:32" s="621" customFormat="1" ht="13.5" customHeight="1" x14ac:dyDescent="0.25">
      <c r="B4" s="1539"/>
      <c r="C4" s="1539"/>
      <c r="D4" s="1539"/>
      <c r="E4" s="1539"/>
      <c r="F4" s="1539"/>
      <c r="G4" s="1539"/>
      <c r="H4" s="1539"/>
      <c r="I4" s="1539"/>
      <c r="J4" s="1539"/>
      <c r="K4" s="1539"/>
      <c r="L4" s="1539"/>
      <c r="M4" s="1539"/>
      <c r="N4" s="1539"/>
      <c r="O4" s="1539"/>
      <c r="P4" s="1539"/>
      <c r="Q4" s="1539"/>
      <c r="R4" s="1539"/>
      <c r="S4" s="1539"/>
      <c r="T4" s="1539"/>
      <c r="U4" s="1539"/>
      <c r="V4" s="1539"/>
      <c r="W4" s="1539"/>
      <c r="X4" s="1539"/>
      <c r="Y4" s="1539"/>
      <c r="Z4" s="1539"/>
      <c r="AA4" s="1539"/>
      <c r="AB4" s="1539"/>
      <c r="AC4" s="1539"/>
      <c r="AD4" s="1539"/>
    </row>
    <row r="5" spans="2:32" s="623" customFormat="1" ht="16.5" customHeight="1" x14ac:dyDescent="0.25">
      <c r="B5" s="1540" t="s">
        <v>409</v>
      </c>
      <c r="C5" s="1540"/>
      <c r="D5" s="1540"/>
      <c r="E5" s="1540"/>
      <c r="F5" s="1540"/>
      <c r="G5" s="1540"/>
      <c r="H5" s="1540"/>
      <c r="I5" s="1540"/>
      <c r="J5" s="1540"/>
      <c r="K5" s="1540"/>
      <c r="L5" s="1540"/>
      <c r="M5" s="1540"/>
      <c r="N5" s="1540"/>
      <c r="O5" s="1540"/>
      <c r="P5" s="1540"/>
      <c r="Q5" s="1540"/>
      <c r="R5" s="1540"/>
      <c r="S5" s="1540"/>
      <c r="T5" s="1540"/>
      <c r="U5" s="1540"/>
      <c r="V5" s="1540"/>
      <c r="W5" s="1540"/>
      <c r="X5" s="1540"/>
      <c r="Y5" s="1540"/>
      <c r="Z5" s="1540"/>
      <c r="AA5" s="1540"/>
      <c r="AB5" s="1540"/>
      <c r="AC5" s="1540"/>
      <c r="AD5" s="1540"/>
    </row>
    <row r="6" spans="2:32" s="623" customFormat="1" ht="14.25" customHeight="1" x14ac:dyDescent="0.25">
      <c r="B6" s="1475" t="str">
        <f>porsaad!$B$6</f>
        <v>Situación a 31 de octubre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2" s="621" customFormat="1" ht="5.25" customHeight="1" x14ac:dyDescent="0.25">
      <c r="AC7" s="792"/>
    </row>
    <row r="8" spans="2:32" s="626" customFormat="1" ht="21.75" customHeight="1" x14ac:dyDescent="0.25">
      <c r="B8" s="1548" t="s">
        <v>27</v>
      </c>
      <c r="C8" s="625"/>
      <c r="D8" s="1568" t="s">
        <v>112</v>
      </c>
      <c r="E8" s="1578" t="s">
        <v>26</v>
      </c>
      <c r="F8" s="1579"/>
      <c r="G8" s="1579"/>
      <c r="H8" s="1579"/>
      <c r="I8" s="1579"/>
      <c r="J8" s="1579"/>
      <c r="K8" s="1579"/>
      <c r="L8" s="1579"/>
      <c r="M8" s="1579"/>
      <c r="N8" s="1579"/>
      <c r="O8" s="1579"/>
      <c r="P8" s="1579"/>
      <c r="Q8" s="1579"/>
      <c r="R8" s="1579"/>
      <c r="S8" s="1579"/>
      <c r="T8" s="1579"/>
      <c r="U8" s="1579"/>
      <c r="V8" s="1579"/>
      <c r="W8" s="1579"/>
      <c r="X8" s="1579"/>
      <c r="Y8" s="1579"/>
      <c r="Z8" s="1579"/>
      <c r="AA8" s="1551"/>
      <c r="AB8" s="625"/>
      <c r="AC8" s="1568" t="s">
        <v>0</v>
      </c>
      <c r="AD8" s="1580"/>
    </row>
    <row r="9" spans="2:32" s="626" customFormat="1" ht="21.75" customHeight="1" x14ac:dyDescent="0.25">
      <c r="B9" s="1577"/>
      <c r="C9" s="625"/>
      <c r="D9" s="1569"/>
      <c r="E9" s="1566" t="s">
        <v>22</v>
      </c>
      <c r="F9" s="1567"/>
      <c r="G9" s="627"/>
      <c r="H9" s="1566" t="s">
        <v>21</v>
      </c>
      <c r="I9" s="1567"/>
      <c r="J9" s="627"/>
      <c r="K9" s="1566" t="s">
        <v>20</v>
      </c>
      <c r="L9" s="1567"/>
      <c r="M9" s="627"/>
      <c r="N9" s="1566" t="s">
        <v>19</v>
      </c>
      <c r="O9" s="1567"/>
      <c r="P9" s="627"/>
      <c r="Q9" s="1566" t="s">
        <v>18</v>
      </c>
      <c r="R9" s="1567"/>
      <c r="S9" s="627"/>
      <c r="T9" s="1566" t="s">
        <v>17</v>
      </c>
      <c r="U9" s="1567"/>
      <c r="V9" s="627"/>
      <c r="W9" s="1566" t="s">
        <v>16</v>
      </c>
      <c r="X9" s="1567"/>
      <c r="Y9" s="627"/>
      <c r="Z9" s="1566" t="s">
        <v>15</v>
      </c>
      <c r="AA9" s="1567"/>
      <c r="AB9" s="625"/>
      <c r="AC9" s="1581"/>
      <c r="AD9" s="1582"/>
    </row>
    <row r="10" spans="2:32" s="626" customFormat="1" ht="21.75" customHeight="1" x14ac:dyDescent="0.25">
      <c r="B10" s="1549"/>
      <c r="C10" s="628"/>
      <c r="D10" s="1570"/>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1" t="s">
        <v>24</v>
      </c>
      <c r="D12" s="793" t="s">
        <v>31</v>
      </c>
      <c r="E12" s="794">
        <v>604</v>
      </c>
      <c r="F12" s="795">
        <v>0.21310977976303885</v>
      </c>
      <c r="G12" s="634"/>
      <c r="H12" s="796">
        <v>10939</v>
      </c>
      <c r="I12" s="795">
        <v>3.8596156967349042</v>
      </c>
      <c r="J12" s="634"/>
      <c r="K12" s="796">
        <v>6350</v>
      </c>
      <c r="L12" s="795">
        <v>2.2404753336014847</v>
      </c>
      <c r="M12" s="634"/>
      <c r="N12" s="796">
        <v>8823</v>
      </c>
      <c r="O12" s="795">
        <v>3.1130258060418741</v>
      </c>
      <c r="P12" s="634"/>
      <c r="Q12" s="796">
        <v>8646</v>
      </c>
      <c r="R12" s="795">
        <v>3.0505747613099898</v>
      </c>
      <c r="S12" s="634"/>
      <c r="T12" s="796">
        <v>12102</v>
      </c>
      <c r="U12" s="795">
        <v>4.2699578720071134</v>
      </c>
      <c r="V12" s="634"/>
      <c r="W12" s="796">
        <v>41055</v>
      </c>
      <c r="X12" s="795">
        <v>14.485466900946292</v>
      </c>
      <c r="Y12" s="634"/>
      <c r="Z12" s="796">
        <v>194903</v>
      </c>
      <c r="AA12" s="795">
        <f t="shared" ref="AA12:AA21" si="0">Z12*100/$AC12</f>
        <v>68.767773849595301</v>
      </c>
      <c r="AB12" s="637"/>
      <c r="AC12" s="675">
        <f t="shared" ref="AC12:AD15" si="1">E12+H12+K12+N12+Q12+T12+W12+Z12</f>
        <v>283422</v>
      </c>
      <c r="AD12" s="676">
        <f t="shared" si="1"/>
        <v>100</v>
      </c>
      <c r="AF12" s="797"/>
    </row>
    <row r="13" spans="2:32" s="633" customFormat="1" ht="21" customHeight="1" x14ac:dyDescent="0.25">
      <c r="B13" s="1572"/>
      <c r="D13" s="798" t="s">
        <v>49</v>
      </c>
      <c r="E13" s="799">
        <v>859</v>
      </c>
      <c r="F13" s="800">
        <v>0.21413062716093698</v>
      </c>
      <c r="G13" s="634"/>
      <c r="H13" s="801">
        <v>13561</v>
      </c>
      <c r="I13" s="800">
        <v>3.3804719847840121</v>
      </c>
      <c r="J13" s="634"/>
      <c r="K13" s="801">
        <v>8348</v>
      </c>
      <c r="L13" s="800">
        <v>2.0809807631426098</v>
      </c>
      <c r="M13" s="634"/>
      <c r="N13" s="801">
        <v>11767</v>
      </c>
      <c r="O13" s="800">
        <v>2.9332655294560483</v>
      </c>
      <c r="P13" s="634"/>
      <c r="Q13" s="801">
        <v>13494</v>
      </c>
      <c r="R13" s="800">
        <v>3.3637702944233805</v>
      </c>
      <c r="S13" s="634"/>
      <c r="T13" s="801">
        <v>22582</v>
      </c>
      <c r="U13" s="800">
        <v>5.6292174884147599</v>
      </c>
      <c r="V13" s="634"/>
      <c r="W13" s="801">
        <v>72930</v>
      </c>
      <c r="X13" s="800">
        <v>18.179914597028095</v>
      </c>
      <c r="Y13" s="634"/>
      <c r="Z13" s="801">
        <v>257616</v>
      </c>
      <c r="AA13" s="800">
        <f t="shared" si="0"/>
        <v>64.21824871559015</v>
      </c>
      <c r="AB13" s="637"/>
      <c r="AC13" s="683">
        <f t="shared" si="1"/>
        <v>401157</v>
      </c>
      <c r="AD13" s="684">
        <f t="shared" si="1"/>
        <v>100</v>
      </c>
      <c r="AF13" s="797"/>
    </row>
    <row r="14" spans="2:32" s="633" customFormat="1" ht="21" customHeight="1" x14ac:dyDescent="0.25">
      <c r="B14" s="1572"/>
      <c r="D14" s="798" t="s">
        <v>50</v>
      </c>
      <c r="E14" s="799">
        <v>419</v>
      </c>
      <c r="F14" s="800">
        <v>0.10252746096493268</v>
      </c>
      <c r="G14" s="634"/>
      <c r="H14" s="801">
        <v>10916</v>
      </c>
      <c r="I14" s="800">
        <v>2.6710972885279358</v>
      </c>
      <c r="J14" s="634"/>
      <c r="K14" s="801">
        <v>8047</v>
      </c>
      <c r="L14" s="800">
        <v>1.9690655808706758</v>
      </c>
      <c r="M14" s="634"/>
      <c r="N14" s="801">
        <v>10453</v>
      </c>
      <c r="O14" s="800">
        <v>2.5578032206836308</v>
      </c>
      <c r="P14" s="634"/>
      <c r="Q14" s="801">
        <v>14633</v>
      </c>
      <c r="R14" s="800">
        <v>3.5806308742240089</v>
      </c>
      <c r="S14" s="634"/>
      <c r="T14" s="801">
        <v>26453</v>
      </c>
      <c r="U14" s="800">
        <v>6.4729329950008685</v>
      </c>
      <c r="V14" s="634"/>
      <c r="W14" s="801">
        <v>96983</v>
      </c>
      <c r="X14" s="800">
        <v>23.731314431413043</v>
      </c>
      <c r="Y14" s="634"/>
      <c r="Z14" s="801">
        <v>240767</v>
      </c>
      <c r="AA14" s="800">
        <f t="shared" si="0"/>
        <v>58.914628148314904</v>
      </c>
      <c r="AB14" s="637"/>
      <c r="AC14" s="683">
        <f t="shared" si="1"/>
        <v>408671</v>
      </c>
      <c r="AD14" s="684">
        <f t="shared" si="1"/>
        <v>100</v>
      </c>
      <c r="AF14" s="797"/>
    </row>
    <row r="15" spans="2:32" s="633" customFormat="1" ht="21" customHeight="1" x14ac:dyDescent="0.25">
      <c r="B15" s="1572"/>
      <c r="D15" s="802" t="s">
        <v>113</v>
      </c>
      <c r="E15" s="803">
        <v>669</v>
      </c>
      <c r="F15" s="804">
        <v>0.25915165601394535</v>
      </c>
      <c r="G15" s="634"/>
      <c r="H15" s="805">
        <v>11743</v>
      </c>
      <c r="I15" s="804">
        <v>4.548905674995158</v>
      </c>
      <c r="J15" s="634"/>
      <c r="K15" s="805">
        <v>5416</v>
      </c>
      <c r="L15" s="804">
        <v>2.0980050358318807</v>
      </c>
      <c r="M15" s="634"/>
      <c r="N15" s="805">
        <v>5723</v>
      </c>
      <c r="O15" s="804">
        <v>2.2169281425527796</v>
      </c>
      <c r="P15" s="634"/>
      <c r="Q15" s="805">
        <v>8900</v>
      </c>
      <c r="R15" s="804">
        <v>3.4476079798566723</v>
      </c>
      <c r="S15" s="634"/>
      <c r="T15" s="805">
        <v>18005</v>
      </c>
      <c r="U15" s="804">
        <v>6.9746271547549874</v>
      </c>
      <c r="V15" s="634"/>
      <c r="W15" s="805">
        <v>75896</v>
      </c>
      <c r="X15" s="804">
        <v>29.399961262831688</v>
      </c>
      <c r="Y15" s="634"/>
      <c r="Z15" s="805">
        <v>131798</v>
      </c>
      <c r="AA15" s="804">
        <f t="shared" si="0"/>
        <v>51.054813093162892</v>
      </c>
      <c r="AB15" s="637"/>
      <c r="AC15" s="691">
        <f t="shared" si="1"/>
        <v>258150</v>
      </c>
      <c r="AD15" s="692">
        <f t="shared" si="1"/>
        <v>100</v>
      </c>
      <c r="AF15" s="797"/>
    </row>
    <row r="16" spans="2:32" s="633" customFormat="1" ht="21" customHeight="1" x14ac:dyDescent="0.25">
      <c r="B16" s="1573"/>
      <c r="D16" s="806" t="s">
        <v>68</v>
      </c>
      <c r="E16" s="807">
        <f>SUM(E12:E15)</f>
        <v>2551</v>
      </c>
      <c r="F16" s="808">
        <f t="shared" ref="F16:F21" si="2">E16*100/$AC16</f>
        <v>0.18876720438064229</v>
      </c>
      <c r="G16" s="634"/>
      <c r="H16" s="807">
        <f>SUM(H12:H15)</f>
        <v>47159</v>
      </c>
      <c r="I16" s="808">
        <f t="shared" ref="I16:I21" si="3">H16*100/$AC16</f>
        <v>3.4896403729465741</v>
      </c>
      <c r="J16" s="634"/>
      <c r="K16" s="809">
        <f>SUM(K12:K15)</f>
        <v>28161</v>
      </c>
      <c r="L16" s="810">
        <f t="shared" ref="L16:L21" si="4">K16*100/$AC16</f>
        <v>2.0838389817966552</v>
      </c>
      <c r="M16" s="634"/>
      <c r="N16" s="809">
        <f>SUM(N12:N15)</f>
        <v>36766</v>
      </c>
      <c r="O16" s="810">
        <f t="shared" ref="O16:O21" si="5">N16*100/$AC16</f>
        <v>2.7205860589018793</v>
      </c>
      <c r="P16" s="634"/>
      <c r="Q16" s="809">
        <f>SUM(Q12:Q15)</f>
        <v>45673</v>
      </c>
      <c r="R16" s="810">
        <f t="shared" ref="R16:R21" si="6">Q16*100/$AC16</f>
        <v>3.3796803315080659</v>
      </c>
      <c r="S16" s="634"/>
      <c r="T16" s="809">
        <f>SUM(T12:T15)</f>
        <v>79142</v>
      </c>
      <c r="U16" s="810">
        <f t="shared" ref="U16:U21" si="7">T16*100/$AC16</f>
        <v>5.856297173301761</v>
      </c>
      <c r="V16" s="634"/>
      <c r="W16" s="809">
        <f>SUM(W12:W15)</f>
        <v>286864</v>
      </c>
      <c r="X16" s="810">
        <f t="shared" ref="X16:X21" si="8">W16*100/$AC16</f>
        <v>21.227171821814416</v>
      </c>
      <c r="Y16" s="634"/>
      <c r="Z16" s="807">
        <f>SUM(Z12:Z15)</f>
        <v>825084</v>
      </c>
      <c r="AA16" s="808">
        <f t="shared" si="0"/>
        <v>61.054018055350006</v>
      </c>
      <c r="AB16" s="637"/>
      <c r="AC16" s="811">
        <f>SUM(AC12:AC15)</f>
        <v>1351400</v>
      </c>
      <c r="AD16" s="812">
        <f t="shared" ref="AD16:AD21" si="9">F16+I16+L16+O16+R16+U16+X16+AA16</f>
        <v>100</v>
      </c>
      <c r="AF16" s="797"/>
    </row>
    <row r="17" spans="2:32" s="633" customFormat="1" ht="21" customHeight="1" x14ac:dyDescent="0.25">
      <c r="B17" s="1571" t="s">
        <v>23</v>
      </c>
      <c r="D17" s="793" t="s">
        <v>31</v>
      </c>
      <c r="E17" s="796">
        <v>775</v>
      </c>
      <c r="F17" s="795">
        <v>0.47090705813727396</v>
      </c>
      <c r="G17" s="634"/>
      <c r="H17" s="796">
        <v>23779</v>
      </c>
      <c r="I17" s="795">
        <v>14.448643787672564</v>
      </c>
      <c r="J17" s="634"/>
      <c r="K17" s="796">
        <v>10174</v>
      </c>
      <c r="L17" s="795">
        <v>6.1819463348240324</v>
      </c>
      <c r="M17" s="634"/>
      <c r="N17" s="796">
        <v>10944</v>
      </c>
      <c r="O17" s="795">
        <v>6.6498152829088077</v>
      </c>
      <c r="P17" s="634"/>
      <c r="Q17" s="796">
        <v>9836</v>
      </c>
      <c r="R17" s="795">
        <v>5.9765700952751315</v>
      </c>
      <c r="S17" s="634"/>
      <c r="T17" s="796">
        <v>13428</v>
      </c>
      <c r="U17" s="795">
        <v>8.1591483569900838</v>
      </c>
      <c r="V17" s="634"/>
      <c r="W17" s="796">
        <v>31555</v>
      </c>
      <c r="X17" s="795">
        <v>19.173512541318296</v>
      </c>
      <c r="Y17" s="634"/>
      <c r="Z17" s="796">
        <v>64085</v>
      </c>
      <c r="AA17" s="795">
        <f t="shared" si="0"/>
        <v>38.939456542873806</v>
      </c>
      <c r="AB17" s="637"/>
      <c r="AC17" s="675">
        <f>E17+H17+K17+N17+Q17+T17+W17+Z17</f>
        <v>164576</v>
      </c>
      <c r="AD17" s="676">
        <f t="shared" si="9"/>
        <v>100</v>
      </c>
      <c r="AF17" s="797"/>
    </row>
    <row r="18" spans="2:32" s="633" customFormat="1" ht="21" customHeight="1" x14ac:dyDescent="0.25">
      <c r="B18" s="1572"/>
      <c r="D18" s="798" t="s">
        <v>49</v>
      </c>
      <c r="E18" s="801">
        <v>1137</v>
      </c>
      <c r="F18" s="800">
        <v>0.46096214191309426</v>
      </c>
      <c r="G18" s="634"/>
      <c r="H18" s="801">
        <v>33999</v>
      </c>
      <c r="I18" s="800">
        <v>13.783862676256193</v>
      </c>
      <c r="J18" s="634"/>
      <c r="K18" s="801">
        <v>13458</v>
      </c>
      <c r="L18" s="800">
        <v>5.4561376480795269</v>
      </c>
      <c r="M18" s="634"/>
      <c r="N18" s="801">
        <v>15488</v>
      </c>
      <c r="O18" s="800">
        <v>6.2791395373350953</v>
      </c>
      <c r="P18" s="634"/>
      <c r="Q18" s="801">
        <v>15966</v>
      </c>
      <c r="R18" s="800">
        <v>6.4729301299775397</v>
      </c>
      <c r="S18" s="634"/>
      <c r="T18" s="801">
        <v>24405</v>
      </c>
      <c r="U18" s="800">
        <v>9.8942665553114022</v>
      </c>
      <c r="V18" s="634"/>
      <c r="W18" s="801">
        <v>50775</v>
      </c>
      <c r="X18" s="800">
        <v>20.585182722636201</v>
      </c>
      <c r="Y18" s="634"/>
      <c r="Z18" s="801">
        <v>91430</v>
      </c>
      <c r="AA18" s="800">
        <f t="shared" si="0"/>
        <v>37.067518588490948</v>
      </c>
      <c r="AB18" s="637"/>
      <c r="AC18" s="683">
        <f>E18+H18+K18+N18+Q18+T18+W18+Z18</f>
        <v>246658</v>
      </c>
      <c r="AD18" s="684">
        <f t="shared" si="9"/>
        <v>100</v>
      </c>
      <c r="AF18" s="797"/>
    </row>
    <row r="19" spans="2:32" s="633" customFormat="1" ht="21" customHeight="1" x14ac:dyDescent="0.25">
      <c r="B19" s="1572"/>
      <c r="D19" s="798" t="s">
        <v>50</v>
      </c>
      <c r="E19" s="801">
        <v>485</v>
      </c>
      <c r="F19" s="800">
        <v>0.19748682742501608</v>
      </c>
      <c r="G19" s="634"/>
      <c r="H19" s="801">
        <v>25124</v>
      </c>
      <c r="I19" s="800">
        <v>10.23022484995073</v>
      </c>
      <c r="J19" s="634"/>
      <c r="K19" s="801">
        <v>13813</v>
      </c>
      <c r="L19" s="800">
        <v>5.6245062829314376</v>
      </c>
      <c r="M19" s="634"/>
      <c r="N19" s="801">
        <v>14625</v>
      </c>
      <c r="O19" s="800">
        <v>5.9551440228677528</v>
      </c>
      <c r="P19" s="634"/>
      <c r="Q19" s="801">
        <v>16579</v>
      </c>
      <c r="R19" s="800">
        <v>6.7507919832563745</v>
      </c>
      <c r="S19" s="634"/>
      <c r="T19" s="801">
        <v>25774</v>
      </c>
      <c r="U19" s="800">
        <v>10.494897917633741</v>
      </c>
      <c r="V19" s="634"/>
      <c r="W19" s="801">
        <v>52760</v>
      </c>
      <c r="X19" s="800">
        <v>21.483309309162575</v>
      </c>
      <c r="Y19" s="634"/>
      <c r="Z19" s="801">
        <v>96426</v>
      </c>
      <c r="AA19" s="800">
        <f t="shared" si="0"/>
        <v>39.26363880677237</v>
      </c>
      <c r="AB19" s="637"/>
      <c r="AC19" s="683">
        <f>E19+H19+K19+N19+Q19+T19+W19+Z19</f>
        <v>245586</v>
      </c>
      <c r="AD19" s="684">
        <f t="shared" si="9"/>
        <v>100</v>
      </c>
      <c r="AF19" s="797"/>
    </row>
    <row r="20" spans="2:32" s="633" customFormat="1" ht="21" customHeight="1" x14ac:dyDescent="0.25">
      <c r="B20" s="1572"/>
      <c r="D20" s="802" t="s">
        <v>113</v>
      </c>
      <c r="E20" s="805">
        <v>832</v>
      </c>
      <c r="F20" s="804">
        <v>0.50862274497337678</v>
      </c>
      <c r="G20" s="634"/>
      <c r="H20" s="805">
        <v>16922</v>
      </c>
      <c r="I20" s="804">
        <v>10.344848666393608</v>
      </c>
      <c r="J20" s="634"/>
      <c r="K20" s="805">
        <v>8570</v>
      </c>
      <c r="L20" s="804">
        <v>5.2390588033916332</v>
      </c>
      <c r="M20" s="634"/>
      <c r="N20" s="805">
        <v>6902</v>
      </c>
      <c r="O20" s="804">
        <v>4.2193680117863543</v>
      </c>
      <c r="P20" s="634"/>
      <c r="Q20" s="805">
        <v>8242</v>
      </c>
      <c r="R20" s="804">
        <v>5.0385440673925137</v>
      </c>
      <c r="S20" s="634"/>
      <c r="T20" s="805">
        <v>15480</v>
      </c>
      <c r="U20" s="804">
        <v>9.4633174184950395</v>
      </c>
      <c r="V20" s="634"/>
      <c r="W20" s="805">
        <v>39267</v>
      </c>
      <c r="X20" s="804">
        <v>24.004915056333637</v>
      </c>
      <c r="Y20" s="634"/>
      <c r="Z20" s="805">
        <v>67364</v>
      </c>
      <c r="AA20" s="804">
        <f t="shared" si="0"/>
        <v>41.181325231233835</v>
      </c>
      <c r="AB20" s="637"/>
      <c r="AC20" s="691">
        <f>E20+H20+K20+N20+Q20+T20+W20+Z20</f>
        <v>163579</v>
      </c>
      <c r="AD20" s="692">
        <f t="shared" si="9"/>
        <v>100</v>
      </c>
      <c r="AF20" s="797"/>
    </row>
    <row r="21" spans="2:32" s="633" customFormat="1" ht="21" customHeight="1" x14ac:dyDescent="0.25">
      <c r="B21" s="1573"/>
      <c r="D21" s="813" t="s">
        <v>68</v>
      </c>
      <c r="E21" s="809">
        <f>SUM(E17:E20)</f>
        <v>3229</v>
      </c>
      <c r="F21" s="810">
        <f t="shared" si="2"/>
        <v>0.393588973170372</v>
      </c>
      <c r="G21" s="634"/>
      <c r="H21" s="809">
        <f>SUM(H17:H20)</f>
        <v>99824</v>
      </c>
      <c r="I21" s="810">
        <f t="shared" si="3"/>
        <v>12.167737893390898</v>
      </c>
      <c r="J21" s="634"/>
      <c r="K21" s="809">
        <f>SUM(K17:K20)</f>
        <v>46015</v>
      </c>
      <c r="L21" s="810">
        <f t="shared" si="4"/>
        <v>5.608856178518014</v>
      </c>
      <c r="M21" s="634"/>
      <c r="N21" s="809">
        <f>SUM(N17:N20)</f>
        <v>47959</v>
      </c>
      <c r="O21" s="810">
        <f t="shared" si="5"/>
        <v>5.845814049017612</v>
      </c>
      <c r="P21" s="634"/>
      <c r="Q21" s="809">
        <f>SUM(Q17:Q20)</f>
        <v>50623</v>
      </c>
      <c r="R21" s="810">
        <f t="shared" si="6"/>
        <v>6.1705340937763209</v>
      </c>
      <c r="S21" s="634"/>
      <c r="T21" s="809">
        <f>SUM(T17:T20)</f>
        <v>79087</v>
      </c>
      <c r="U21" s="810">
        <f t="shared" si="7"/>
        <v>9.6400653828198237</v>
      </c>
      <c r="V21" s="634"/>
      <c r="W21" s="809">
        <f>SUM(W17:W20)</f>
        <v>174357</v>
      </c>
      <c r="X21" s="810">
        <f t="shared" si="8"/>
        <v>21.252707524021847</v>
      </c>
      <c r="Y21" s="634"/>
      <c r="Z21" s="809">
        <f>SUM(Z17:Z20)</f>
        <v>319305</v>
      </c>
      <c r="AA21" s="810">
        <f t="shared" si="0"/>
        <v>38.920695905285115</v>
      </c>
      <c r="AB21" s="637"/>
      <c r="AC21" s="811">
        <f>SUM(AC17:AC20)</f>
        <v>820399</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74" t="s">
        <v>0</v>
      </c>
      <c r="C23" s="1575"/>
      <c r="D23" s="1576"/>
      <c r="E23" s="816">
        <f>E16+E21</f>
        <v>5780</v>
      </c>
      <c r="F23" s="817">
        <f>E23*100/$AC23</f>
        <v>0.26613880934653711</v>
      </c>
      <c r="G23" s="1265"/>
      <c r="H23" s="664">
        <f>H16+H21</f>
        <v>146983</v>
      </c>
      <c r="I23" s="665">
        <f>H23*100/$AC23</f>
        <v>6.7677994142183504</v>
      </c>
      <c r="J23" s="1265"/>
      <c r="K23" s="664">
        <f>K16+K21</f>
        <v>74176</v>
      </c>
      <c r="L23" s="665">
        <f>K23*100/$AC23</f>
        <v>3.4154173567627577</v>
      </c>
      <c r="M23" s="1265"/>
      <c r="N23" s="664">
        <f>N16+N21</f>
        <v>84725</v>
      </c>
      <c r="O23" s="665">
        <f>N23*100/$AC23</f>
        <v>3.9011437062085395</v>
      </c>
      <c r="P23" s="1265"/>
      <c r="Q23" s="664">
        <f>Q16+Q21</f>
        <v>96296</v>
      </c>
      <c r="R23" s="665">
        <f>Q23*100/$AC23</f>
        <v>4.4339278174453529</v>
      </c>
      <c r="S23" s="1265"/>
      <c r="T23" s="664">
        <f>T16+T21</f>
        <v>158229</v>
      </c>
      <c r="U23" s="665">
        <f>T23*100/$AC23</f>
        <v>7.2856189730265095</v>
      </c>
      <c r="V23" s="1265"/>
      <c r="W23" s="664">
        <f>W16+W21</f>
        <v>461221</v>
      </c>
      <c r="X23" s="665">
        <f>W23*100/$AC23</f>
        <v>21.23681795598948</v>
      </c>
      <c r="Y23" s="1265"/>
      <c r="Z23" s="664">
        <f>Z16+Z21</f>
        <v>1144389</v>
      </c>
      <c r="AA23" s="665">
        <f>Z23*100/$AC23</f>
        <v>52.693135967002469</v>
      </c>
      <c r="AB23" s="1265"/>
      <c r="AC23" s="664">
        <f>AC16+AC21</f>
        <v>2171799</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37" t="s">
        <v>14</v>
      </c>
      <c r="D37" s="1537"/>
      <c r="E37" s="1537"/>
      <c r="F37" s="1537"/>
      <c r="G37" s="1537"/>
      <c r="H37" s="1537"/>
      <c r="I37" s="1537"/>
      <c r="J37" s="1537"/>
      <c r="K37" s="1537"/>
      <c r="L37" s="1537"/>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33"/>
      <c r="C46" s="1533"/>
      <c r="D46" s="1533"/>
      <c r="E46" s="1533"/>
      <c r="F46" s="1533"/>
      <c r="G46" s="1533"/>
      <c r="H46" s="1533"/>
      <c r="I46" s="1533"/>
      <c r="J46" s="1533"/>
      <c r="K46" s="1533"/>
      <c r="L46" s="1533"/>
      <c r="M46" s="1533"/>
      <c r="N46" s="1533"/>
      <c r="O46" s="1533"/>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3"/>
      <c r="C3" s="1583"/>
      <c r="D3" s="1583"/>
      <c r="E3" s="1583"/>
      <c r="F3" s="1583"/>
      <c r="G3" s="1583"/>
      <c r="H3" s="1583"/>
      <c r="I3" s="1583"/>
      <c r="J3" s="12"/>
      <c r="Q3" s="16"/>
    </row>
    <row r="4" spans="2:30" s="4" customFormat="1" ht="2.25" customHeight="1" x14ac:dyDescent="0.25">
      <c r="B4" s="1584"/>
      <c r="C4" s="1584"/>
      <c r="D4" s="1584"/>
      <c r="E4" s="1584"/>
      <c r="F4" s="1584"/>
      <c r="G4" s="1584"/>
      <c r="H4" s="1584"/>
      <c r="I4" s="1584"/>
      <c r="J4" s="1584"/>
      <c r="K4" s="1584"/>
      <c r="L4" s="1584"/>
      <c r="M4" s="1584"/>
      <c r="N4" s="1584"/>
      <c r="O4" s="1584"/>
      <c r="P4" s="1584"/>
      <c r="Q4" s="1584"/>
      <c r="R4" s="1584"/>
      <c r="S4" s="1584"/>
      <c r="T4" s="1584"/>
    </row>
    <row r="5" spans="2:30" s="738" customFormat="1" ht="16.5" customHeight="1" x14ac:dyDescent="0.25">
      <c r="B5" s="1540" t="s">
        <v>410</v>
      </c>
      <c r="C5" s="1540"/>
      <c r="D5" s="1540"/>
      <c r="E5" s="1540"/>
      <c r="F5" s="1540"/>
      <c r="G5" s="1540"/>
      <c r="H5" s="1540"/>
      <c r="I5" s="1540"/>
      <c r="J5" s="1540"/>
      <c r="K5" s="1540"/>
      <c r="L5" s="1540"/>
      <c r="M5" s="1540"/>
      <c r="N5" s="1540"/>
      <c r="O5" s="1540"/>
      <c r="P5" s="1540"/>
      <c r="Q5" s="1540"/>
      <c r="R5" s="1540"/>
      <c r="S5" s="1540"/>
      <c r="T5" s="1540"/>
      <c r="U5" s="1540"/>
      <c r="V5" s="1540"/>
      <c r="W5" s="1540"/>
      <c r="X5" s="1540"/>
      <c r="Y5" s="1540"/>
      <c r="Z5" s="1540"/>
      <c r="AA5" s="1540"/>
      <c r="AB5" s="1540"/>
      <c r="AC5" s="712"/>
    </row>
    <row r="6" spans="2:30" s="738" customFormat="1" ht="14.25" customHeight="1" x14ac:dyDescent="0.25">
      <c r="B6" s="1475" t="str">
        <f>porsaad!$B$6</f>
        <v>Situación a 31 de octubre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133" customFormat="1" ht="5.25" customHeight="1" x14ac:dyDescent="0.25"/>
    <row r="8" spans="2:30" s="134" customFormat="1" ht="21.75" customHeight="1" x14ac:dyDescent="0.25">
      <c r="B8" s="1585" t="s">
        <v>27</v>
      </c>
      <c r="D8" s="1585" t="s">
        <v>112</v>
      </c>
      <c r="E8" s="1585" t="s">
        <v>26</v>
      </c>
      <c r="F8" s="1585"/>
      <c r="G8" s="1585"/>
      <c r="H8" s="1585"/>
      <c r="I8" s="1585"/>
      <c r="J8" s="1585"/>
      <c r="K8" s="1585"/>
      <c r="L8" s="1585"/>
      <c r="M8" s="1585"/>
      <c r="N8" s="1585"/>
      <c r="O8" s="1585"/>
      <c r="P8" s="1585"/>
      <c r="Q8" s="1585"/>
      <c r="R8" s="1585"/>
      <c r="S8" s="1585"/>
    </row>
    <row r="9" spans="2:30" s="134" customFormat="1" ht="21.75" customHeight="1" x14ac:dyDescent="0.25">
      <c r="B9" s="1585"/>
      <c r="D9" s="1585"/>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5"/>
      <c r="D10" s="1585"/>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6" t="s">
        <v>24</v>
      </c>
      <c r="D12" s="141" t="s">
        <v>31</v>
      </c>
      <c r="E12" s="142">
        <f>'36perfresol'!E12</f>
        <v>604</v>
      </c>
      <c r="F12" s="141"/>
      <c r="G12" s="142">
        <f>'36perfresol'!H12</f>
        <v>10939</v>
      </c>
      <c r="H12" s="141"/>
      <c r="I12" s="142">
        <f>'36perfresol'!K12</f>
        <v>6350</v>
      </c>
      <c r="J12" s="141"/>
      <c r="K12" s="142">
        <f>'36perfresol'!N12</f>
        <v>8823</v>
      </c>
      <c r="L12" s="141"/>
      <c r="M12" s="142">
        <f>'36perfresol'!Q12</f>
        <v>8646</v>
      </c>
      <c r="N12" s="141"/>
      <c r="O12" s="142">
        <f>'36perfresol'!T12</f>
        <v>12102</v>
      </c>
      <c r="P12" s="141"/>
      <c r="Q12" s="142">
        <f>'36perfresol'!W12</f>
        <v>41055</v>
      </c>
      <c r="R12" s="141"/>
      <c r="S12" s="142">
        <f>'36perfresol'!Z12</f>
        <v>194903</v>
      </c>
      <c r="T12" s="143"/>
      <c r="V12" s="144">
        <f>E12/E$16</f>
        <v>0.23676989415915328</v>
      </c>
      <c r="W12" s="144">
        <f>G12/G$16</f>
        <v>0.23195996522402934</v>
      </c>
      <c r="X12" s="144">
        <f>I12/I$16</f>
        <v>0.2254891516636483</v>
      </c>
      <c r="Y12" s="144">
        <f>K12/K$16</f>
        <v>0.2399771528042213</v>
      </c>
      <c r="Z12" s="144">
        <f>M12/M$16</f>
        <v>0.18930221356162283</v>
      </c>
      <c r="AA12" s="144">
        <f>O12/O$16</f>
        <v>0.15291501352000203</v>
      </c>
      <c r="AB12" s="144">
        <f>Q12/Q$16</f>
        <v>0.14311659880640304</v>
      </c>
      <c r="AC12" s="144">
        <f>S12/S$16</f>
        <v>0.23622200891060788</v>
      </c>
      <c r="AD12" s="144"/>
    </row>
    <row r="13" spans="2:30" s="140" customFormat="1" ht="21" customHeight="1" x14ac:dyDescent="0.25">
      <c r="B13" s="1586"/>
      <c r="D13" s="141" t="s">
        <v>49</v>
      </c>
      <c r="E13" s="142">
        <f>'36perfresol'!E13</f>
        <v>859</v>
      </c>
      <c r="F13" s="141"/>
      <c r="G13" s="142">
        <f>'36perfresol'!H13</f>
        <v>13561</v>
      </c>
      <c r="H13" s="141"/>
      <c r="I13" s="142">
        <f>'36perfresol'!K13</f>
        <v>8348</v>
      </c>
      <c r="J13" s="141"/>
      <c r="K13" s="142">
        <f>'36perfresol'!N13</f>
        <v>11767</v>
      </c>
      <c r="L13" s="141"/>
      <c r="M13" s="142">
        <f>'36perfresol'!Q13</f>
        <v>13494</v>
      </c>
      <c r="N13" s="141"/>
      <c r="O13" s="142">
        <f>'36perfresol'!T13</f>
        <v>22582</v>
      </c>
      <c r="P13" s="141"/>
      <c r="Q13" s="142">
        <f>'36perfresol'!W13</f>
        <v>72930</v>
      </c>
      <c r="R13" s="141"/>
      <c r="S13" s="142">
        <f>'36perfresol'!Z13</f>
        <v>257616</v>
      </c>
      <c r="T13" s="143"/>
      <c r="V13" s="144">
        <f>E13/E$16</f>
        <v>0.33673069384555077</v>
      </c>
      <c r="W13" s="144">
        <f>G13/G$16</f>
        <v>0.28755910854767913</v>
      </c>
      <c r="X13" s="144">
        <f>I13/I$16</f>
        <v>0.29643833670679309</v>
      </c>
      <c r="Y13" s="144">
        <f>K13/K$16</f>
        <v>0.32005113420007614</v>
      </c>
      <c r="Z13" s="144">
        <f>M13/M$16</f>
        <v>0.29544807654412891</v>
      </c>
      <c r="AA13" s="144">
        <f>O13/O$16</f>
        <v>0.28533522023704228</v>
      </c>
      <c r="AB13" s="144">
        <f>Q13/Q$16</f>
        <v>0.25423197055050478</v>
      </c>
      <c r="AC13" s="144">
        <f>S13/S$16</f>
        <v>0.3122300274881103</v>
      </c>
      <c r="AD13" s="144"/>
    </row>
    <row r="14" spans="2:30" s="140" customFormat="1" ht="21" customHeight="1" x14ac:dyDescent="0.25">
      <c r="B14" s="1586"/>
      <c r="D14" s="141" t="s">
        <v>50</v>
      </c>
      <c r="E14" s="142">
        <f>'36perfresol'!E14</f>
        <v>419</v>
      </c>
      <c r="F14" s="141"/>
      <c r="G14" s="142">
        <f>'36perfresol'!H14</f>
        <v>10916</v>
      </c>
      <c r="H14" s="141"/>
      <c r="I14" s="142">
        <f>'36perfresol'!K14</f>
        <v>8047</v>
      </c>
      <c r="J14" s="141"/>
      <c r="K14" s="142">
        <f>'36perfresol'!N14</f>
        <v>10453</v>
      </c>
      <c r="L14" s="141"/>
      <c r="M14" s="142">
        <f>'36perfresol'!Q14</f>
        <v>14633</v>
      </c>
      <c r="N14" s="141"/>
      <c r="O14" s="142">
        <f>'36perfresol'!T14</f>
        <v>26453</v>
      </c>
      <c r="P14" s="141"/>
      <c r="Q14" s="142">
        <f>'36perfresol'!W14</f>
        <v>96983</v>
      </c>
      <c r="R14" s="141"/>
      <c r="S14" s="142">
        <f>'36perfresol'!Z14</f>
        <v>240767</v>
      </c>
      <c r="T14" s="143"/>
      <c r="V14" s="144">
        <f>E14/E$16</f>
        <v>0.16424931399451195</v>
      </c>
      <c r="W14" s="144">
        <f>G14/G$16</f>
        <v>0.23147225344048855</v>
      </c>
      <c r="X14" s="144">
        <f>I14/I$16</f>
        <v>0.2857497958169099</v>
      </c>
      <c r="Y14" s="144">
        <f>K14/K$16</f>
        <v>0.28431159223195346</v>
      </c>
      <c r="Z14" s="144">
        <f>M14/M$16</f>
        <v>0.32038622380837695</v>
      </c>
      <c r="AA14" s="144">
        <f>O14/O$16</f>
        <v>0.33424730231735361</v>
      </c>
      <c r="AB14" s="144">
        <f>Q14/Q$16</f>
        <v>0.33808006581515981</v>
      </c>
      <c r="AC14" s="144">
        <f>S14/S$16</f>
        <v>0.29180907640918985</v>
      </c>
      <c r="AD14" s="144"/>
    </row>
    <row r="15" spans="2:30" s="140" customFormat="1" ht="21" customHeight="1" x14ac:dyDescent="0.25">
      <c r="B15" s="1586"/>
      <c r="D15" s="141" t="s">
        <v>113</v>
      </c>
      <c r="E15" s="142">
        <f>'36perfresol'!E15</f>
        <v>669</v>
      </c>
      <c r="F15" s="141"/>
      <c r="G15" s="142">
        <f>'36perfresol'!H15</f>
        <v>11743</v>
      </c>
      <c r="H15" s="141"/>
      <c r="I15" s="142">
        <f>'36perfresol'!K15</f>
        <v>5416</v>
      </c>
      <c r="J15" s="141"/>
      <c r="K15" s="142">
        <f>'36perfresol'!N15</f>
        <v>5723</v>
      </c>
      <c r="L15" s="141"/>
      <c r="M15" s="142">
        <f>'36perfresol'!Q15</f>
        <v>8900</v>
      </c>
      <c r="N15" s="141"/>
      <c r="O15" s="142">
        <f>'36perfresol'!T15</f>
        <v>18005</v>
      </c>
      <c r="P15" s="141"/>
      <c r="Q15" s="142">
        <f>'36perfresol'!W15</f>
        <v>75896</v>
      </c>
      <c r="R15" s="141"/>
      <c r="S15" s="142">
        <f>'36perfresol'!Z15</f>
        <v>131798</v>
      </c>
      <c r="T15" s="143"/>
      <c r="V15" s="144">
        <f>E15/E$16</f>
        <v>0.26225009800078403</v>
      </c>
      <c r="W15" s="144">
        <f>G15/G$16</f>
        <v>0.24900867278780298</v>
      </c>
      <c r="X15" s="144">
        <f>I15/I$16</f>
        <v>0.1923227158126487</v>
      </c>
      <c r="Y15" s="144">
        <f>K15/K$16</f>
        <v>0.1556601207637491</v>
      </c>
      <c r="Z15" s="144">
        <f>M15/M$16</f>
        <v>0.19486348608587131</v>
      </c>
      <c r="AA15" s="144">
        <f>O15/O$16</f>
        <v>0.22750246392560208</v>
      </c>
      <c r="AB15" s="144">
        <f>Q15/Q$16</f>
        <v>0.26457136482793242</v>
      </c>
      <c r="AC15" s="144">
        <f>S15/S$16</f>
        <v>0.15973888719209195</v>
      </c>
      <c r="AD15" s="144"/>
    </row>
    <row r="16" spans="2:30" s="140" customFormat="1" ht="21" customHeight="1" x14ac:dyDescent="0.25">
      <c r="B16" s="1586"/>
      <c r="D16" s="145" t="s">
        <v>68</v>
      </c>
      <c r="E16" s="142">
        <f>SUM(E12:E15)</f>
        <v>2551</v>
      </c>
      <c r="F16" s="141"/>
      <c r="G16" s="142">
        <f>SUM(G12:G15)</f>
        <v>47159</v>
      </c>
      <c r="H16" s="141"/>
      <c r="I16" s="142">
        <f>SUM(I12:I15)</f>
        <v>28161</v>
      </c>
      <c r="J16" s="141"/>
      <c r="K16" s="142">
        <f>SUM(K12:K15)</f>
        <v>36766</v>
      </c>
      <c r="L16" s="141"/>
      <c r="M16" s="142">
        <f>SUM(M12:M15)</f>
        <v>45673</v>
      </c>
      <c r="N16" s="141"/>
      <c r="O16" s="142">
        <f>SUM(O12:O15)</f>
        <v>79142</v>
      </c>
      <c r="P16" s="141"/>
      <c r="Q16" s="142">
        <f>SUM(Q12:Q15)</f>
        <v>286864</v>
      </c>
      <c r="R16" s="141"/>
      <c r="S16" s="142">
        <f>SUM(S12:S15)</f>
        <v>825084</v>
      </c>
      <c r="T16" s="143"/>
      <c r="V16" s="144"/>
    </row>
    <row r="17" spans="2:29" s="140" customFormat="1" ht="21" customHeight="1" x14ac:dyDescent="0.25">
      <c r="B17" s="1586" t="s">
        <v>23</v>
      </c>
      <c r="D17" s="141" t="s">
        <v>31</v>
      </c>
      <c r="E17" s="142">
        <f>'36perfresol'!E17</f>
        <v>775</v>
      </c>
      <c r="F17" s="141"/>
      <c r="G17" s="142">
        <f>'36perfresol'!H17</f>
        <v>23779</v>
      </c>
      <c r="H17" s="141"/>
      <c r="I17" s="142">
        <f>'36perfresol'!K17</f>
        <v>10174</v>
      </c>
      <c r="J17" s="141"/>
      <c r="K17" s="142">
        <f>'36perfresol'!N17</f>
        <v>10944</v>
      </c>
      <c r="L17" s="141"/>
      <c r="M17" s="142">
        <f>'36perfresol'!Q17</f>
        <v>9836</v>
      </c>
      <c r="N17" s="141"/>
      <c r="O17" s="142">
        <f>'36perfresol'!T17</f>
        <v>13428</v>
      </c>
      <c r="P17" s="141"/>
      <c r="Q17" s="142">
        <f>'36perfresol'!W17</f>
        <v>31555</v>
      </c>
      <c r="R17" s="141"/>
      <c r="S17" s="142">
        <f>'36perfresol'!Z17</f>
        <v>64085</v>
      </c>
      <c r="T17" s="143"/>
      <c r="V17" s="144">
        <f>E17/E$21</f>
        <v>0.24001238773614123</v>
      </c>
      <c r="W17" s="144">
        <f>G17/G$21</f>
        <v>0.23820924827696746</v>
      </c>
      <c r="X17" s="144">
        <f>I17/I$21</f>
        <v>0.22110181462566555</v>
      </c>
      <c r="Y17" s="144">
        <f>K17/K$21</f>
        <v>0.22819491649116955</v>
      </c>
      <c r="Z17" s="144">
        <f>M17/M$21</f>
        <v>0.19429903403591253</v>
      </c>
      <c r="AA17" s="144">
        <f>O17/O$21</f>
        <v>0.16978770215079597</v>
      </c>
      <c r="AB17" s="144">
        <f>Q17/Q$21</f>
        <v>0.1809792552062722</v>
      </c>
      <c r="AC17" s="144">
        <f>S17/S$21</f>
        <v>0.2007015236216157</v>
      </c>
    </row>
    <row r="18" spans="2:29" s="140" customFormat="1" ht="21" customHeight="1" x14ac:dyDescent="0.25">
      <c r="B18" s="1586"/>
      <c r="D18" s="141" t="s">
        <v>49</v>
      </c>
      <c r="E18" s="142">
        <f>'36perfresol'!E18</f>
        <v>1137</v>
      </c>
      <c r="F18" s="141"/>
      <c r="G18" s="142">
        <f>'36perfresol'!H18</f>
        <v>33999</v>
      </c>
      <c r="H18" s="141"/>
      <c r="I18" s="142">
        <f>'36perfresol'!K18</f>
        <v>13458</v>
      </c>
      <c r="J18" s="141"/>
      <c r="K18" s="142">
        <f>'36perfresol'!N18</f>
        <v>15488</v>
      </c>
      <c r="L18" s="141"/>
      <c r="M18" s="142">
        <f>'36perfresol'!Q18</f>
        <v>15966</v>
      </c>
      <c r="N18" s="141"/>
      <c r="O18" s="142">
        <f>'36perfresol'!T18</f>
        <v>24405</v>
      </c>
      <c r="P18" s="141"/>
      <c r="Q18" s="142">
        <f>'36perfresol'!W18</f>
        <v>50775</v>
      </c>
      <c r="R18" s="141"/>
      <c r="S18" s="142">
        <f>'36perfresol'!Z18</f>
        <v>91430</v>
      </c>
      <c r="T18" s="143"/>
      <c r="V18" s="144">
        <f>E18/E$21</f>
        <v>0.35212139981418394</v>
      </c>
      <c r="W18" s="144">
        <f>G18/G$21</f>
        <v>0.34058943740984132</v>
      </c>
      <c r="X18" s="144">
        <f>I18/I$21</f>
        <v>0.29246984678909049</v>
      </c>
      <c r="Y18" s="144">
        <f>K18/K$21</f>
        <v>0.32294251339685981</v>
      </c>
      <c r="Z18" s="144">
        <f>M18/M$21</f>
        <v>0.31539023763901786</v>
      </c>
      <c r="AA18" s="144">
        <f>O18/O$21</f>
        <v>0.30858421738085906</v>
      </c>
      <c r="AB18" s="144">
        <f>Q18/Q$21</f>
        <v>0.29121285638087374</v>
      </c>
      <c r="AC18" s="144">
        <f>S18/S$21</f>
        <v>0.28634064609072829</v>
      </c>
    </row>
    <row r="19" spans="2:29" s="140" customFormat="1" ht="21" customHeight="1" x14ac:dyDescent="0.25">
      <c r="B19" s="1586"/>
      <c r="D19" s="141" t="s">
        <v>50</v>
      </c>
      <c r="E19" s="142">
        <f>'36perfresol'!E19</f>
        <v>485</v>
      </c>
      <c r="F19" s="141"/>
      <c r="G19" s="142">
        <f>'36perfresol'!H19</f>
        <v>25124</v>
      </c>
      <c r="H19" s="141"/>
      <c r="I19" s="142">
        <f>'36perfresol'!K19</f>
        <v>13813</v>
      </c>
      <c r="J19" s="141"/>
      <c r="K19" s="142">
        <f>'36perfresol'!N19</f>
        <v>14625</v>
      </c>
      <c r="L19" s="141"/>
      <c r="M19" s="142">
        <f>'36perfresol'!Q19</f>
        <v>16579</v>
      </c>
      <c r="N19" s="141"/>
      <c r="O19" s="142">
        <f>'36perfresol'!T19</f>
        <v>25774</v>
      </c>
      <c r="P19" s="141"/>
      <c r="Q19" s="142">
        <f>'36perfresol'!W19</f>
        <v>52760</v>
      </c>
      <c r="R19" s="141"/>
      <c r="S19" s="142">
        <f>'36perfresol'!Z19</f>
        <v>96426</v>
      </c>
      <c r="T19" s="143"/>
      <c r="V19" s="144">
        <f>E19/E$21</f>
        <v>0.15020130071229482</v>
      </c>
      <c r="W19" s="144">
        <f>G19/G$21</f>
        <v>0.25168296201314311</v>
      </c>
      <c r="X19" s="144">
        <f>I19/I$21</f>
        <v>0.3001847223731392</v>
      </c>
      <c r="Y19" s="144">
        <f>K19/K$21</f>
        <v>0.30494797639650534</v>
      </c>
      <c r="Z19" s="144">
        <f>M19/M$21</f>
        <v>0.32749935799932839</v>
      </c>
      <c r="AA19" s="144">
        <f>O19/O$21</f>
        <v>0.32589426833740059</v>
      </c>
      <c r="AB19" s="144">
        <f>Q19/Q$21</f>
        <v>0.30259754411924961</v>
      </c>
      <c r="AC19" s="144">
        <f>S19/S$21</f>
        <v>0.30198712829426411</v>
      </c>
    </row>
    <row r="20" spans="2:29" s="140" customFormat="1" ht="21" customHeight="1" x14ac:dyDescent="0.25">
      <c r="B20" s="1586"/>
      <c r="D20" s="141" t="s">
        <v>113</v>
      </c>
      <c r="E20" s="142">
        <f>'36perfresol'!E20</f>
        <v>832</v>
      </c>
      <c r="F20" s="141"/>
      <c r="G20" s="142">
        <f>'36perfresol'!H20</f>
        <v>16922</v>
      </c>
      <c r="H20" s="141"/>
      <c r="I20" s="142">
        <f>'36perfresol'!K20</f>
        <v>8570</v>
      </c>
      <c r="J20" s="141"/>
      <c r="K20" s="142">
        <f>'36perfresol'!N20</f>
        <v>6902</v>
      </c>
      <c r="L20" s="141"/>
      <c r="M20" s="142">
        <f>'36perfresol'!Q20</f>
        <v>8242</v>
      </c>
      <c r="N20" s="141"/>
      <c r="O20" s="142">
        <f>'36perfresol'!T20</f>
        <v>15480</v>
      </c>
      <c r="P20" s="141"/>
      <c r="Q20" s="142">
        <f>'36perfresol'!W20</f>
        <v>39267</v>
      </c>
      <c r="R20" s="141"/>
      <c r="S20" s="142">
        <f>'36perfresol'!Z20</f>
        <v>67364</v>
      </c>
      <c r="T20" s="143"/>
      <c r="V20" s="144">
        <f>E20/E$21</f>
        <v>0.25766491173737999</v>
      </c>
      <c r="W20" s="144">
        <f>G20/G$21</f>
        <v>0.16951835230004808</v>
      </c>
      <c r="X20" s="144">
        <f>I20/I$21</f>
        <v>0.18624361621210475</v>
      </c>
      <c r="Y20" s="144">
        <f>K20/K$21</f>
        <v>0.14391459371546531</v>
      </c>
      <c r="Z20" s="144">
        <f>M20/M$21</f>
        <v>0.16281137032574125</v>
      </c>
      <c r="AA20" s="144">
        <f>O20/O$21</f>
        <v>0.1957338121309444</v>
      </c>
      <c r="AB20" s="144">
        <f>Q20/Q$21</f>
        <v>0.22521034429360451</v>
      </c>
      <c r="AC20" s="144">
        <f>S20/S$21</f>
        <v>0.21097070199339191</v>
      </c>
    </row>
    <row r="21" spans="2:29" s="140" customFormat="1" ht="21" customHeight="1" x14ac:dyDescent="0.25">
      <c r="B21" s="1586"/>
      <c r="D21" s="145" t="s">
        <v>68</v>
      </c>
      <c r="E21" s="142">
        <f>SUM(E17:E20)</f>
        <v>3229</v>
      </c>
      <c r="F21" s="141"/>
      <c r="G21" s="142">
        <f>SUM(G17:G20)</f>
        <v>99824</v>
      </c>
      <c r="H21" s="141"/>
      <c r="I21" s="142">
        <f>SUM(I17:I20)</f>
        <v>46015</v>
      </c>
      <c r="J21" s="141"/>
      <c r="K21" s="142">
        <f>SUM(K17:K20)</f>
        <v>47959</v>
      </c>
      <c r="L21" s="141"/>
      <c r="M21" s="142">
        <f>SUM(M17:M20)</f>
        <v>50623</v>
      </c>
      <c r="N21" s="141"/>
      <c r="O21" s="142">
        <f>SUM(O17:O20)</f>
        <v>79087</v>
      </c>
      <c r="P21" s="141"/>
      <c r="Q21" s="142">
        <f>SUM(Q17:Q20)</f>
        <v>174357</v>
      </c>
      <c r="R21" s="141"/>
      <c r="S21" s="142">
        <f>SUM(S17:S20)</f>
        <v>319305</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5" t="s">
        <v>0</v>
      </c>
      <c r="C23" s="1585"/>
      <c r="D23" s="1585"/>
      <c r="E23" s="147">
        <f>E16+E21</f>
        <v>5780</v>
      </c>
      <c r="F23" s="143"/>
      <c r="G23" s="147">
        <f>G16+G21</f>
        <v>146983</v>
      </c>
      <c r="H23" s="143"/>
      <c r="I23" s="147">
        <f>I16+I21</f>
        <v>74176</v>
      </c>
      <c r="J23" s="143"/>
      <c r="K23" s="147">
        <f>K16+K21</f>
        <v>84725</v>
      </c>
      <c r="L23" s="143"/>
      <c r="M23" s="147">
        <f>M16+M21</f>
        <v>96296</v>
      </c>
      <c r="N23" s="143"/>
      <c r="O23" s="147">
        <f>O16+O21</f>
        <v>158229</v>
      </c>
      <c r="P23" s="143"/>
      <c r="Q23" s="147">
        <f>Q16+Q21</f>
        <v>461221</v>
      </c>
      <c r="R23" s="143"/>
      <c r="S23" s="147">
        <f>S16+S21</f>
        <v>1144389</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7"/>
      <c r="D37" s="1587"/>
      <c r="E37" s="1587"/>
      <c r="F37" s="1587"/>
      <c r="G37" s="1587"/>
      <c r="H37" s="1587"/>
      <c r="I37" s="1587"/>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8"/>
      <c r="C46" s="1589"/>
      <c r="D46" s="1589"/>
      <c r="E46" s="1589"/>
      <c r="F46" s="1589"/>
      <c r="G46" s="1589"/>
      <c r="H46" s="1589"/>
      <c r="I46" s="1589"/>
      <c r="J46" s="1589"/>
      <c r="K46" s="1589"/>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3"/>
      <c r="C3" s="1583"/>
      <c r="D3" s="1583"/>
      <c r="E3" s="1583"/>
      <c r="F3" s="1583"/>
      <c r="G3" s="1583"/>
      <c r="H3" s="1583"/>
      <c r="I3" s="1583"/>
      <c r="J3" s="12"/>
      <c r="Q3" s="16"/>
    </row>
    <row r="4" spans="2:30" s="4" customFormat="1" ht="2.25" customHeight="1" x14ac:dyDescent="0.25">
      <c r="B4" s="1584"/>
      <c r="C4" s="1584"/>
      <c r="D4" s="1584"/>
      <c r="E4" s="1584"/>
      <c r="F4" s="1584"/>
      <c r="G4" s="1584"/>
      <c r="H4" s="1584"/>
      <c r="I4" s="1584"/>
      <c r="J4" s="1584"/>
      <c r="K4" s="1584"/>
      <c r="L4" s="1584"/>
      <c r="M4" s="1584"/>
      <c r="N4" s="1584"/>
      <c r="O4" s="1584"/>
      <c r="P4" s="1584"/>
      <c r="Q4" s="1584"/>
      <c r="R4" s="1584"/>
      <c r="S4" s="1584"/>
      <c r="T4" s="1584"/>
    </row>
    <row r="5" spans="2:30" s="738" customFormat="1" ht="16.5" customHeight="1" x14ac:dyDescent="0.25">
      <c r="B5" s="1540" t="s">
        <v>411</v>
      </c>
      <c r="C5" s="1540"/>
      <c r="D5" s="1540"/>
      <c r="E5" s="1540"/>
      <c r="F5" s="1540"/>
      <c r="G5" s="1540"/>
      <c r="H5" s="1540"/>
      <c r="I5" s="1540"/>
      <c r="J5" s="1540"/>
      <c r="K5" s="1540"/>
      <c r="L5" s="1540"/>
      <c r="M5" s="1540"/>
      <c r="N5" s="1540"/>
      <c r="O5" s="1540"/>
      <c r="P5" s="1540"/>
      <c r="Q5" s="1540"/>
      <c r="R5" s="1540"/>
      <c r="S5" s="1540"/>
      <c r="T5" s="1540"/>
      <c r="U5" s="1540"/>
      <c r="V5" s="1540"/>
      <c r="W5" s="1540"/>
      <c r="X5" s="1540"/>
      <c r="Y5" s="1540"/>
      <c r="Z5" s="1540"/>
      <c r="AA5" s="1540"/>
      <c r="AB5" s="1540"/>
      <c r="AC5" s="712"/>
    </row>
    <row r="6" spans="2:30" s="738" customFormat="1" ht="14.25" customHeight="1" x14ac:dyDescent="0.25">
      <c r="B6" s="1475" t="str">
        <f>porsaad!$B$6</f>
        <v>Situación a 31 de octubre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133" customFormat="1" ht="5.25" customHeight="1" x14ac:dyDescent="0.25"/>
    <row r="8" spans="2:30" s="134" customFormat="1" ht="21.75" customHeight="1" x14ac:dyDescent="0.25">
      <c r="B8" s="1585" t="s">
        <v>27</v>
      </c>
      <c r="D8" s="1585" t="s">
        <v>112</v>
      </c>
      <c r="E8" s="1585" t="s">
        <v>26</v>
      </c>
      <c r="F8" s="1585"/>
      <c r="G8" s="1585"/>
      <c r="H8" s="1585"/>
      <c r="I8" s="1585"/>
      <c r="J8" s="1585"/>
      <c r="K8" s="1585"/>
      <c r="L8" s="1585"/>
      <c r="M8" s="1585"/>
      <c r="N8" s="1585"/>
      <c r="O8" s="1585"/>
      <c r="P8" s="1585"/>
      <c r="Q8" s="1585"/>
      <c r="R8" s="1585"/>
      <c r="S8" s="1585"/>
    </row>
    <row r="9" spans="2:30" s="134" customFormat="1" ht="21.75" customHeight="1" x14ac:dyDescent="0.25">
      <c r="B9" s="1585"/>
      <c r="D9" s="1585"/>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5"/>
      <c r="D10" s="1585"/>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6" t="s">
        <v>24</v>
      </c>
      <c r="D12" s="141" t="s">
        <v>31</v>
      </c>
      <c r="E12" s="142">
        <f>'36perfresol'!E12</f>
        <v>604</v>
      </c>
      <c r="F12" s="141"/>
      <c r="G12" s="142">
        <f>'36perfresol'!H12</f>
        <v>10939</v>
      </c>
      <c r="H12" s="141"/>
      <c r="I12" s="142">
        <f>'36perfresol'!K12</f>
        <v>6350</v>
      </c>
      <c r="J12" s="141"/>
      <c r="K12" s="142">
        <f>'36perfresol'!N12</f>
        <v>8823</v>
      </c>
      <c r="L12" s="141"/>
      <c r="M12" s="142">
        <f>'36perfresol'!Q12</f>
        <v>8646</v>
      </c>
      <c r="N12" s="141"/>
      <c r="O12" s="142">
        <f>'36perfresol'!T12</f>
        <v>12102</v>
      </c>
      <c r="P12" s="141"/>
      <c r="Q12" s="142">
        <f>'36perfresol'!W12</f>
        <v>41055</v>
      </c>
      <c r="R12" s="141"/>
      <c r="S12" s="142">
        <f>'36perfresol'!Z12</f>
        <v>194903</v>
      </c>
      <c r="T12" s="143"/>
      <c r="V12" s="144">
        <f>E12/E$16</f>
        <v>0.32093517534537724</v>
      </c>
      <c r="W12" s="144">
        <f>G12/G$16</f>
        <v>0.30887169640840301</v>
      </c>
      <c r="X12" s="144">
        <f>I12/I$16</f>
        <v>0.27918223785447349</v>
      </c>
      <c r="Y12" s="144">
        <f>K12/K$16</f>
        <v>0.28421866443320554</v>
      </c>
      <c r="Z12" s="144">
        <f>M12/M$16</f>
        <v>0.23511815734370325</v>
      </c>
      <c r="AA12" s="144">
        <f>O12/O$16</f>
        <v>0.19794886893370628</v>
      </c>
      <c r="AB12" s="144">
        <f>Q12/Q$16</f>
        <v>0.19460297296272419</v>
      </c>
      <c r="AC12" s="144">
        <f>S12/S$16</f>
        <v>0.28112928863412789</v>
      </c>
      <c r="AD12" s="144"/>
    </row>
    <row r="13" spans="2:30" s="140" customFormat="1" ht="21" customHeight="1" x14ac:dyDescent="0.25">
      <c r="B13" s="1586"/>
      <c r="D13" s="141" t="s">
        <v>49</v>
      </c>
      <c r="E13" s="142">
        <f>'36perfresol'!E13</f>
        <v>859</v>
      </c>
      <c r="F13" s="141"/>
      <c r="G13" s="142">
        <f>'36perfresol'!H13</f>
        <v>13561</v>
      </c>
      <c r="H13" s="141"/>
      <c r="I13" s="142">
        <f>'36perfresol'!K13</f>
        <v>8348</v>
      </c>
      <c r="J13" s="141"/>
      <c r="K13" s="142">
        <f>'36perfresol'!N13</f>
        <v>11767</v>
      </c>
      <c r="L13" s="141"/>
      <c r="M13" s="142">
        <f>'36perfresol'!Q13</f>
        <v>13494</v>
      </c>
      <c r="N13" s="141"/>
      <c r="O13" s="142">
        <f>'36perfresol'!T13</f>
        <v>22582</v>
      </c>
      <c r="P13" s="141"/>
      <c r="Q13" s="142">
        <f>'36perfresol'!W13</f>
        <v>72930</v>
      </c>
      <c r="R13" s="141"/>
      <c r="S13" s="142">
        <f>'36perfresol'!Z13</f>
        <v>257616</v>
      </c>
      <c r="T13" s="143"/>
      <c r="V13" s="144">
        <f>E13/E$16</f>
        <v>0.45642933049946866</v>
      </c>
      <c r="W13" s="144">
        <f>G13/G$16</f>
        <v>0.3829060311723515</v>
      </c>
      <c r="X13" s="144">
        <f>I13/I$16</f>
        <v>0.36702571993844801</v>
      </c>
      <c r="Y13" s="144">
        <f>K13/K$16</f>
        <v>0.37905485938859002</v>
      </c>
      <c r="Z13" s="144">
        <f>M13/M$16</f>
        <v>0.3669540151741767</v>
      </c>
      <c r="AA13" s="144">
        <f>O13/O$16</f>
        <v>0.36936715900354938</v>
      </c>
      <c r="AB13" s="144">
        <f>Q13/Q$16</f>
        <v>0.34569223768533619</v>
      </c>
      <c r="AC13" s="144">
        <f>S13/S$16</f>
        <v>0.37158690641380326</v>
      </c>
      <c r="AD13" s="144"/>
    </row>
    <row r="14" spans="2:30" s="140" customFormat="1" ht="21" customHeight="1" x14ac:dyDescent="0.25">
      <c r="B14" s="1586"/>
      <c r="D14" s="141" t="s">
        <v>50</v>
      </c>
      <c r="E14" s="142">
        <f>'36perfresol'!E14</f>
        <v>419</v>
      </c>
      <c r="F14" s="141"/>
      <c r="G14" s="142">
        <f>'36perfresol'!H14</f>
        <v>10916</v>
      </c>
      <c r="H14" s="141"/>
      <c r="I14" s="142">
        <f>'36perfresol'!K14</f>
        <v>8047</v>
      </c>
      <c r="J14" s="141"/>
      <c r="K14" s="142">
        <f>'36perfresol'!N14</f>
        <v>10453</v>
      </c>
      <c r="L14" s="141"/>
      <c r="M14" s="142">
        <f>'36perfresol'!Q14</f>
        <v>14633</v>
      </c>
      <c r="N14" s="141"/>
      <c r="O14" s="142">
        <f>'36perfresol'!T14</f>
        <v>26453</v>
      </c>
      <c r="P14" s="141"/>
      <c r="Q14" s="142">
        <f>'36perfresol'!W14</f>
        <v>96983</v>
      </c>
      <c r="R14" s="141"/>
      <c r="S14" s="142">
        <f>'36perfresol'!Z14</f>
        <v>240767</v>
      </c>
      <c r="T14" s="143"/>
      <c r="V14" s="144">
        <f>E14/E$16</f>
        <v>0.2226354941551541</v>
      </c>
      <c r="W14" s="144">
        <f>G14/G$16</f>
        <v>0.30822227241924555</v>
      </c>
      <c r="X14" s="144">
        <f>I14/I$16</f>
        <v>0.35379204220707849</v>
      </c>
      <c r="Y14" s="144">
        <f>K14/K$16</f>
        <v>0.33672647617820445</v>
      </c>
      <c r="Z14" s="144">
        <f>M14/M$16</f>
        <v>0.39792782748212002</v>
      </c>
      <c r="AA14" s="144">
        <f>O14/O$16</f>
        <v>0.43268397206274434</v>
      </c>
      <c r="AB14" s="144">
        <f>Q14/Q$16</f>
        <v>0.45970478935193965</v>
      </c>
      <c r="AC14" s="144">
        <f>S14/S$16</f>
        <v>0.34728380495206884</v>
      </c>
      <c r="AD14" s="144"/>
    </row>
    <row r="15" spans="2:30" s="140" customFormat="1" ht="21" customHeight="1" x14ac:dyDescent="0.25">
      <c r="B15" s="1586"/>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86"/>
      <c r="D16" s="145" t="s">
        <v>68</v>
      </c>
      <c r="E16" s="142">
        <f>SUM(E12:E15)</f>
        <v>1882</v>
      </c>
      <c r="F16" s="141"/>
      <c r="G16" s="142">
        <f>SUM(G12:G15)</f>
        <v>35416</v>
      </c>
      <c r="H16" s="141"/>
      <c r="I16" s="142">
        <f>SUM(I12:I15)</f>
        <v>22745</v>
      </c>
      <c r="J16" s="141"/>
      <c r="K16" s="142">
        <f>SUM(K12:K15)</f>
        <v>31043</v>
      </c>
      <c r="L16" s="141"/>
      <c r="M16" s="142">
        <f>SUM(M12:M15)</f>
        <v>36773</v>
      </c>
      <c r="N16" s="141"/>
      <c r="O16" s="142">
        <f>SUM(O12:O15)</f>
        <v>61137</v>
      </c>
      <c r="P16" s="141"/>
      <c r="Q16" s="142">
        <f>SUM(Q12:Q15)</f>
        <v>210968</v>
      </c>
      <c r="R16" s="141"/>
      <c r="S16" s="142">
        <f>SUM(S12:S15)</f>
        <v>693286</v>
      </c>
      <c r="T16" s="143"/>
      <c r="V16" s="144"/>
    </row>
    <row r="17" spans="2:29" s="140" customFormat="1" ht="21" customHeight="1" x14ac:dyDescent="0.25">
      <c r="B17" s="1586" t="s">
        <v>23</v>
      </c>
      <c r="D17" s="141" t="s">
        <v>31</v>
      </c>
      <c r="E17" s="142">
        <f>'36perfresol'!E17</f>
        <v>775</v>
      </c>
      <c r="F17" s="141"/>
      <c r="G17" s="142">
        <f>'36perfresol'!H17</f>
        <v>23779</v>
      </c>
      <c r="H17" s="141"/>
      <c r="I17" s="142">
        <f>'36perfresol'!K17</f>
        <v>10174</v>
      </c>
      <c r="J17" s="141"/>
      <c r="K17" s="142">
        <f>'36perfresol'!N17</f>
        <v>10944</v>
      </c>
      <c r="L17" s="141"/>
      <c r="M17" s="142">
        <f>'36perfresol'!Q17</f>
        <v>9836</v>
      </c>
      <c r="N17" s="141"/>
      <c r="O17" s="142">
        <f>'36perfresol'!T17</f>
        <v>13428</v>
      </c>
      <c r="P17" s="141"/>
      <c r="Q17" s="142">
        <f>'36perfresol'!W17</f>
        <v>31555</v>
      </c>
      <c r="R17" s="141"/>
      <c r="S17" s="142">
        <f>'36perfresol'!Z17</f>
        <v>64085</v>
      </c>
      <c r="T17" s="143"/>
      <c r="V17" s="144">
        <f>E17/E$21</f>
        <v>0.32332081768877763</v>
      </c>
      <c r="W17" s="144">
        <f>G17/G$21</f>
        <v>0.28683264577452894</v>
      </c>
      <c r="X17" s="144">
        <f>I17/I$21</f>
        <v>0.27170516757911606</v>
      </c>
      <c r="Y17" s="144">
        <f>K17/K$21</f>
        <v>0.26655625106559172</v>
      </c>
      <c r="Z17" s="144">
        <f>M17/M$21</f>
        <v>0.23208513248861518</v>
      </c>
      <c r="AA17" s="144">
        <f>O17/O$21</f>
        <v>0.21110884022198814</v>
      </c>
      <c r="AB17" s="144">
        <f>Q17/Q$21</f>
        <v>0.2335850173958102</v>
      </c>
      <c r="AC17" s="144">
        <f>S17/S$21</f>
        <v>0.25436510929146111</v>
      </c>
    </row>
    <row r="18" spans="2:29" s="140" customFormat="1" ht="21" customHeight="1" x14ac:dyDescent="0.25">
      <c r="B18" s="1586"/>
      <c r="D18" s="141" t="s">
        <v>49</v>
      </c>
      <c r="E18" s="142">
        <f>'36perfresol'!E18</f>
        <v>1137</v>
      </c>
      <c r="F18" s="141"/>
      <c r="G18" s="142">
        <f>'36perfresol'!H18</f>
        <v>33999</v>
      </c>
      <c r="H18" s="141"/>
      <c r="I18" s="142">
        <f>'36perfresol'!K18</f>
        <v>13458</v>
      </c>
      <c r="J18" s="141"/>
      <c r="K18" s="142">
        <f>'36perfresol'!N18</f>
        <v>15488</v>
      </c>
      <c r="L18" s="141"/>
      <c r="M18" s="142">
        <f>'36perfresol'!Q18</f>
        <v>15966</v>
      </c>
      <c r="N18" s="141"/>
      <c r="O18" s="142">
        <f>'36perfresol'!T18</f>
        <v>24405</v>
      </c>
      <c r="P18" s="141"/>
      <c r="Q18" s="142">
        <f>'36perfresol'!W18</f>
        <v>50775</v>
      </c>
      <c r="R18" s="141"/>
      <c r="S18" s="142">
        <f>'36perfresol'!Z18</f>
        <v>91430</v>
      </c>
      <c r="T18" s="143"/>
      <c r="V18" s="144">
        <f>E18/E$21</f>
        <v>0.47434292866082606</v>
      </c>
      <c r="W18" s="144">
        <f>G18/G$21</f>
        <v>0.41011073315480928</v>
      </c>
      <c r="X18" s="144">
        <f>I18/I$21</f>
        <v>0.3594071304580051</v>
      </c>
      <c r="Y18" s="144">
        <f>K18/K$21</f>
        <v>0.37723165355481403</v>
      </c>
      <c r="Z18" s="144">
        <f>M18/M$21</f>
        <v>0.3767254194096411</v>
      </c>
      <c r="AA18" s="144">
        <f>O18/O$21</f>
        <v>0.38368418570283147</v>
      </c>
      <c r="AB18" s="144">
        <f>Q18/Q$21</f>
        <v>0.3758605374194981</v>
      </c>
      <c r="AC18" s="144">
        <f>S18/S$21</f>
        <v>0.36290242556789087</v>
      </c>
    </row>
    <row r="19" spans="2:29" s="140" customFormat="1" ht="21" customHeight="1" x14ac:dyDescent="0.25">
      <c r="B19" s="1586"/>
      <c r="D19" s="141" t="s">
        <v>50</v>
      </c>
      <c r="E19" s="142">
        <f>'36perfresol'!E19</f>
        <v>485</v>
      </c>
      <c r="F19" s="141"/>
      <c r="G19" s="142">
        <f>'36perfresol'!H19</f>
        <v>25124</v>
      </c>
      <c r="H19" s="141"/>
      <c r="I19" s="142">
        <f>'36perfresol'!K19</f>
        <v>13813</v>
      </c>
      <c r="J19" s="141"/>
      <c r="K19" s="142">
        <f>'36perfresol'!N19</f>
        <v>14625</v>
      </c>
      <c r="L19" s="141"/>
      <c r="M19" s="142">
        <f>'36perfresol'!Q19</f>
        <v>16579</v>
      </c>
      <c r="N19" s="141"/>
      <c r="O19" s="142">
        <f>'36perfresol'!T19</f>
        <v>25774</v>
      </c>
      <c r="P19" s="141"/>
      <c r="Q19" s="142">
        <f>'36perfresol'!W19</f>
        <v>52760</v>
      </c>
      <c r="R19" s="141"/>
      <c r="S19" s="142">
        <f>'36perfresol'!Z19</f>
        <v>96426</v>
      </c>
      <c r="T19" s="143"/>
      <c r="V19" s="144">
        <f>E19/E$21</f>
        <v>0.20233625365039634</v>
      </c>
      <c r="W19" s="144">
        <f>G19/G$21</f>
        <v>0.30305662107066172</v>
      </c>
      <c r="X19" s="144">
        <f>I19/I$21</f>
        <v>0.3688877019628789</v>
      </c>
      <c r="Y19" s="144">
        <f>K19/K$21</f>
        <v>0.3562120953795942</v>
      </c>
      <c r="Z19" s="144">
        <f>M19/M$21</f>
        <v>0.39118944810174372</v>
      </c>
      <c r="AA19" s="144">
        <f>O19/O$21</f>
        <v>0.40520697407518041</v>
      </c>
      <c r="AB19" s="144">
        <f>Q19/Q$21</f>
        <v>0.39055444518469168</v>
      </c>
      <c r="AC19" s="144">
        <f>S19/S$21</f>
        <v>0.38273246514064801</v>
      </c>
    </row>
    <row r="20" spans="2:29" s="140" customFormat="1" ht="21" customHeight="1" x14ac:dyDescent="0.25">
      <c r="B20" s="1586"/>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86"/>
      <c r="D21" s="145" t="s">
        <v>68</v>
      </c>
      <c r="E21" s="142">
        <f>SUM(E17:E20)</f>
        <v>2397</v>
      </c>
      <c r="F21" s="141"/>
      <c r="G21" s="142">
        <f>SUM(G17:G20)</f>
        <v>82902</v>
      </c>
      <c r="H21" s="141"/>
      <c r="I21" s="142">
        <f>SUM(I17:I20)</f>
        <v>37445</v>
      </c>
      <c r="J21" s="141"/>
      <c r="K21" s="142">
        <f>SUM(K17:K20)</f>
        <v>41057</v>
      </c>
      <c r="L21" s="141"/>
      <c r="M21" s="142">
        <f>SUM(M17:M20)</f>
        <v>42381</v>
      </c>
      <c r="N21" s="141"/>
      <c r="O21" s="142">
        <f>SUM(O17:O20)</f>
        <v>63607</v>
      </c>
      <c r="P21" s="141"/>
      <c r="Q21" s="142">
        <f>SUM(Q17:Q20)</f>
        <v>135090</v>
      </c>
      <c r="R21" s="141"/>
      <c r="S21" s="142">
        <f>SUM(S17:S20)</f>
        <v>251941</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5" t="s">
        <v>0</v>
      </c>
      <c r="C23" s="1585"/>
      <c r="D23" s="1585"/>
      <c r="E23" s="147">
        <f>E16+E21</f>
        <v>4279</v>
      </c>
      <c r="F23" s="143"/>
      <c r="G23" s="147">
        <f>G16+G21</f>
        <v>118318</v>
      </c>
      <c r="H23" s="143"/>
      <c r="I23" s="147">
        <f>I16+I21</f>
        <v>60190</v>
      </c>
      <c r="J23" s="143"/>
      <c r="K23" s="147">
        <f>K16+K21</f>
        <v>72100</v>
      </c>
      <c r="L23" s="143"/>
      <c r="M23" s="147">
        <f>M16+M21</f>
        <v>79154</v>
      </c>
      <c r="N23" s="143"/>
      <c r="O23" s="147">
        <f>O16+O21</f>
        <v>124744</v>
      </c>
      <c r="P23" s="143"/>
      <c r="Q23" s="147">
        <f>Q16+Q21</f>
        <v>346058</v>
      </c>
      <c r="R23" s="143"/>
      <c r="S23" s="147">
        <f>S16+S21</f>
        <v>945227</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7"/>
      <c r="D37" s="1587"/>
      <c r="E37" s="1587"/>
      <c r="F37" s="1587"/>
      <c r="G37" s="1587"/>
      <c r="H37" s="1587"/>
      <c r="I37" s="1587"/>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8"/>
      <c r="C46" s="1589"/>
      <c r="D46" s="1589"/>
      <c r="E46" s="1589"/>
      <c r="F46" s="1589"/>
      <c r="G46" s="1589"/>
      <c r="H46" s="1589"/>
      <c r="I46" s="1589"/>
      <c r="J46" s="1589"/>
      <c r="K46" s="1589"/>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412</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244</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478</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321670</v>
      </c>
      <c r="E10" s="633"/>
      <c r="F10" s="675">
        <v>531</v>
      </c>
      <c r="G10" s="676">
        <v>0.10812968231051343</v>
      </c>
      <c r="H10" s="675">
        <v>165135</v>
      </c>
      <c r="I10" s="676">
        <v>33.627109394249779</v>
      </c>
      <c r="J10" s="675">
        <v>183508</v>
      </c>
      <c r="K10" s="676">
        <v>37.368477855814874</v>
      </c>
      <c r="L10" s="675">
        <v>16105</v>
      </c>
      <c r="M10" s="676">
        <v>3.2795264286456094</v>
      </c>
      <c r="N10" s="675">
        <v>28816</v>
      </c>
      <c r="O10" s="676">
        <v>5.8679188803385216</v>
      </c>
      <c r="P10" s="675">
        <v>4237</v>
      </c>
      <c r="Q10" s="676">
        <v>0.86279748389763722</v>
      </c>
      <c r="R10" s="675">
        <v>92733</v>
      </c>
      <c r="S10" s="676">
        <v>18.88359666610328</v>
      </c>
      <c r="T10" s="675">
        <v>12</v>
      </c>
      <c r="U10" s="676">
        <f t="shared" ref="U10:U27" si="0">T10*100/$V10</f>
        <v>2.4436086397856141E-3</v>
      </c>
      <c r="V10" s="831">
        <f>F10+H10+J10+L10+N10+P10+R10+T10</f>
        <v>491077</v>
      </c>
      <c r="W10" s="676">
        <f t="shared" ref="V10:W27" si="1">G10+I10+K10+M10+O10+Q10+S10+U10</f>
        <v>99.999999999999986</v>
      </c>
      <c r="X10" s="678"/>
      <c r="Y10" s="832">
        <f t="shared" ref="Y10:Y27" si="2">V10/D10</f>
        <v>1.5266484285136941</v>
      </c>
    </row>
    <row r="11" spans="2:30" s="633" customFormat="1" ht="18" customHeight="1" x14ac:dyDescent="0.25">
      <c r="B11" s="682" t="s">
        <v>7</v>
      </c>
      <c r="D11" s="833">
        <v>48456</v>
      </c>
      <c r="F11" s="683">
        <v>5029</v>
      </c>
      <c r="G11" s="684">
        <v>7.8399276650141863</v>
      </c>
      <c r="H11" s="683">
        <v>10935</v>
      </c>
      <c r="I11" s="684">
        <v>17.047048919652045</v>
      </c>
      <c r="J11" s="683">
        <v>6065</v>
      </c>
      <c r="K11" s="684">
        <v>9.4549932965422627</v>
      </c>
      <c r="L11" s="683">
        <v>1836</v>
      </c>
      <c r="M11" s="684">
        <v>2.8622205593489851</v>
      </c>
      <c r="N11" s="683">
        <v>4190</v>
      </c>
      <c r="O11" s="684">
        <v>6.5319739344620089</v>
      </c>
      <c r="P11" s="683">
        <v>10467</v>
      </c>
      <c r="Q11" s="684">
        <v>16.317463286876812</v>
      </c>
      <c r="R11" s="683">
        <v>25624</v>
      </c>
      <c r="S11" s="684">
        <v>39.9463723381037</v>
      </c>
      <c r="T11" s="683">
        <v>0</v>
      </c>
      <c r="U11" s="684">
        <f t="shared" si="0"/>
        <v>0</v>
      </c>
      <c r="V11" s="834">
        <f t="shared" si="1"/>
        <v>64146</v>
      </c>
      <c r="W11" s="684">
        <f t="shared" si="1"/>
        <v>100</v>
      </c>
      <c r="X11" s="678"/>
      <c r="Y11" s="835">
        <f t="shared" si="2"/>
        <v>1.3237989103516592</v>
      </c>
    </row>
    <row r="12" spans="2:30" s="633" customFormat="1" ht="22.5" customHeight="1" x14ac:dyDescent="0.25">
      <c r="B12" s="682" t="s">
        <v>37</v>
      </c>
      <c r="D12" s="833">
        <v>34063</v>
      </c>
      <c r="F12" s="685">
        <v>7464</v>
      </c>
      <c r="G12" s="684">
        <v>15.365612648221344</v>
      </c>
      <c r="H12" s="685">
        <v>8659</v>
      </c>
      <c r="I12" s="684">
        <v>17.825675230566535</v>
      </c>
      <c r="J12" s="685">
        <v>7872</v>
      </c>
      <c r="K12" s="684">
        <v>16.205533596837945</v>
      </c>
      <c r="L12" s="685">
        <v>2240</v>
      </c>
      <c r="M12" s="684">
        <v>4.6113306982872198</v>
      </c>
      <c r="N12" s="685">
        <v>3847</v>
      </c>
      <c r="O12" s="684">
        <v>7.9195487483530957</v>
      </c>
      <c r="P12" s="685">
        <v>5262</v>
      </c>
      <c r="Q12" s="684">
        <v>10.832509881422926</v>
      </c>
      <c r="R12" s="685">
        <v>13204</v>
      </c>
      <c r="S12" s="684">
        <v>27.182147562582344</v>
      </c>
      <c r="T12" s="685">
        <v>28</v>
      </c>
      <c r="U12" s="684">
        <f t="shared" si="0"/>
        <v>5.7641633728590248E-2</v>
      </c>
      <c r="V12" s="834">
        <f t="shared" si="1"/>
        <v>48576</v>
      </c>
      <c r="W12" s="684">
        <f t="shared" si="1"/>
        <v>100</v>
      </c>
      <c r="X12" s="678"/>
      <c r="Y12" s="835">
        <f t="shared" si="2"/>
        <v>1.426063470627954</v>
      </c>
    </row>
    <row r="13" spans="2:30" s="633" customFormat="1" ht="18" customHeight="1" x14ac:dyDescent="0.25">
      <c r="B13" s="682" t="s">
        <v>38</v>
      </c>
      <c r="D13" s="833">
        <v>33805</v>
      </c>
      <c r="F13" s="683">
        <v>3601</v>
      </c>
      <c r="G13" s="684">
        <v>6.4652231677977667</v>
      </c>
      <c r="H13" s="683">
        <v>18658</v>
      </c>
      <c r="I13" s="684">
        <v>33.498509820819422</v>
      </c>
      <c r="J13" s="683">
        <v>2531</v>
      </c>
      <c r="K13" s="684">
        <v>4.5441488024704659</v>
      </c>
      <c r="L13" s="683">
        <v>1837</v>
      </c>
      <c r="M13" s="684">
        <v>3.2981435599123845</v>
      </c>
      <c r="N13" s="683">
        <v>3119</v>
      </c>
      <c r="O13" s="684">
        <v>5.5998420050989264</v>
      </c>
      <c r="P13" s="683">
        <v>869</v>
      </c>
      <c r="Q13" s="684">
        <v>1.5601996481022657</v>
      </c>
      <c r="R13" s="683">
        <v>25083</v>
      </c>
      <c r="S13" s="684">
        <v>45.033932995798772</v>
      </c>
      <c r="T13" s="683">
        <v>0</v>
      </c>
      <c r="U13" s="684">
        <f t="shared" si="0"/>
        <v>0</v>
      </c>
      <c r="V13" s="834">
        <f t="shared" si="1"/>
        <v>55698</v>
      </c>
      <c r="W13" s="684">
        <f t="shared" si="1"/>
        <v>100</v>
      </c>
      <c r="X13" s="678"/>
      <c r="Y13" s="835">
        <f t="shared" si="2"/>
        <v>1.6476260908149682</v>
      </c>
    </row>
    <row r="14" spans="2:30" s="633" customFormat="1" ht="18" customHeight="1" x14ac:dyDescent="0.25">
      <c r="B14" s="682" t="s">
        <v>6</v>
      </c>
      <c r="D14" s="833">
        <v>61080</v>
      </c>
      <c r="F14" s="683">
        <v>1836</v>
      </c>
      <c r="G14" s="684">
        <v>2.6605610943658706</v>
      </c>
      <c r="H14" s="683">
        <v>2482</v>
      </c>
      <c r="I14" s="684">
        <v>3.5966844423834918</v>
      </c>
      <c r="J14" s="683">
        <v>1503</v>
      </c>
      <c r="K14" s="684">
        <v>2.1780083468583351</v>
      </c>
      <c r="L14" s="683">
        <v>5582</v>
      </c>
      <c r="M14" s="684">
        <v>8.0889172269881762</v>
      </c>
      <c r="N14" s="683">
        <v>5196</v>
      </c>
      <c r="O14" s="684">
        <v>7.5295617899373983</v>
      </c>
      <c r="P14" s="683">
        <v>25611</v>
      </c>
      <c r="Q14" s="684">
        <v>37.113088337584045</v>
      </c>
      <c r="R14" s="683">
        <v>26731</v>
      </c>
      <c r="S14" s="684">
        <v>38.736088569441222</v>
      </c>
      <c r="T14" s="683">
        <v>67</v>
      </c>
      <c r="U14" s="684">
        <f t="shared" si="0"/>
        <v>9.7090192441456058E-2</v>
      </c>
      <c r="V14" s="834">
        <f t="shared" si="1"/>
        <v>69008</v>
      </c>
      <c r="W14" s="684">
        <f t="shared" si="1"/>
        <v>99.999999999999986</v>
      </c>
      <c r="X14" s="678"/>
      <c r="Y14" s="835">
        <f t="shared" si="2"/>
        <v>1.129796987557302</v>
      </c>
    </row>
    <row r="15" spans="2:30" s="633" customFormat="1" ht="18" customHeight="1" x14ac:dyDescent="0.25">
      <c r="B15" s="682" t="s">
        <v>5</v>
      </c>
      <c r="D15" s="833">
        <v>18238</v>
      </c>
      <c r="F15" s="685">
        <v>6477</v>
      </c>
      <c r="G15" s="684">
        <v>22.326014270449139</v>
      </c>
      <c r="H15" s="685">
        <v>4271</v>
      </c>
      <c r="I15" s="684">
        <v>14.722001999241668</v>
      </c>
      <c r="J15" s="685">
        <v>1379</v>
      </c>
      <c r="K15" s="684">
        <v>4.7533694116024954</v>
      </c>
      <c r="L15" s="685">
        <v>2197</v>
      </c>
      <c r="M15" s="684">
        <v>7.5729895556857745</v>
      </c>
      <c r="N15" s="685">
        <v>4508</v>
      </c>
      <c r="O15" s="684">
        <v>15.538933507979731</v>
      </c>
      <c r="P15" s="685">
        <v>545</v>
      </c>
      <c r="Q15" s="684">
        <v>1.8785977732584191</v>
      </c>
      <c r="R15" s="685">
        <v>9634</v>
      </c>
      <c r="S15" s="684">
        <v>33.208093481782775</v>
      </c>
      <c r="T15" s="685">
        <v>0</v>
      </c>
      <c r="U15" s="684">
        <f t="shared" si="0"/>
        <v>0</v>
      </c>
      <c r="V15" s="834">
        <f t="shared" si="1"/>
        <v>29011</v>
      </c>
      <c r="W15" s="684">
        <f t="shared" si="1"/>
        <v>100</v>
      </c>
      <c r="X15" s="678"/>
      <c r="Y15" s="835">
        <f t="shared" si="2"/>
        <v>1.5906897686149797</v>
      </c>
    </row>
    <row r="16" spans="2:30" s="742" customFormat="1" ht="18" customHeight="1" x14ac:dyDescent="0.25">
      <c r="B16" s="836" t="s">
        <v>4</v>
      </c>
      <c r="D16" s="837">
        <v>127957</v>
      </c>
      <c r="E16" s="820"/>
      <c r="F16" s="838">
        <v>14269</v>
      </c>
      <c r="G16" s="839">
        <v>7.8998798602614286</v>
      </c>
      <c r="H16" s="838">
        <v>33813</v>
      </c>
      <c r="I16" s="839">
        <v>18.720207282571987</v>
      </c>
      <c r="J16" s="838">
        <v>24152</v>
      </c>
      <c r="K16" s="839">
        <v>13.371497539073097</v>
      </c>
      <c r="L16" s="838">
        <v>8220</v>
      </c>
      <c r="M16" s="839">
        <v>4.5509154426623413</v>
      </c>
      <c r="N16" s="838">
        <v>9114</v>
      </c>
      <c r="O16" s="839">
        <v>5.0458690200029901</v>
      </c>
      <c r="P16" s="838">
        <v>48693</v>
      </c>
      <c r="Q16" s="839">
        <v>26.958360784617685</v>
      </c>
      <c r="R16" s="838">
        <v>39471</v>
      </c>
      <c r="S16" s="839">
        <v>21.852698715003072</v>
      </c>
      <c r="T16" s="838">
        <v>2891</v>
      </c>
      <c r="U16" s="839">
        <f t="shared" si="0"/>
        <v>1.6005713558074</v>
      </c>
      <c r="V16" s="840">
        <f t="shared" si="1"/>
        <v>180623</v>
      </c>
      <c r="W16" s="839">
        <f t="shared" si="1"/>
        <v>100.00000000000001</v>
      </c>
      <c r="X16" s="841"/>
      <c r="Y16" s="835">
        <f t="shared" si="2"/>
        <v>1.4115913939839164</v>
      </c>
    </row>
    <row r="17" spans="2:25" s="742" customFormat="1" ht="18" customHeight="1" x14ac:dyDescent="0.25">
      <c r="B17" s="836" t="s">
        <v>40</v>
      </c>
      <c r="D17" s="837">
        <v>80382</v>
      </c>
      <c r="E17" s="820"/>
      <c r="F17" s="838">
        <v>14366</v>
      </c>
      <c r="G17" s="839">
        <v>12.548478389993361</v>
      </c>
      <c r="H17" s="838">
        <v>33688</v>
      </c>
      <c r="I17" s="839">
        <v>29.42594598371825</v>
      </c>
      <c r="J17" s="838">
        <v>15270</v>
      </c>
      <c r="K17" s="839">
        <v>13.338108381957303</v>
      </c>
      <c r="L17" s="838">
        <v>4336</v>
      </c>
      <c r="M17" s="839">
        <v>3.7874288110128926</v>
      </c>
      <c r="N17" s="838">
        <v>12905</v>
      </c>
      <c r="O17" s="839">
        <v>11.272317529087035</v>
      </c>
      <c r="P17" s="838">
        <v>12247</v>
      </c>
      <c r="Q17" s="839">
        <v>10.697564725201774</v>
      </c>
      <c r="R17" s="838">
        <v>21654</v>
      </c>
      <c r="S17" s="839">
        <v>18.914433457950455</v>
      </c>
      <c r="T17" s="838">
        <v>18</v>
      </c>
      <c r="U17" s="839">
        <f t="shared" si="0"/>
        <v>1.5722721078928061E-2</v>
      </c>
      <c r="V17" s="840">
        <f t="shared" si="1"/>
        <v>114484</v>
      </c>
      <c r="W17" s="839">
        <f t="shared" si="1"/>
        <v>100</v>
      </c>
      <c r="X17" s="841"/>
      <c r="Y17" s="835">
        <f t="shared" si="2"/>
        <v>1.4242492100221442</v>
      </c>
    </row>
    <row r="18" spans="2:25" s="742" customFormat="1" ht="18" customHeight="1" x14ac:dyDescent="0.25">
      <c r="B18" s="836" t="s">
        <v>41</v>
      </c>
      <c r="D18" s="837">
        <v>243496</v>
      </c>
      <c r="E18" s="820"/>
      <c r="F18" s="838">
        <v>15</v>
      </c>
      <c r="G18" s="839">
        <v>4.97148027482343E-3</v>
      </c>
      <c r="H18" s="838">
        <v>40471</v>
      </c>
      <c r="I18" s="839">
        <v>13.413385213491935</v>
      </c>
      <c r="J18" s="838">
        <v>32520</v>
      </c>
      <c r="K18" s="839">
        <v>10.778169235817195</v>
      </c>
      <c r="L18" s="838">
        <v>14162</v>
      </c>
      <c r="M18" s="839">
        <v>4.6937402434699607</v>
      </c>
      <c r="N18" s="838">
        <v>38709</v>
      </c>
      <c r="O18" s="839">
        <v>12.829401997209342</v>
      </c>
      <c r="P18" s="838">
        <v>22561</v>
      </c>
      <c r="Q18" s="839">
        <v>7.4774377653527599</v>
      </c>
      <c r="R18" s="838">
        <v>153195</v>
      </c>
      <c r="S18" s="839">
        <v>50.773728046771687</v>
      </c>
      <c r="T18" s="838">
        <v>88</v>
      </c>
      <c r="U18" s="839">
        <f t="shared" si="0"/>
        <v>2.9166017612297455E-2</v>
      </c>
      <c r="V18" s="840">
        <f t="shared" si="1"/>
        <v>301721</v>
      </c>
      <c r="W18" s="839">
        <f t="shared" si="1"/>
        <v>100.00000000000001</v>
      </c>
      <c r="X18" s="841"/>
      <c r="Y18" s="835">
        <f t="shared" si="2"/>
        <v>1.2391209711863851</v>
      </c>
    </row>
    <row r="19" spans="2:25" s="742" customFormat="1" ht="18" customHeight="1" x14ac:dyDescent="0.25">
      <c r="B19" s="836" t="s">
        <v>3</v>
      </c>
      <c r="D19" s="837">
        <v>177368</v>
      </c>
      <c r="E19" s="820"/>
      <c r="F19" s="838">
        <v>1746</v>
      </c>
      <c r="G19" s="839">
        <v>0.65049010293838228</v>
      </c>
      <c r="H19" s="838">
        <v>82440</v>
      </c>
      <c r="I19" s="839">
        <v>30.713862592348359</v>
      </c>
      <c r="J19" s="838">
        <v>6548</v>
      </c>
      <c r="K19" s="839">
        <v>2.4395241661171405</v>
      </c>
      <c r="L19" s="838">
        <v>9801</v>
      </c>
      <c r="M19" s="839">
        <v>3.651462485051022</v>
      </c>
      <c r="N19" s="838">
        <v>13491</v>
      </c>
      <c r="O19" s="839">
        <v>5.0262096098177063</v>
      </c>
      <c r="P19" s="838">
        <v>27295</v>
      </c>
      <c r="Q19" s="839">
        <v>10.169030561112912</v>
      </c>
      <c r="R19" s="838">
        <v>126070</v>
      </c>
      <c r="S19" s="839">
        <v>46.968663961879642</v>
      </c>
      <c r="T19" s="838">
        <v>1022</v>
      </c>
      <c r="U19" s="839">
        <f t="shared" si="0"/>
        <v>0.38075652073483773</v>
      </c>
      <c r="V19" s="840">
        <f t="shared" si="1"/>
        <v>268413</v>
      </c>
      <c r="W19" s="839">
        <f t="shared" si="1"/>
        <v>99.999999999999986</v>
      </c>
      <c r="X19" s="841"/>
      <c r="Y19" s="835">
        <f t="shared" si="2"/>
        <v>1.5133113075639348</v>
      </c>
    </row>
    <row r="20" spans="2:25" s="633" customFormat="1" ht="18" customHeight="1" x14ac:dyDescent="0.25">
      <c r="B20" s="836" t="s">
        <v>2</v>
      </c>
      <c r="D20" s="833">
        <v>37527</v>
      </c>
      <c r="F20" s="683">
        <v>1807</v>
      </c>
      <c r="G20" s="684">
        <v>4.0416014314471038</v>
      </c>
      <c r="H20" s="683">
        <v>6464</v>
      </c>
      <c r="I20" s="684">
        <v>14.457615745918138</v>
      </c>
      <c r="J20" s="683">
        <v>929</v>
      </c>
      <c r="K20" s="684">
        <v>2.0778349362558712</v>
      </c>
      <c r="L20" s="683">
        <v>2500</v>
      </c>
      <c r="M20" s="684">
        <v>5.5915902482666073</v>
      </c>
      <c r="N20" s="683">
        <v>5142</v>
      </c>
      <c r="O20" s="684">
        <v>11.500782822634758</v>
      </c>
      <c r="P20" s="683">
        <v>20468</v>
      </c>
      <c r="Q20" s="684">
        <v>45.779467680608363</v>
      </c>
      <c r="R20" s="683">
        <v>7400</v>
      </c>
      <c r="S20" s="684">
        <v>16.551107134869156</v>
      </c>
      <c r="T20" s="683">
        <v>0</v>
      </c>
      <c r="U20" s="684">
        <f t="shared" si="0"/>
        <v>0</v>
      </c>
      <c r="V20" s="834">
        <f t="shared" si="1"/>
        <v>44710</v>
      </c>
      <c r="W20" s="684">
        <f t="shared" si="1"/>
        <v>100</v>
      </c>
      <c r="X20" s="678"/>
      <c r="Y20" s="835">
        <f t="shared" si="2"/>
        <v>1.1914088522930157</v>
      </c>
    </row>
    <row r="21" spans="2:25" s="633" customFormat="1" ht="18" customHeight="1" x14ac:dyDescent="0.25">
      <c r="B21" s="682" t="s">
        <v>35</v>
      </c>
      <c r="D21" s="833">
        <v>90424</v>
      </c>
      <c r="F21" s="683">
        <v>6002</v>
      </c>
      <c r="G21" s="684">
        <v>4.2856734833771277</v>
      </c>
      <c r="H21" s="683">
        <v>41676</v>
      </c>
      <c r="I21" s="684">
        <v>29.75836855935108</v>
      </c>
      <c r="J21" s="683">
        <v>22912</v>
      </c>
      <c r="K21" s="684">
        <v>16.360105106820519</v>
      </c>
      <c r="L21" s="683">
        <v>8320</v>
      </c>
      <c r="M21" s="684">
        <v>5.9408202901862222</v>
      </c>
      <c r="N21" s="683">
        <v>6957</v>
      </c>
      <c r="O21" s="684">
        <v>4.9675825431280707</v>
      </c>
      <c r="P21" s="683">
        <v>20418</v>
      </c>
      <c r="Q21" s="684">
        <v>14.579287101565178</v>
      </c>
      <c r="R21" s="683">
        <v>33615</v>
      </c>
      <c r="S21" s="684">
        <v>24.002484862332913</v>
      </c>
      <c r="T21" s="683">
        <v>148</v>
      </c>
      <c r="U21" s="684">
        <f t="shared" si="0"/>
        <v>0.10567805323888953</v>
      </c>
      <c r="V21" s="834">
        <f t="shared" si="1"/>
        <v>140048</v>
      </c>
      <c r="W21" s="684">
        <f t="shared" si="1"/>
        <v>100.00000000000001</v>
      </c>
      <c r="X21" s="678"/>
      <c r="Y21" s="835">
        <f t="shared" si="2"/>
        <v>1.5487923560116783</v>
      </c>
    </row>
    <row r="22" spans="2:25" s="633" customFormat="1" ht="21" customHeight="1" x14ac:dyDescent="0.25">
      <c r="B22" s="682" t="s">
        <v>42</v>
      </c>
      <c r="D22" s="833">
        <v>206319</v>
      </c>
      <c r="F22" s="683">
        <v>6380</v>
      </c>
      <c r="G22" s="684">
        <v>2.1900165452660629</v>
      </c>
      <c r="H22" s="683">
        <v>95667</v>
      </c>
      <c r="I22" s="684">
        <v>32.838920507205088</v>
      </c>
      <c r="J22" s="683">
        <v>56949</v>
      </c>
      <c r="K22" s="684">
        <v>19.548472137360033</v>
      </c>
      <c r="L22" s="683">
        <v>18389</v>
      </c>
      <c r="M22" s="684">
        <v>6.3122592869745509</v>
      </c>
      <c r="N22" s="683">
        <v>24657</v>
      </c>
      <c r="O22" s="684">
        <v>8.4638304007249712</v>
      </c>
      <c r="P22" s="683">
        <v>30943</v>
      </c>
      <c r="Q22" s="684">
        <v>10.621580244540406</v>
      </c>
      <c r="R22" s="683">
        <v>58249</v>
      </c>
      <c r="S22" s="684">
        <v>19.9947137531666</v>
      </c>
      <c r="T22" s="683">
        <v>88</v>
      </c>
      <c r="U22" s="684">
        <f t="shared" si="0"/>
        <v>3.0207124762290524E-2</v>
      </c>
      <c r="V22" s="834">
        <f t="shared" si="1"/>
        <v>291322</v>
      </c>
      <c r="W22" s="684">
        <f t="shared" si="1"/>
        <v>100</v>
      </c>
      <c r="X22" s="678"/>
      <c r="Y22" s="835">
        <f t="shared" si="2"/>
        <v>1.4119979255424853</v>
      </c>
    </row>
    <row r="23" spans="2:25" s="633" customFormat="1" ht="18" customHeight="1" x14ac:dyDescent="0.25">
      <c r="B23" s="682" t="s">
        <v>43</v>
      </c>
      <c r="D23" s="833">
        <v>48582</v>
      </c>
      <c r="F23" s="683">
        <v>2947</v>
      </c>
      <c r="G23" s="684">
        <v>4.5615664422258337</v>
      </c>
      <c r="H23" s="683">
        <v>16476</v>
      </c>
      <c r="I23" s="684">
        <v>25.502670071975853</v>
      </c>
      <c r="J23" s="683">
        <v>3932</v>
      </c>
      <c r="K23" s="684">
        <v>6.0862162371333488</v>
      </c>
      <c r="L23" s="683">
        <v>4193</v>
      </c>
      <c r="M23" s="684">
        <v>6.4902097360885378</v>
      </c>
      <c r="N23" s="683">
        <v>5311</v>
      </c>
      <c r="O23" s="684">
        <v>8.2207259500038692</v>
      </c>
      <c r="P23" s="683">
        <v>1823</v>
      </c>
      <c r="Q23" s="684">
        <v>2.821763021437969</v>
      </c>
      <c r="R23" s="683">
        <v>29919</v>
      </c>
      <c r="S23" s="684">
        <v>46.310657069886233</v>
      </c>
      <c r="T23" s="683">
        <v>4</v>
      </c>
      <c r="U23" s="684">
        <f t="shared" si="0"/>
        <v>6.1914712483553905E-3</v>
      </c>
      <c r="V23" s="834">
        <f>F23+H23+J23+L23+N23+P23+R23+T23</f>
        <v>64605</v>
      </c>
      <c r="W23" s="684">
        <f t="shared" si="1"/>
        <v>100</v>
      </c>
      <c r="X23" s="678"/>
      <c r="Y23" s="835">
        <f t="shared" si="2"/>
        <v>1.3298135111769791</v>
      </c>
    </row>
    <row r="24" spans="2:25" s="633" customFormat="1" ht="22.5" customHeight="1" x14ac:dyDescent="0.25">
      <c r="B24" s="682" t="s">
        <v>44</v>
      </c>
      <c r="D24" s="833">
        <v>17455</v>
      </c>
      <c r="F24" s="685">
        <v>2390</v>
      </c>
      <c r="G24" s="686">
        <v>9.5447284345047922</v>
      </c>
      <c r="H24" s="685">
        <v>4213</v>
      </c>
      <c r="I24" s="684">
        <v>16.825079872204473</v>
      </c>
      <c r="J24" s="685">
        <v>1264</v>
      </c>
      <c r="K24" s="684">
        <v>5.0479233226837064</v>
      </c>
      <c r="L24" s="685">
        <v>825</v>
      </c>
      <c r="M24" s="684">
        <v>3.2947284345047922</v>
      </c>
      <c r="N24" s="685">
        <v>2695</v>
      </c>
      <c r="O24" s="684">
        <v>10.762779552715655</v>
      </c>
      <c r="P24" s="685">
        <v>3184</v>
      </c>
      <c r="Q24" s="684">
        <v>12.715654952076678</v>
      </c>
      <c r="R24" s="685">
        <v>10430</v>
      </c>
      <c r="S24" s="684">
        <v>41.653354632587856</v>
      </c>
      <c r="T24" s="685">
        <v>39</v>
      </c>
      <c r="U24" s="684">
        <f t="shared" si="0"/>
        <v>0.15575079872204473</v>
      </c>
      <c r="V24" s="842">
        <f t="shared" si="1"/>
        <v>25040</v>
      </c>
      <c r="W24" s="684">
        <f t="shared" si="1"/>
        <v>100</v>
      </c>
      <c r="X24" s="678"/>
      <c r="Y24" s="835">
        <f t="shared" si="2"/>
        <v>1.4345459753652248</v>
      </c>
    </row>
    <row r="25" spans="2:25" s="633" customFormat="1" ht="18" customHeight="1" x14ac:dyDescent="0.25">
      <c r="B25" s="682" t="s">
        <v>45</v>
      </c>
      <c r="D25" s="833">
        <v>74226</v>
      </c>
      <c r="F25" s="685">
        <v>1140</v>
      </c>
      <c r="G25" s="686">
        <v>1.0688468642470723</v>
      </c>
      <c r="H25" s="685">
        <v>28705</v>
      </c>
      <c r="I25" s="684">
        <v>26.913376524747555</v>
      </c>
      <c r="J25" s="685">
        <v>6332</v>
      </c>
      <c r="K25" s="684">
        <v>5.9367880214144408</v>
      </c>
      <c r="L25" s="685">
        <v>7833</v>
      </c>
      <c r="M25" s="684">
        <v>7.3441030593397523</v>
      </c>
      <c r="N25" s="685">
        <v>13533</v>
      </c>
      <c r="O25" s="684">
        <v>12.688337380575115</v>
      </c>
      <c r="P25" s="685">
        <v>1466</v>
      </c>
      <c r="Q25" s="684">
        <v>1.3744995640229896</v>
      </c>
      <c r="R25" s="685">
        <v>40022</v>
      </c>
      <c r="S25" s="684">
        <v>37.52402561482134</v>
      </c>
      <c r="T25" s="685">
        <v>7626</v>
      </c>
      <c r="U25" s="684">
        <f t="shared" si="0"/>
        <v>7.1500229708317313</v>
      </c>
      <c r="V25" s="842">
        <f t="shared" si="1"/>
        <v>106657</v>
      </c>
      <c r="W25" s="684">
        <f t="shared" si="1"/>
        <v>99.999999999999986</v>
      </c>
      <c r="X25" s="678"/>
      <c r="Y25" s="835">
        <f t="shared" si="2"/>
        <v>1.4369223722145879</v>
      </c>
    </row>
    <row r="26" spans="2:25" s="633" customFormat="1" ht="18" customHeight="1" x14ac:dyDescent="0.25">
      <c r="B26" s="682" t="s">
        <v>46</v>
      </c>
      <c r="D26" s="833">
        <v>9325</v>
      </c>
      <c r="F26" s="685">
        <v>1185</v>
      </c>
      <c r="G26" s="686">
        <v>8.2745618322742818</v>
      </c>
      <c r="H26" s="685">
        <v>3798</v>
      </c>
      <c r="I26" s="684">
        <v>26.520494378884155</v>
      </c>
      <c r="J26" s="685">
        <v>3587</v>
      </c>
      <c r="K26" s="684">
        <v>25.04713358005726</v>
      </c>
      <c r="L26" s="685">
        <v>1502</v>
      </c>
      <c r="M26" s="684">
        <v>10.488094406815167</v>
      </c>
      <c r="N26" s="685">
        <v>2059</v>
      </c>
      <c r="O26" s="684">
        <v>14.377487605614133</v>
      </c>
      <c r="P26" s="685">
        <v>981</v>
      </c>
      <c r="Q26" s="684">
        <v>6.8500803016549128</v>
      </c>
      <c r="R26" s="685">
        <v>1209</v>
      </c>
      <c r="S26" s="684">
        <v>8.4421478947000903</v>
      </c>
      <c r="T26" s="685">
        <v>0</v>
      </c>
      <c r="U26" s="684">
        <f t="shared" si="0"/>
        <v>0</v>
      </c>
      <c r="V26" s="842">
        <f t="shared" si="1"/>
        <v>14321</v>
      </c>
      <c r="W26" s="684">
        <f t="shared" si="1"/>
        <v>100</v>
      </c>
      <c r="X26" s="678"/>
      <c r="Y26" s="835">
        <f t="shared" si="2"/>
        <v>1.5357640750670241</v>
      </c>
    </row>
    <row r="27" spans="2:25" s="633" customFormat="1" ht="18" customHeight="1" x14ac:dyDescent="0.25">
      <c r="B27" s="682" t="s">
        <v>1</v>
      </c>
      <c r="D27" s="833">
        <v>3893</v>
      </c>
      <c r="F27" s="685">
        <v>772</v>
      </c>
      <c r="G27" s="686">
        <v>14.735636571864859</v>
      </c>
      <c r="H27" s="685">
        <v>851</v>
      </c>
      <c r="I27" s="684">
        <v>16.243557930902845</v>
      </c>
      <c r="J27" s="685">
        <v>1369</v>
      </c>
      <c r="K27" s="684">
        <v>26.130941019278488</v>
      </c>
      <c r="L27" s="685">
        <v>67</v>
      </c>
      <c r="M27" s="684">
        <v>1.2788700133613284</v>
      </c>
      <c r="N27" s="685">
        <v>207</v>
      </c>
      <c r="O27" s="684">
        <v>3.9511357129223135</v>
      </c>
      <c r="P27" s="685">
        <v>4</v>
      </c>
      <c r="Q27" s="684">
        <v>7.6350448558885287E-2</v>
      </c>
      <c r="R27" s="685">
        <v>1969</v>
      </c>
      <c r="S27" s="684">
        <v>37.58350830311128</v>
      </c>
      <c r="T27" s="685">
        <v>0</v>
      </c>
      <c r="U27" s="684">
        <f t="shared" si="0"/>
        <v>0</v>
      </c>
      <c r="V27" s="834">
        <f t="shared" si="1"/>
        <v>5239</v>
      </c>
      <c r="W27" s="684">
        <f t="shared" si="1"/>
        <v>100</v>
      </c>
      <c r="X27" s="678"/>
      <c r="Y27" s="835">
        <f t="shared" si="2"/>
        <v>1.3457487798612895</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1634266</v>
      </c>
      <c r="F30" s="1250">
        <f>SUM(F10:F27)</f>
        <v>77957</v>
      </c>
      <c r="G30" s="1251">
        <f>F30*100/$V30</f>
        <v>3.367910903318315</v>
      </c>
      <c r="H30" s="1250">
        <f>SUM(H10:H27)</f>
        <v>598402</v>
      </c>
      <c r="I30" s="1251">
        <f>H30*100/$V30</f>
        <v>25.852259840264328</v>
      </c>
      <c r="J30" s="1250">
        <f>SUM(J10:J27)</f>
        <v>378622</v>
      </c>
      <c r="K30" s="1251">
        <f>J30*100/$V30</f>
        <v>16.357288787872633</v>
      </c>
      <c r="L30" s="1250">
        <f>SUM(L10:L27)</f>
        <v>109945</v>
      </c>
      <c r="M30" s="1251">
        <f>L30*100/$V30</f>
        <v>4.7498616450778268</v>
      </c>
      <c r="N30" s="1250">
        <f>SUM(N10:N27)</f>
        <v>184456</v>
      </c>
      <c r="O30" s="1251">
        <f>N30*100/$V30</f>
        <v>7.9688978998997282</v>
      </c>
      <c r="P30" s="1250">
        <f>SUM(P10:P27)</f>
        <v>237074</v>
      </c>
      <c r="Q30" s="1251">
        <f>P30*100/$V30</f>
        <v>10.242109233209156</v>
      </c>
      <c r="R30" s="1250">
        <f>SUM(R10:R27)</f>
        <v>716212</v>
      </c>
      <c r="S30" s="1251">
        <f>R30*100/$V30</f>
        <v>30.941906485465282</v>
      </c>
      <c r="T30" s="1250">
        <f>SUM(T10:T28)</f>
        <v>12031</v>
      </c>
      <c r="U30" s="1251">
        <f>T30*100/$V30</f>
        <v>0.51976520489273115</v>
      </c>
      <c r="V30" s="1250">
        <f>SUM(V10:V27)</f>
        <v>2314699</v>
      </c>
      <c r="W30" s="1251">
        <f>G30+I30+K30+M30+O30+Q30+S30+U30</f>
        <v>100.00000000000001</v>
      </c>
      <c r="X30" s="1267"/>
      <c r="Y30" s="1268">
        <f>(V30/D30)</f>
        <v>1.4163538860870875</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54" t="s">
        <v>413</v>
      </c>
      <c r="C3" s="1554"/>
      <c r="D3" s="1554"/>
      <c r="E3" s="1554"/>
      <c r="F3" s="1554"/>
      <c r="G3" s="1554"/>
      <c r="H3" s="1554"/>
      <c r="I3" s="1554"/>
      <c r="J3" s="1554"/>
      <c r="K3" s="1554"/>
      <c r="L3" s="1554"/>
      <c r="M3" s="1554"/>
      <c r="N3" s="1554"/>
      <c r="O3" s="1554"/>
      <c r="P3" s="1554"/>
      <c r="Q3" s="1554"/>
      <c r="R3" s="1554"/>
      <c r="S3" s="1554"/>
      <c r="T3" s="1554"/>
      <c r="U3" s="1554"/>
      <c r="V3" s="1554"/>
      <c r="W3" s="1554"/>
      <c r="X3" s="1554"/>
      <c r="Y3" s="218"/>
    </row>
    <row r="4" spans="2:25" s="217"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57" t="s">
        <v>52</v>
      </c>
      <c r="G6" s="1557"/>
      <c r="H6" s="1557"/>
      <c r="I6" s="1557"/>
      <c r="J6" s="1557"/>
      <c r="K6" s="1557"/>
      <c r="L6" s="1557"/>
      <c r="M6" s="1557"/>
      <c r="N6" s="1557"/>
      <c r="O6" s="1557"/>
      <c r="P6" s="1557"/>
      <c r="Q6" s="1557"/>
      <c r="R6" s="1557"/>
      <c r="S6" s="1557"/>
      <c r="T6" s="1557"/>
      <c r="U6" s="1557"/>
      <c r="V6" s="1557"/>
      <c r="W6" s="1557"/>
      <c r="X6" s="192"/>
      <c r="Y6" s="192"/>
    </row>
    <row r="7" spans="2:25" s="132"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c r="R7" s="133"/>
      <c r="S7" s="133"/>
      <c r="T7" s="133"/>
      <c r="U7" s="133"/>
      <c r="V7" s="133"/>
      <c r="W7" s="133"/>
    </row>
    <row r="8" spans="2:25" s="189"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321670</v>
      </c>
      <c r="E10" s="162"/>
      <c r="F10" s="164">
        <f>'41benpresaad'!F10+'41benpresaad'!H10+'41benpresaad'!J10+'41benpresaad'!L10+'41benpresaad'!N10</f>
        <v>394095</v>
      </c>
      <c r="G10" s="165">
        <f t="shared" ref="G10:G27" si="0">F10*100/$N10</f>
        <v>80.251162241359296</v>
      </c>
      <c r="H10" s="164">
        <f>'41benpresaad'!P10</f>
        <v>4237</v>
      </c>
      <c r="I10" s="165">
        <f t="shared" ref="I10:I27" si="1">H10*100/$N10</f>
        <v>0.86279748389763722</v>
      </c>
      <c r="J10" s="164">
        <f>'41benpresaad'!R10</f>
        <v>92733</v>
      </c>
      <c r="K10" s="165">
        <f t="shared" ref="K10:K27" si="2">J10*100/$N10</f>
        <v>18.88359666610328</v>
      </c>
      <c r="L10" s="164">
        <f>'41benpresaad'!T10</f>
        <v>12</v>
      </c>
      <c r="M10" s="165">
        <f t="shared" ref="M10:M27" si="3">L10*100/$N10</f>
        <v>2.4436086397856141E-3</v>
      </c>
      <c r="N10" s="164">
        <f>F10+H10+J10+L10</f>
        <v>491077</v>
      </c>
      <c r="O10" s="165">
        <f>G10+I10+K10+M10</f>
        <v>99.999999999999986</v>
      </c>
      <c r="P10" s="166"/>
      <c r="Q10" s="166">
        <f t="shared" ref="Q10:Q27" si="4">N10/D10</f>
        <v>1.5266484285136941</v>
      </c>
      <c r="R10" s="162"/>
      <c r="S10" s="162"/>
      <c r="T10" s="162"/>
      <c r="U10" s="162"/>
      <c r="V10" s="162"/>
      <c r="W10" s="162"/>
    </row>
    <row r="11" spans="2:25" s="191" customFormat="1" ht="18" customHeight="1" x14ac:dyDescent="0.25">
      <c r="B11" s="146" t="s">
        <v>7</v>
      </c>
      <c r="C11" s="159"/>
      <c r="D11" s="163">
        <f>'41benpresaad'!D11</f>
        <v>48456</v>
      </c>
      <c r="E11" s="162"/>
      <c r="F11" s="164">
        <f>'41benpresaad'!F11+'41benpresaad'!H11+'41benpresaad'!J11+'41benpresaad'!L11+'41benpresaad'!N11</f>
        <v>28055</v>
      </c>
      <c r="G11" s="165">
        <f t="shared" si="0"/>
        <v>43.736164375019484</v>
      </c>
      <c r="H11" s="164">
        <f>'41benpresaad'!P11</f>
        <v>10467</v>
      </c>
      <c r="I11" s="165">
        <f t="shared" si="1"/>
        <v>16.317463286876812</v>
      </c>
      <c r="J11" s="164">
        <f>'41benpresaad'!R11</f>
        <v>25624</v>
      </c>
      <c r="K11" s="165">
        <f t="shared" si="2"/>
        <v>39.9463723381037</v>
      </c>
      <c r="L11" s="164">
        <f>'41benpresaad'!T11</f>
        <v>0</v>
      </c>
      <c r="M11" s="165">
        <f t="shared" si="3"/>
        <v>0</v>
      </c>
      <c r="N11" s="164">
        <f t="shared" ref="N11:N27" si="5">F11+H11+J11+L11</f>
        <v>64146</v>
      </c>
      <c r="O11" s="165">
        <f t="shared" ref="O11:O27" si="6">G11+I11+K11+M11</f>
        <v>100</v>
      </c>
      <c r="P11" s="166"/>
      <c r="Q11" s="166">
        <f t="shared" si="4"/>
        <v>1.3237989103516592</v>
      </c>
      <c r="R11" s="162"/>
      <c r="S11" s="162"/>
      <c r="T11" s="162"/>
      <c r="U11" s="162"/>
      <c r="V11" s="162"/>
      <c r="W11" s="162"/>
    </row>
    <row r="12" spans="2:25" s="191" customFormat="1" ht="22.5" customHeight="1" x14ac:dyDescent="0.25">
      <c r="B12" s="146" t="s">
        <v>37</v>
      </c>
      <c r="C12" s="159"/>
      <c r="D12" s="163">
        <f>'41benpresaad'!D12</f>
        <v>34063</v>
      </c>
      <c r="E12" s="162"/>
      <c r="F12" s="163">
        <f>'41benpresaad'!F12+'41benpresaad'!H12+'41benpresaad'!J12+'41benpresaad'!L12+'41benpresaad'!N12</f>
        <v>30082</v>
      </c>
      <c r="G12" s="165">
        <f t="shared" si="0"/>
        <v>61.927700922266141</v>
      </c>
      <c r="H12" s="164">
        <f>'41benpresaad'!P12</f>
        <v>5262</v>
      </c>
      <c r="I12" s="165">
        <f t="shared" si="1"/>
        <v>10.832509881422926</v>
      </c>
      <c r="J12" s="164">
        <f>'41benpresaad'!R12</f>
        <v>13204</v>
      </c>
      <c r="K12" s="165">
        <f t="shared" si="2"/>
        <v>27.182147562582344</v>
      </c>
      <c r="L12" s="164">
        <f>'41benpresaad'!T12</f>
        <v>28</v>
      </c>
      <c r="M12" s="165">
        <f t="shared" si="3"/>
        <v>5.7641633728590248E-2</v>
      </c>
      <c r="N12" s="164">
        <f t="shared" si="5"/>
        <v>48576</v>
      </c>
      <c r="O12" s="165">
        <f t="shared" si="6"/>
        <v>100</v>
      </c>
      <c r="P12" s="166"/>
      <c r="Q12" s="166">
        <f t="shared" si="4"/>
        <v>1.426063470627954</v>
      </c>
      <c r="R12" s="162"/>
      <c r="S12" s="162"/>
      <c r="T12" s="162"/>
      <c r="U12" s="162"/>
      <c r="V12" s="162"/>
      <c r="W12" s="162"/>
    </row>
    <row r="13" spans="2:25" s="191" customFormat="1" ht="18" customHeight="1" x14ac:dyDescent="0.25">
      <c r="B13" s="146" t="s">
        <v>38</v>
      </c>
      <c r="C13" s="159"/>
      <c r="D13" s="163">
        <f>'41benpresaad'!D13</f>
        <v>33805</v>
      </c>
      <c r="E13" s="162"/>
      <c r="F13" s="164">
        <f>'41benpresaad'!F13+'41benpresaad'!H13+'41benpresaad'!J13+'41benpresaad'!L13+'41benpresaad'!N13</f>
        <v>29746</v>
      </c>
      <c r="G13" s="165">
        <f t="shared" si="0"/>
        <v>53.405867356098959</v>
      </c>
      <c r="H13" s="164">
        <f>'41benpresaad'!P13</f>
        <v>869</v>
      </c>
      <c r="I13" s="165">
        <f t="shared" si="1"/>
        <v>1.5601996481022657</v>
      </c>
      <c r="J13" s="164">
        <f>'41benpresaad'!R13</f>
        <v>25083</v>
      </c>
      <c r="K13" s="165">
        <f t="shared" si="2"/>
        <v>45.033932995798772</v>
      </c>
      <c r="L13" s="164">
        <f>'41benpresaad'!T13</f>
        <v>0</v>
      </c>
      <c r="M13" s="165">
        <f t="shared" si="3"/>
        <v>0</v>
      </c>
      <c r="N13" s="164">
        <f t="shared" si="5"/>
        <v>55698</v>
      </c>
      <c r="O13" s="165">
        <f t="shared" si="6"/>
        <v>100</v>
      </c>
      <c r="P13" s="166"/>
      <c r="Q13" s="166">
        <f t="shared" si="4"/>
        <v>1.6476260908149682</v>
      </c>
      <c r="R13" s="162"/>
      <c r="S13" s="162"/>
      <c r="T13" s="162"/>
      <c r="U13" s="162"/>
      <c r="V13" s="162"/>
      <c r="W13" s="162"/>
    </row>
    <row r="14" spans="2:25" s="191" customFormat="1" ht="18" customHeight="1" x14ac:dyDescent="0.25">
      <c r="B14" s="146" t="s">
        <v>6</v>
      </c>
      <c r="C14" s="159"/>
      <c r="D14" s="163">
        <f>'41benpresaad'!D14</f>
        <v>61080</v>
      </c>
      <c r="E14" s="162"/>
      <c r="F14" s="164">
        <f>'41benpresaad'!F14+'41benpresaad'!H14+'41benpresaad'!J14+'41benpresaad'!L14+'41benpresaad'!N14</f>
        <v>16599</v>
      </c>
      <c r="G14" s="165">
        <f t="shared" si="0"/>
        <v>24.053732900533273</v>
      </c>
      <c r="H14" s="164">
        <f>'41benpresaad'!P14</f>
        <v>25611</v>
      </c>
      <c r="I14" s="165">
        <f t="shared" si="1"/>
        <v>37.113088337584045</v>
      </c>
      <c r="J14" s="164">
        <f>'41benpresaad'!R14</f>
        <v>26731</v>
      </c>
      <c r="K14" s="165">
        <f t="shared" si="2"/>
        <v>38.736088569441222</v>
      </c>
      <c r="L14" s="164">
        <f>'41benpresaad'!T14</f>
        <v>67</v>
      </c>
      <c r="M14" s="165">
        <f t="shared" si="3"/>
        <v>9.7090192441456058E-2</v>
      </c>
      <c r="N14" s="164">
        <f t="shared" si="5"/>
        <v>69008</v>
      </c>
      <c r="O14" s="165">
        <f t="shared" si="6"/>
        <v>100</v>
      </c>
      <c r="P14" s="166"/>
      <c r="Q14" s="166">
        <f t="shared" si="4"/>
        <v>1.129796987557302</v>
      </c>
      <c r="R14" s="162"/>
      <c r="S14" s="162"/>
      <c r="T14" s="162"/>
      <c r="U14" s="162"/>
      <c r="V14" s="162"/>
      <c r="W14" s="162"/>
    </row>
    <row r="15" spans="2:25" s="191" customFormat="1" ht="18" customHeight="1" x14ac:dyDescent="0.25">
      <c r="B15" s="146" t="s">
        <v>5</v>
      </c>
      <c r="C15" s="159"/>
      <c r="D15" s="163">
        <f>'41benpresaad'!D15</f>
        <v>18238</v>
      </c>
      <c r="E15" s="162"/>
      <c r="F15" s="163">
        <f>'41benpresaad'!F15+'41benpresaad'!H15+'41benpresaad'!J15+'41benpresaad'!L15+'41benpresaad'!N15</f>
        <v>18832</v>
      </c>
      <c r="G15" s="165">
        <f t="shared" si="0"/>
        <v>64.913308744958812</v>
      </c>
      <c r="H15" s="164">
        <f>'41benpresaad'!P15</f>
        <v>545</v>
      </c>
      <c r="I15" s="165">
        <f t="shared" si="1"/>
        <v>1.8785977732584191</v>
      </c>
      <c r="J15" s="164">
        <f>'41benpresaad'!R15</f>
        <v>9634</v>
      </c>
      <c r="K15" s="165">
        <f t="shared" si="2"/>
        <v>33.208093481782775</v>
      </c>
      <c r="L15" s="164">
        <f>'41benpresaad'!T15</f>
        <v>0</v>
      </c>
      <c r="M15" s="165">
        <f t="shared" si="3"/>
        <v>0</v>
      </c>
      <c r="N15" s="164">
        <f t="shared" si="5"/>
        <v>29011</v>
      </c>
      <c r="O15" s="165">
        <f t="shared" si="6"/>
        <v>100</v>
      </c>
      <c r="P15" s="166"/>
      <c r="Q15" s="166">
        <f t="shared" si="4"/>
        <v>1.5906897686149797</v>
      </c>
      <c r="R15" s="162"/>
      <c r="S15" s="162"/>
      <c r="T15" s="162"/>
      <c r="U15" s="162"/>
      <c r="V15" s="162"/>
      <c r="W15" s="162"/>
    </row>
    <row r="16" spans="2:25" s="191" customFormat="1" ht="18" customHeight="1" x14ac:dyDescent="0.25">
      <c r="B16" s="146" t="s">
        <v>4</v>
      </c>
      <c r="C16" s="159"/>
      <c r="D16" s="163">
        <f>'41benpresaad'!D16</f>
        <v>127957</v>
      </c>
      <c r="E16" s="162"/>
      <c r="F16" s="164">
        <f>'41benpresaad'!F16+'41benpresaad'!H16+'41benpresaad'!J16+'41benpresaad'!L16+'41benpresaad'!N16</f>
        <v>89568</v>
      </c>
      <c r="G16" s="165">
        <f t="shared" si="0"/>
        <v>49.588369144571843</v>
      </c>
      <c r="H16" s="164">
        <f>'41benpresaad'!P16</f>
        <v>48693</v>
      </c>
      <c r="I16" s="165">
        <f t="shared" si="1"/>
        <v>26.958360784617685</v>
      </c>
      <c r="J16" s="164">
        <f>'41benpresaad'!R16</f>
        <v>39471</v>
      </c>
      <c r="K16" s="165">
        <f t="shared" si="2"/>
        <v>21.852698715003072</v>
      </c>
      <c r="L16" s="164">
        <f>'41benpresaad'!T16</f>
        <v>2891</v>
      </c>
      <c r="M16" s="165">
        <f t="shared" si="3"/>
        <v>1.6005713558074</v>
      </c>
      <c r="N16" s="164">
        <f t="shared" si="5"/>
        <v>180623</v>
      </c>
      <c r="O16" s="165">
        <f t="shared" si="6"/>
        <v>100</v>
      </c>
      <c r="P16" s="166"/>
      <c r="Q16" s="166">
        <f t="shared" si="4"/>
        <v>1.4115913939839164</v>
      </c>
      <c r="R16" s="162"/>
      <c r="S16" s="162"/>
      <c r="T16" s="162"/>
      <c r="U16" s="162"/>
      <c r="V16" s="162"/>
      <c r="W16" s="162"/>
    </row>
    <row r="17" spans="2:25" s="191" customFormat="1" ht="18" customHeight="1" x14ac:dyDescent="0.25">
      <c r="B17" s="146" t="s">
        <v>40</v>
      </c>
      <c r="C17" s="159"/>
      <c r="D17" s="163">
        <f>'41benpresaad'!D17</f>
        <v>80382</v>
      </c>
      <c r="E17" s="162"/>
      <c r="F17" s="164">
        <f>'41benpresaad'!F17+'41benpresaad'!H17+'41benpresaad'!J17+'41benpresaad'!L17+'41benpresaad'!N17</f>
        <v>80565</v>
      </c>
      <c r="G17" s="165">
        <f t="shared" si="0"/>
        <v>70.372279095768846</v>
      </c>
      <c r="H17" s="164">
        <f>'41benpresaad'!P17</f>
        <v>12247</v>
      </c>
      <c r="I17" s="165">
        <f t="shared" si="1"/>
        <v>10.697564725201774</v>
      </c>
      <c r="J17" s="164">
        <f>'41benpresaad'!R17</f>
        <v>21654</v>
      </c>
      <c r="K17" s="165">
        <f t="shared" si="2"/>
        <v>18.914433457950455</v>
      </c>
      <c r="L17" s="164">
        <f>'41benpresaad'!T17</f>
        <v>18</v>
      </c>
      <c r="M17" s="165">
        <f t="shared" si="3"/>
        <v>1.5722721078928061E-2</v>
      </c>
      <c r="N17" s="164">
        <f t="shared" si="5"/>
        <v>114484</v>
      </c>
      <c r="O17" s="165">
        <f t="shared" si="6"/>
        <v>100</v>
      </c>
      <c r="P17" s="166"/>
      <c r="Q17" s="166">
        <f t="shared" si="4"/>
        <v>1.4242492100221442</v>
      </c>
      <c r="R17" s="162"/>
      <c r="S17" s="162"/>
      <c r="T17" s="162"/>
      <c r="U17" s="162"/>
      <c r="V17" s="162"/>
      <c r="W17" s="162"/>
    </row>
    <row r="18" spans="2:25" s="191" customFormat="1" ht="18" customHeight="1" x14ac:dyDescent="0.25">
      <c r="B18" s="146" t="s">
        <v>41</v>
      </c>
      <c r="C18" s="159"/>
      <c r="D18" s="163">
        <f>'41benpresaad'!D18</f>
        <v>243496</v>
      </c>
      <c r="E18" s="162"/>
      <c r="F18" s="164">
        <f>'41benpresaad'!F18+'41benpresaad'!H18+'41benpresaad'!J18+'41benpresaad'!L18+'41benpresaad'!N18</f>
        <v>125877</v>
      </c>
      <c r="G18" s="165">
        <f t="shared" si="0"/>
        <v>41.719668170263255</v>
      </c>
      <c r="H18" s="164">
        <f>'41benpresaad'!P18</f>
        <v>22561</v>
      </c>
      <c r="I18" s="165">
        <f t="shared" si="1"/>
        <v>7.4774377653527599</v>
      </c>
      <c r="J18" s="164">
        <f>'41benpresaad'!R18</f>
        <v>153195</v>
      </c>
      <c r="K18" s="165">
        <f t="shared" si="2"/>
        <v>50.773728046771687</v>
      </c>
      <c r="L18" s="164">
        <f>'41benpresaad'!T18</f>
        <v>88</v>
      </c>
      <c r="M18" s="165">
        <f t="shared" si="3"/>
        <v>2.9166017612297455E-2</v>
      </c>
      <c r="N18" s="164">
        <f t="shared" si="5"/>
        <v>301721</v>
      </c>
      <c r="O18" s="165">
        <f t="shared" si="6"/>
        <v>100</v>
      </c>
      <c r="P18" s="166"/>
      <c r="Q18" s="166">
        <f t="shared" si="4"/>
        <v>1.2391209711863851</v>
      </c>
      <c r="R18" s="162"/>
      <c r="S18" s="162"/>
      <c r="T18" s="162"/>
      <c r="U18" s="162"/>
      <c r="V18" s="162"/>
      <c r="W18" s="162"/>
    </row>
    <row r="19" spans="2:25" s="191" customFormat="1" ht="18" customHeight="1" x14ac:dyDescent="0.25">
      <c r="B19" s="146" t="s">
        <v>3</v>
      </c>
      <c r="C19" s="159"/>
      <c r="D19" s="163">
        <f>'41benpresaad'!D19</f>
        <v>177368</v>
      </c>
      <c r="E19" s="162"/>
      <c r="F19" s="164">
        <f>'41benpresaad'!F19+'41benpresaad'!H19+'41benpresaad'!J19+'41benpresaad'!L19+'41benpresaad'!N19</f>
        <v>114026</v>
      </c>
      <c r="G19" s="165">
        <f t="shared" si="0"/>
        <v>42.481548956272611</v>
      </c>
      <c r="H19" s="164">
        <f>'41benpresaad'!P19</f>
        <v>27295</v>
      </c>
      <c r="I19" s="165">
        <f>H19*100/$N19</f>
        <v>10.169030561112912</v>
      </c>
      <c r="J19" s="164">
        <f>'41benpresaad'!R19</f>
        <v>126070</v>
      </c>
      <c r="K19" s="165">
        <f>J19*100/$N19</f>
        <v>46.968663961879642</v>
      </c>
      <c r="L19" s="164">
        <f>'41benpresaad'!T19</f>
        <v>1022</v>
      </c>
      <c r="M19" s="165">
        <f t="shared" si="3"/>
        <v>0.38075652073483773</v>
      </c>
      <c r="N19" s="164">
        <f t="shared" si="5"/>
        <v>268413</v>
      </c>
      <c r="O19" s="165">
        <f t="shared" si="6"/>
        <v>100</v>
      </c>
      <c r="P19" s="166"/>
      <c r="Q19" s="166">
        <f t="shared" si="4"/>
        <v>1.5133113075639348</v>
      </c>
      <c r="R19" s="162"/>
      <c r="S19" s="162"/>
      <c r="T19" s="162"/>
      <c r="U19" s="162"/>
      <c r="V19" s="162"/>
      <c r="W19" s="162"/>
    </row>
    <row r="20" spans="2:25" s="191" customFormat="1" ht="18" customHeight="1" x14ac:dyDescent="0.25">
      <c r="B20" s="146" t="s">
        <v>2</v>
      </c>
      <c r="C20" s="159"/>
      <c r="D20" s="163">
        <f>'41benpresaad'!D20</f>
        <v>37527</v>
      </c>
      <c r="E20" s="162"/>
      <c r="F20" s="164">
        <f>'41benpresaad'!F20+'41benpresaad'!H20+'41benpresaad'!J20+'41benpresaad'!L20+'41benpresaad'!N20</f>
        <v>16842</v>
      </c>
      <c r="G20" s="165">
        <f t="shared" si="0"/>
        <v>37.669425184522481</v>
      </c>
      <c r="H20" s="164">
        <f>'41benpresaad'!P20</f>
        <v>20468</v>
      </c>
      <c r="I20" s="165">
        <f>H20*100/$N20</f>
        <v>45.779467680608363</v>
      </c>
      <c r="J20" s="164">
        <f>'41benpresaad'!R20</f>
        <v>7400</v>
      </c>
      <c r="K20" s="165">
        <f>J20*100/$N20</f>
        <v>16.551107134869156</v>
      </c>
      <c r="L20" s="164">
        <f>'41benpresaad'!T20</f>
        <v>0</v>
      </c>
      <c r="M20" s="165">
        <f t="shared" si="3"/>
        <v>0</v>
      </c>
      <c r="N20" s="164">
        <f t="shared" si="5"/>
        <v>44710</v>
      </c>
      <c r="O20" s="165">
        <f t="shared" si="6"/>
        <v>100</v>
      </c>
      <c r="P20" s="166"/>
      <c r="Q20" s="166">
        <f t="shared" si="4"/>
        <v>1.1914088522930157</v>
      </c>
      <c r="R20" s="162"/>
      <c r="S20" s="162"/>
      <c r="T20" s="162"/>
      <c r="U20" s="162"/>
      <c r="V20" s="162"/>
      <c r="W20" s="162"/>
    </row>
    <row r="21" spans="2:25" s="191" customFormat="1" ht="18" customHeight="1" x14ac:dyDescent="0.25">
      <c r="B21" s="146" t="s">
        <v>35</v>
      </c>
      <c r="C21" s="159"/>
      <c r="D21" s="163">
        <f>'41benpresaad'!D21</f>
        <v>90424</v>
      </c>
      <c r="E21" s="162"/>
      <c r="F21" s="164">
        <f>'41benpresaad'!F21+'41benpresaad'!H21+'41benpresaad'!J21+'41benpresaad'!L21+'41benpresaad'!N21</f>
        <v>85867</v>
      </c>
      <c r="G21" s="165">
        <f t="shared" si="0"/>
        <v>61.312549982863018</v>
      </c>
      <c r="H21" s="164">
        <f>'41benpresaad'!P21</f>
        <v>20418</v>
      </c>
      <c r="I21" s="165">
        <f>H21*100/$N21</f>
        <v>14.579287101565178</v>
      </c>
      <c r="J21" s="164">
        <f>'41benpresaad'!R21</f>
        <v>33615</v>
      </c>
      <c r="K21" s="165">
        <f>J21*100/$N21</f>
        <v>24.002484862332913</v>
      </c>
      <c r="L21" s="164">
        <f>'41benpresaad'!T21</f>
        <v>148</v>
      </c>
      <c r="M21" s="165">
        <f t="shared" si="3"/>
        <v>0.10567805323888953</v>
      </c>
      <c r="N21" s="164">
        <f t="shared" si="5"/>
        <v>140048</v>
      </c>
      <c r="O21" s="165">
        <f t="shared" si="6"/>
        <v>100.00000000000001</v>
      </c>
      <c r="P21" s="166"/>
      <c r="Q21" s="166">
        <f t="shared" si="4"/>
        <v>1.5487923560116783</v>
      </c>
      <c r="R21" s="162"/>
      <c r="S21" s="162"/>
      <c r="T21" s="162"/>
      <c r="U21" s="162"/>
      <c r="V21" s="162"/>
      <c r="W21" s="162"/>
    </row>
    <row r="22" spans="2:25" s="191" customFormat="1" ht="21" customHeight="1" x14ac:dyDescent="0.25">
      <c r="B22" s="146" t="s">
        <v>42</v>
      </c>
      <c r="C22" s="159"/>
      <c r="D22" s="163">
        <f>'41benpresaad'!D22</f>
        <v>206319</v>
      </c>
      <c r="E22" s="162"/>
      <c r="F22" s="164">
        <f>'41benpresaad'!F22+'41benpresaad'!H22+'41benpresaad'!J22+'41benpresaad'!L22+'41benpresaad'!N22</f>
        <v>202042</v>
      </c>
      <c r="G22" s="165">
        <f t="shared" si="0"/>
        <v>69.353498877530711</v>
      </c>
      <c r="H22" s="164">
        <f>'41benpresaad'!P22</f>
        <v>30943</v>
      </c>
      <c r="I22" s="165">
        <f>H22*100/$N22</f>
        <v>10.621580244540406</v>
      </c>
      <c r="J22" s="164">
        <f>'41benpresaad'!R22</f>
        <v>58249</v>
      </c>
      <c r="K22" s="165">
        <f>J22*100/$N22</f>
        <v>19.9947137531666</v>
      </c>
      <c r="L22" s="164">
        <f>'41benpresaad'!T22</f>
        <v>88</v>
      </c>
      <c r="M22" s="165">
        <f t="shared" si="3"/>
        <v>3.0207124762290524E-2</v>
      </c>
      <c r="N22" s="164">
        <f t="shared" si="5"/>
        <v>291322</v>
      </c>
      <c r="O22" s="165">
        <f t="shared" si="6"/>
        <v>100</v>
      </c>
      <c r="P22" s="166"/>
      <c r="Q22" s="166">
        <f t="shared" si="4"/>
        <v>1.4119979255424853</v>
      </c>
      <c r="R22" s="162"/>
      <c r="S22" s="162"/>
      <c r="T22" s="162"/>
      <c r="U22" s="162"/>
      <c r="V22" s="162"/>
      <c r="W22" s="162"/>
    </row>
    <row r="23" spans="2:25" s="191" customFormat="1" ht="18" customHeight="1" x14ac:dyDescent="0.25">
      <c r="B23" s="146" t="s">
        <v>43</v>
      </c>
      <c r="C23" s="159"/>
      <c r="D23" s="163">
        <f>'41benpresaad'!D23</f>
        <v>48582</v>
      </c>
      <c r="E23" s="162"/>
      <c r="F23" s="164">
        <f>'41benpresaad'!F23+'41benpresaad'!H23+'41benpresaad'!J23+'41benpresaad'!L23+'41benpresaad'!N23</f>
        <v>32859</v>
      </c>
      <c r="G23" s="165">
        <f t="shared" si="0"/>
        <v>50.861388437427443</v>
      </c>
      <c r="H23" s="164">
        <f>'41benpresaad'!P23</f>
        <v>1823</v>
      </c>
      <c r="I23" s="165">
        <f>H23*100/$N23</f>
        <v>2.821763021437969</v>
      </c>
      <c r="J23" s="164">
        <f>'41benpresaad'!R23</f>
        <v>29919</v>
      </c>
      <c r="K23" s="165">
        <f>J23*100/$N23</f>
        <v>46.310657069886233</v>
      </c>
      <c r="L23" s="164">
        <f>'41benpresaad'!T23</f>
        <v>4</v>
      </c>
      <c r="M23" s="165">
        <f t="shared" si="3"/>
        <v>6.1914712483553905E-3</v>
      </c>
      <c r="N23" s="164">
        <f t="shared" si="5"/>
        <v>64605</v>
      </c>
      <c r="O23" s="165">
        <f t="shared" si="6"/>
        <v>100</v>
      </c>
      <c r="P23" s="166"/>
      <c r="Q23" s="166">
        <f t="shared" si="4"/>
        <v>1.3298135111769791</v>
      </c>
      <c r="R23" s="162"/>
      <c r="S23" s="162"/>
      <c r="T23" s="162"/>
      <c r="U23" s="162"/>
      <c r="V23" s="162"/>
      <c r="W23" s="162"/>
    </row>
    <row r="24" spans="2:25" s="191" customFormat="1" ht="22.5" customHeight="1" x14ac:dyDescent="0.25">
      <c r="B24" s="146" t="s">
        <v>44</v>
      </c>
      <c r="C24" s="159"/>
      <c r="D24" s="163">
        <f>'41benpresaad'!D24</f>
        <v>17455</v>
      </c>
      <c r="E24" s="162"/>
      <c r="F24" s="163">
        <f>'41benpresaad'!F24+'41benpresaad'!H24+'41benpresaad'!J24+'41benpresaad'!L24+'41benpresaad'!N24</f>
        <v>11387</v>
      </c>
      <c r="G24" s="167">
        <f t="shared" si="0"/>
        <v>45.475239616613422</v>
      </c>
      <c r="H24" s="164">
        <f>'41benpresaad'!P24</f>
        <v>3184</v>
      </c>
      <c r="I24" s="165">
        <f t="shared" si="1"/>
        <v>12.715654952076678</v>
      </c>
      <c r="J24" s="164">
        <f>'41benpresaad'!R24</f>
        <v>10430</v>
      </c>
      <c r="K24" s="165">
        <f t="shared" si="2"/>
        <v>41.653354632587856</v>
      </c>
      <c r="L24" s="164">
        <f>'41benpresaad'!T24</f>
        <v>39</v>
      </c>
      <c r="M24" s="165">
        <f t="shared" si="3"/>
        <v>0.15575079872204473</v>
      </c>
      <c r="N24" s="163">
        <f t="shared" si="5"/>
        <v>25040</v>
      </c>
      <c r="O24" s="165">
        <f t="shared" si="6"/>
        <v>100</v>
      </c>
      <c r="P24" s="166"/>
      <c r="Q24" s="166">
        <f t="shared" si="4"/>
        <v>1.4345459753652248</v>
      </c>
      <c r="R24" s="162"/>
      <c r="S24" s="162"/>
      <c r="T24" s="162"/>
      <c r="U24" s="162"/>
      <c r="V24" s="162"/>
      <c r="W24" s="162"/>
    </row>
    <row r="25" spans="2:25" s="191" customFormat="1" ht="18" customHeight="1" x14ac:dyDescent="0.25">
      <c r="B25" s="146" t="s">
        <v>45</v>
      </c>
      <c r="C25" s="159"/>
      <c r="D25" s="163">
        <f>'41benpresaad'!D25</f>
        <v>74226</v>
      </c>
      <c r="E25" s="162"/>
      <c r="F25" s="163">
        <f>'41benpresaad'!F25+'41benpresaad'!H25+'41benpresaad'!J25+'41benpresaad'!L25+'41benpresaad'!N25</f>
        <v>57543</v>
      </c>
      <c r="G25" s="167">
        <f t="shared" si="0"/>
        <v>53.951451850323934</v>
      </c>
      <c r="H25" s="164">
        <f>'41benpresaad'!P25</f>
        <v>1466</v>
      </c>
      <c r="I25" s="165">
        <f t="shared" si="1"/>
        <v>1.3744995640229896</v>
      </c>
      <c r="J25" s="164">
        <f>'41benpresaad'!R25</f>
        <v>40022</v>
      </c>
      <c r="K25" s="165">
        <f t="shared" si="2"/>
        <v>37.52402561482134</v>
      </c>
      <c r="L25" s="164">
        <f>'41benpresaad'!T25</f>
        <v>7626</v>
      </c>
      <c r="M25" s="165">
        <f t="shared" si="3"/>
        <v>7.1500229708317313</v>
      </c>
      <c r="N25" s="163">
        <f t="shared" si="5"/>
        <v>106657</v>
      </c>
      <c r="O25" s="165">
        <f t="shared" si="6"/>
        <v>99.999999999999986</v>
      </c>
      <c r="P25" s="166"/>
      <c r="Q25" s="166">
        <f t="shared" si="4"/>
        <v>1.4369223722145879</v>
      </c>
      <c r="R25" s="162"/>
      <c r="S25" s="162"/>
      <c r="T25" s="162"/>
      <c r="U25" s="162"/>
      <c r="V25" s="162"/>
      <c r="W25" s="162"/>
    </row>
    <row r="26" spans="2:25" s="191" customFormat="1" ht="18" customHeight="1" x14ac:dyDescent="0.25">
      <c r="B26" s="146" t="s">
        <v>46</v>
      </c>
      <c r="C26" s="159"/>
      <c r="D26" s="163">
        <f>'41benpresaad'!D26</f>
        <v>9325</v>
      </c>
      <c r="E26" s="162"/>
      <c r="F26" s="163">
        <f>'41benpresaad'!F26+'41benpresaad'!H26+'41benpresaad'!J26+'41benpresaad'!L26+'41benpresaad'!N26</f>
        <v>12131</v>
      </c>
      <c r="G26" s="167">
        <f t="shared" si="0"/>
        <v>84.707771803645002</v>
      </c>
      <c r="H26" s="164">
        <f>'41benpresaad'!P26</f>
        <v>981</v>
      </c>
      <c r="I26" s="165">
        <f t="shared" si="1"/>
        <v>6.8500803016549128</v>
      </c>
      <c r="J26" s="164">
        <f>'41benpresaad'!R26</f>
        <v>1209</v>
      </c>
      <c r="K26" s="165">
        <f t="shared" si="2"/>
        <v>8.4421478947000903</v>
      </c>
      <c r="L26" s="164">
        <f>'41benpresaad'!T26</f>
        <v>0</v>
      </c>
      <c r="M26" s="165">
        <f t="shared" si="3"/>
        <v>0</v>
      </c>
      <c r="N26" s="163">
        <f t="shared" si="5"/>
        <v>14321</v>
      </c>
      <c r="O26" s="165">
        <f t="shared" si="6"/>
        <v>100</v>
      </c>
      <c r="P26" s="166"/>
      <c r="Q26" s="166">
        <f t="shared" si="4"/>
        <v>1.5357640750670241</v>
      </c>
      <c r="R26" s="162"/>
      <c r="S26" s="162"/>
      <c r="T26" s="162"/>
      <c r="U26" s="162"/>
      <c r="V26" s="162"/>
      <c r="W26" s="162"/>
    </row>
    <row r="27" spans="2:25" s="191" customFormat="1" ht="18" customHeight="1" x14ac:dyDescent="0.25">
      <c r="B27" s="146" t="s">
        <v>1</v>
      </c>
      <c r="C27" s="159"/>
      <c r="D27" s="163">
        <f>'41benpresaad'!D27</f>
        <v>3893</v>
      </c>
      <c r="E27" s="162"/>
      <c r="F27" s="163">
        <f>'41benpresaad'!F27+'41benpresaad'!H27+'41benpresaad'!J27+'41benpresaad'!L27+'41benpresaad'!N27</f>
        <v>3266</v>
      </c>
      <c r="G27" s="167">
        <f t="shared" si="0"/>
        <v>62.340141248329836</v>
      </c>
      <c r="H27" s="164">
        <f>'41benpresaad'!P27</f>
        <v>4</v>
      </c>
      <c r="I27" s="165">
        <f t="shared" si="1"/>
        <v>7.6350448558885287E-2</v>
      </c>
      <c r="J27" s="164">
        <f>'41benpresaad'!R27</f>
        <v>1969</v>
      </c>
      <c r="K27" s="165">
        <f t="shared" si="2"/>
        <v>37.58350830311128</v>
      </c>
      <c r="L27" s="164">
        <f>'41benpresaad'!T27</f>
        <v>0</v>
      </c>
      <c r="M27" s="165">
        <f t="shared" si="3"/>
        <v>0</v>
      </c>
      <c r="N27" s="164">
        <f t="shared" si="5"/>
        <v>5239</v>
      </c>
      <c r="O27" s="165">
        <f t="shared" si="6"/>
        <v>100</v>
      </c>
      <c r="P27" s="166"/>
      <c r="Q27" s="166">
        <f t="shared" si="4"/>
        <v>1.3457487798612895</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1634266</v>
      </c>
      <c r="E30" s="174"/>
      <c r="F30" s="147">
        <f>SUM(F10:F27)</f>
        <v>1349382</v>
      </c>
      <c r="G30" s="175">
        <f>F30*100/$N30</f>
        <v>58.296219076432834</v>
      </c>
      <c r="H30" s="147">
        <f>SUM(H10:H27)</f>
        <v>237074</v>
      </c>
      <c r="I30" s="175">
        <f>H30*100/$N30</f>
        <v>10.242109233209156</v>
      </c>
      <c r="J30" s="147">
        <f>SUM(J10:J27)</f>
        <v>716212</v>
      </c>
      <c r="K30" s="175">
        <f>J30*100/$N30</f>
        <v>30.941906485465282</v>
      </c>
      <c r="L30" s="147">
        <f>SUM(L10:L28)</f>
        <v>12031</v>
      </c>
      <c r="M30" s="175">
        <f>L30*100/$N30</f>
        <v>0.51976520489273115</v>
      </c>
      <c r="N30" s="147">
        <f>F30+H30+J30+L30</f>
        <v>2314699</v>
      </c>
      <c r="O30" s="175">
        <f>G30+I30+K30+M30</f>
        <v>100.00000000000001</v>
      </c>
      <c r="P30" s="176"/>
      <c r="Q30" s="176">
        <f>(N30/D30)</f>
        <v>1.4163538860870875</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414</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245</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246</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75933</v>
      </c>
      <c r="E10" s="633"/>
      <c r="F10" s="675">
        <v>3</v>
      </c>
      <c r="G10" s="676">
        <v>4.1448354287779113E-2</v>
      </c>
      <c r="H10" s="675">
        <v>27893</v>
      </c>
      <c r="I10" s="676">
        <v>22.496891373428415</v>
      </c>
      <c r="J10" s="675">
        <v>31171</v>
      </c>
      <c r="K10" s="676">
        <v>25.898844759971517</v>
      </c>
      <c r="L10" s="675">
        <v>6236</v>
      </c>
      <c r="M10" s="676">
        <v>6.7656467537436367</v>
      </c>
      <c r="N10" s="675">
        <v>13083</v>
      </c>
      <c r="O10" s="676">
        <v>12.528030778060005</v>
      </c>
      <c r="P10" s="675">
        <v>1997</v>
      </c>
      <c r="Q10" s="676">
        <v>2.7451563878290628</v>
      </c>
      <c r="R10" s="675">
        <v>27257</v>
      </c>
      <c r="S10" s="676">
        <v>29.514416587843943</v>
      </c>
      <c r="T10" s="675">
        <v>9</v>
      </c>
      <c r="U10" s="676">
        <v>9.5650048356413341E-3</v>
      </c>
      <c r="V10" s="831">
        <f>F10+H10+J10+L10+N10+P10+R10+T10</f>
        <v>107649</v>
      </c>
      <c r="W10" s="676">
        <f t="shared" ref="V10:W27" si="0">G10+I10+K10+M10+O10+Q10+S10+U10</f>
        <v>100</v>
      </c>
      <c r="X10" s="678"/>
      <c r="Y10" s="832">
        <f t="shared" ref="Y10:Y27" si="1">V10/D10</f>
        <v>1.4176840109043498</v>
      </c>
    </row>
    <row r="11" spans="2:30" s="633" customFormat="1" ht="18" customHeight="1" x14ac:dyDescent="0.25">
      <c r="B11" s="682" t="s">
        <v>7</v>
      </c>
      <c r="D11" s="833">
        <v>14114</v>
      </c>
      <c r="F11" s="683">
        <v>2419</v>
      </c>
      <c r="G11" s="684">
        <v>14.391281630215721</v>
      </c>
      <c r="H11" s="683">
        <v>1942</v>
      </c>
      <c r="I11" s="684">
        <v>3.2171381652608795</v>
      </c>
      <c r="J11" s="683">
        <v>726</v>
      </c>
      <c r="K11" s="684">
        <v>5.0160483690378443</v>
      </c>
      <c r="L11" s="683">
        <v>515</v>
      </c>
      <c r="M11" s="684">
        <v>3.4634619690975592</v>
      </c>
      <c r="N11" s="683">
        <v>2897</v>
      </c>
      <c r="O11" s="684">
        <v>20.243338060759871</v>
      </c>
      <c r="P11" s="683">
        <v>4475</v>
      </c>
      <c r="Q11" s="684">
        <v>22.057176979920879</v>
      </c>
      <c r="R11" s="683">
        <v>5515</v>
      </c>
      <c r="S11" s="684">
        <v>31.611554825707248</v>
      </c>
      <c r="T11" s="683">
        <v>0</v>
      </c>
      <c r="U11" s="684">
        <v>0</v>
      </c>
      <c r="V11" s="834">
        <f t="shared" si="0"/>
        <v>18489</v>
      </c>
      <c r="W11" s="684">
        <f t="shared" si="0"/>
        <v>100</v>
      </c>
      <c r="X11" s="678"/>
      <c r="Y11" s="835">
        <f t="shared" si="1"/>
        <v>1.3099759104435313</v>
      </c>
    </row>
    <row r="12" spans="2:30" s="633" customFormat="1" ht="22.5" customHeight="1" x14ac:dyDescent="0.25">
      <c r="B12" s="682" t="s">
        <v>37</v>
      </c>
      <c r="D12" s="833">
        <v>7759</v>
      </c>
      <c r="F12" s="685">
        <v>2285</v>
      </c>
      <c r="G12" s="684">
        <v>26.047201285061163</v>
      </c>
      <c r="H12" s="685">
        <v>892</v>
      </c>
      <c r="I12" s="684">
        <v>1.4456938094649698</v>
      </c>
      <c r="J12" s="685">
        <v>884</v>
      </c>
      <c r="K12" s="684">
        <v>7.7350796985048804</v>
      </c>
      <c r="L12" s="685">
        <v>557</v>
      </c>
      <c r="M12" s="684">
        <v>6.5735821079945636</v>
      </c>
      <c r="N12" s="685">
        <v>1811</v>
      </c>
      <c r="O12" s="684">
        <v>20.560978623501793</v>
      </c>
      <c r="P12" s="685">
        <v>1714</v>
      </c>
      <c r="Q12" s="684">
        <v>11.083652539231435</v>
      </c>
      <c r="R12" s="685">
        <v>2783</v>
      </c>
      <c r="S12" s="684">
        <v>26.553811936241196</v>
      </c>
      <c r="T12" s="685">
        <v>11</v>
      </c>
      <c r="U12" s="684">
        <v>0</v>
      </c>
      <c r="V12" s="834">
        <f t="shared" si="0"/>
        <v>10937</v>
      </c>
      <c r="W12" s="684">
        <f t="shared" si="0"/>
        <v>100</v>
      </c>
      <c r="X12" s="678"/>
      <c r="Y12" s="835">
        <f t="shared" si="1"/>
        <v>1.4095888645444001</v>
      </c>
    </row>
    <row r="13" spans="2:30" s="633" customFormat="1" ht="18" customHeight="1" x14ac:dyDescent="0.25">
      <c r="B13" s="682" t="s">
        <v>38</v>
      </c>
      <c r="D13" s="833">
        <v>8268</v>
      </c>
      <c r="F13" s="683">
        <v>428</v>
      </c>
      <c r="G13" s="684">
        <v>2.2477064220183487</v>
      </c>
      <c r="H13" s="683">
        <v>2905</v>
      </c>
      <c r="I13" s="684">
        <v>9.8776758409785934</v>
      </c>
      <c r="J13" s="683">
        <v>656</v>
      </c>
      <c r="K13" s="684">
        <v>2.6758409785932722</v>
      </c>
      <c r="L13" s="683">
        <v>633</v>
      </c>
      <c r="M13" s="684">
        <v>7.477064220183486</v>
      </c>
      <c r="N13" s="683">
        <v>2220</v>
      </c>
      <c r="O13" s="684">
        <v>19.602446483180429</v>
      </c>
      <c r="P13" s="683">
        <v>441</v>
      </c>
      <c r="Q13" s="684">
        <v>6.666666666666667</v>
      </c>
      <c r="R13" s="683">
        <v>4627</v>
      </c>
      <c r="S13" s="684">
        <v>51.452599388379205</v>
      </c>
      <c r="T13" s="683">
        <v>0</v>
      </c>
      <c r="U13" s="684">
        <v>0</v>
      </c>
      <c r="V13" s="834">
        <f t="shared" si="0"/>
        <v>11910</v>
      </c>
      <c r="W13" s="684">
        <f t="shared" si="0"/>
        <v>100</v>
      </c>
      <c r="X13" s="678"/>
      <c r="Y13" s="835">
        <f t="shared" si="1"/>
        <v>1.4404934687953557</v>
      </c>
    </row>
    <row r="14" spans="2:30" s="633" customFormat="1" ht="18" customHeight="1" x14ac:dyDescent="0.25">
      <c r="B14" s="682" t="s">
        <v>6</v>
      </c>
      <c r="D14" s="833">
        <v>21330</v>
      </c>
      <c r="F14" s="683">
        <v>673</v>
      </c>
      <c r="G14" s="684">
        <v>0.16137708445400753</v>
      </c>
      <c r="H14" s="683">
        <v>859</v>
      </c>
      <c r="I14" s="684">
        <v>3.0984400215169448</v>
      </c>
      <c r="J14" s="683">
        <v>516</v>
      </c>
      <c r="K14" s="684">
        <v>0</v>
      </c>
      <c r="L14" s="683">
        <v>1704</v>
      </c>
      <c r="M14" s="684">
        <v>14.922001075847231</v>
      </c>
      <c r="N14" s="683">
        <v>3244</v>
      </c>
      <c r="O14" s="684">
        <v>24.314147391070467</v>
      </c>
      <c r="P14" s="683">
        <v>7908</v>
      </c>
      <c r="Q14" s="684">
        <v>21.79666487358795</v>
      </c>
      <c r="R14" s="683">
        <v>9419</v>
      </c>
      <c r="S14" s="684">
        <v>35.707369553523399</v>
      </c>
      <c r="T14" s="683">
        <v>41</v>
      </c>
      <c r="U14" s="684">
        <v>0</v>
      </c>
      <c r="V14" s="834">
        <f t="shared" si="0"/>
        <v>24364</v>
      </c>
      <c r="W14" s="684">
        <f t="shared" si="0"/>
        <v>100</v>
      </c>
      <c r="X14" s="678"/>
      <c r="Y14" s="835">
        <f t="shared" si="1"/>
        <v>1.1422409751523677</v>
      </c>
    </row>
    <row r="15" spans="2:30" s="633" customFormat="1" ht="18" customHeight="1" x14ac:dyDescent="0.25">
      <c r="B15" s="682" t="s">
        <v>5</v>
      </c>
      <c r="D15" s="833">
        <v>5160</v>
      </c>
      <c r="F15" s="685">
        <v>2375</v>
      </c>
      <c r="G15" s="684">
        <v>0</v>
      </c>
      <c r="H15" s="685">
        <v>707</v>
      </c>
      <c r="I15" s="684">
        <v>5.5706304868316039</v>
      </c>
      <c r="J15" s="685">
        <v>392</v>
      </c>
      <c r="K15" s="684">
        <v>8.0925778132482051</v>
      </c>
      <c r="L15" s="685">
        <v>725</v>
      </c>
      <c r="M15" s="684">
        <v>12.721468475658419</v>
      </c>
      <c r="N15" s="685">
        <v>1790</v>
      </c>
      <c r="O15" s="684">
        <v>33.998403830806069</v>
      </c>
      <c r="P15" s="685">
        <v>243</v>
      </c>
      <c r="Q15" s="684">
        <v>0</v>
      </c>
      <c r="R15" s="685">
        <v>2267</v>
      </c>
      <c r="S15" s="684">
        <v>39.616919393455703</v>
      </c>
      <c r="T15" s="685">
        <v>0</v>
      </c>
      <c r="U15" s="684">
        <v>0</v>
      </c>
      <c r="V15" s="834">
        <f t="shared" si="0"/>
        <v>8499</v>
      </c>
      <c r="W15" s="684">
        <f t="shared" si="0"/>
        <v>100</v>
      </c>
      <c r="X15" s="678"/>
      <c r="Y15" s="835">
        <f t="shared" si="1"/>
        <v>1.6470930232558139</v>
      </c>
    </row>
    <row r="16" spans="2:30" s="742" customFormat="1" ht="18" customHeight="1" x14ac:dyDescent="0.25">
      <c r="B16" s="836" t="s">
        <v>4</v>
      </c>
      <c r="D16" s="837">
        <v>34767</v>
      </c>
      <c r="E16" s="820"/>
      <c r="F16" s="838">
        <v>5868</v>
      </c>
      <c r="G16" s="839">
        <v>14.10823965697068</v>
      </c>
      <c r="H16" s="838">
        <v>4676</v>
      </c>
      <c r="I16" s="839">
        <v>4.2299223548499247</v>
      </c>
      <c r="J16" s="838">
        <v>3493</v>
      </c>
      <c r="K16" s="839">
        <v>9.7183914706223202</v>
      </c>
      <c r="L16" s="838">
        <v>2070</v>
      </c>
      <c r="M16" s="839">
        <v>5.5742264457063389</v>
      </c>
      <c r="N16" s="838">
        <v>5559</v>
      </c>
      <c r="O16" s="839">
        <v>12.858963958743772</v>
      </c>
      <c r="P16" s="838">
        <v>16085</v>
      </c>
      <c r="Q16" s="839">
        <v>32.65036504809364</v>
      </c>
      <c r="R16" s="838">
        <v>9661</v>
      </c>
      <c r="S16" s="839">
        <v>20.020859891065012</v>
      </c>
      <c r="T16" s="838">
        <v>623</v>
      </c>
      <c r="U16" s="839">
        <v>0.83903117394831384</v>
      </c>
      <c r="V16" s="840">
        <f t="shared" si="0"/>
        <v>48035</v>
      </c>
      <c r="W16" s="839">
        <f t="shared" si="0"/>
        <v>100</v>
      </c>
      <c r="X16" s="841"/>
      <c r="Y16" s="835">
        <f t="shared" si="1"/>
        <v>1.3816262547818334</v>
      </c>
    </row>
    <row r="17" spans="2:25" s="742" customFormat="1" ht="18" customHeight="1" x14ac:dyDescent="0.25">
      <c r="B17" s="836" t="s">
        <v>40</v>
      </c>
      <c r="D17" s="837">
        <v>24186</v>
      </c>
      <c r="E17" s="820"/>
      <c r="F17" s="838">
        <v>4405</v>
      </c>
      <c r="G17" s="839">
        <v>6.9774527726995732</v>
      </c>
      <c r="H17" s="838">
        <v>5660</v>
      </c>
      <c r="I17" s="839">
        <v>8.4573866109515112</v>
      </c>
      <c r="J17" s="838">
        <v>2867</v>
      </c>
      <c r="K17" s="839">
        <v>12.122399233916601</v>
      </c>
      <c r="L17" s="838">
        <v>1452</v>
      </c>
      <c r="M17" s="839">
        <v>4.8359014538173586</v>
      </c>
      <c r="N17" s="838">
        <v>7540</v>
      </c>
      <c r="O17" s="839">
        <v>28.332027509358404</v>
      </c>
      <c r="P17" s="838">
        <v>4175</v>
      </c>
      <c r="Q17" s="839">
        <v>12.823191433794724</v>
      </c>
      <c r="R17" s="838">
        <v>8509</v>
      </c>
      <c r="S17" s="839">
        <v>26.412466266213983</v>
      </c>
      <c r="T17" s="838">
        <v>14</v>
      </c>
      <c r="U17" s="839">
        <v>3.9174719247845394E-2</v>
      </c>
      <c r="V17" s="840">
        <f t="shared" si="0"/>
        <v>34622</v>
      </c>
      <c r="W17" s="839">
        <f t="shared" si="0"/>
        <v>99.999999999999986</v>
      </c>
      <c r="X17" s="841"/>
      <c r="Y17" s="835">
        <f t="shared" si="1"/>
        <v>1.4314892913255601</v>
      </c>
    </row>
    <row r="18" spans="2:25" s="742" customFormat="1" ht="18" customHeight="1" x14ac:dyDescent="0.25">
      <c r="B18" s="836" t="s">
        <v>41</v>
      </c>
      <c r="D18" s="837">
        <v>45952</v>
      </c>
      <c r="E18" s="820"/>
      <c r="F18" s="838">
        <v>9</v>
      </c>
      <c r="G18" s="839">
        <v>0.38917682645664642</v>
      </c>
      <c r="H18" s="838">
        <v>4364</v>
      </c>
      <c r="I18" s="839">
        <v>5.0131877455410665</v>
      </c>
      <c r="J18" s="838">
        <v>5746</v>
      </c>
      <c r="K18" s="839">
        <v>10.515152074072708</v>
      </c>
      <c r="L18" s="838">
        <v>3579</v>
      </c>
      <c r="M18" s="839">
        <v>6.5237840529723146</v>
      </c>
      <c r="N18" s="838">
        <v>14610</v>
      </c>
      <c r="O18" s="839">
        <v>32.416031871922094</v>
      </c>
      <c r="P18" s="838">
        <v>6387</v>
      </c>
      <c r="Q18" s="839">
        <v>11.359905564675286</v>
      </c>
      <c r="R18" s="838">
        <v>22279</v>
      </c>
      <c r="S18" s="839">
        <v>33.677628788018517</v>
      </c>
      <c r="T18" s="838">
        <v>63</v>
      </c>
      <c r="U18" s="839">
        <v>0.10513307634136894</v>
      </c>
      <c r="V18" s="840">
        <f t="shared" si="0"/>
        <v>57037</v>
      </c>
      <c r="W18" s="839">
        <f t="shared" si="0"/>
        <v>100.00000000000001</v>
      </c>
      <c r="X18" s="841"/>
      <c r="Y18" s="835">
        <f t="shared" si="1"/>
        <v>1.2412299791086352</v>
      </c>
    </row>
    <row r="19" spans="2:25" s="742" customFormat="1" ht="18" customHeight="1" x14ac:dyDescent="0.25">
      <c r="B19" s="836" t="s">
        <v>3</v>
      </c>
      <c r="D19" s="837">
        <v>48133</v>
      </c>
      <c r="E19" s="820"/>
      <c r="F19" s="838">
        <v>23</v>
      </c>
      <c r="G19" s="839">
        <v>7.0628950806935764E-3</v>
      </c>
      <c r="H19" s="838">
        <v>20182</v>
      </c>
      <c r="I19" s="839">
        <v>5.0323127449941731</v>
      </c>
      <c r="J19" s="838">
        <v>1146</v>
      </c>
      <c r="K19" s="839">
        <v>8.1223293427976129E-2</v>
      </c>
      <c r="L19" s="838">
        <v>3180</v>
      </c>
      <c r="M19" s="839">
        <v>7.5113889183176186</v>
      </c>
      <c r="N19" s="838">
        <v>6196</v>
      </c>
      <c r="O19" s="839">
        <v>19.811420701345483</v>
      </c>
      <c r="P19" s="838">
        <v>8069</v>
      </c>
      <c r="Q19" s="839">
        <v>16.121058021683087</v>
      </c>
      <c r="R19" s="838">
        <v>32871</v>
      </c>
      <c r="S19" s="839">
        <v>51.403750397287851</v>
      </c>
      <c r="T19" s="838">
        <v>351</v>
      </c>
      <c r="U19" s="839">
        <v>3.1783027863121094E-2</v>
      </c>
      <c r="V19" s="840">
        <f t="shared" si="0"/>
        <v>72018</v>
      </c>
      <c r="W19" s="839">
        <f t="shared" si="0"/>
        <v>100.00000000000001</v>
      </c>
      <c r="X19" s="841"/>
      <c r="Y19" s="835">
        <f t="shared" si="1"/>
        <v>1.4962291982631459</v>
      </c>
    </row>
    <row r="20" spans="2:25" s="633" customFormat="1" ht="18" customHeight="1" x14ac:dyDescent="0.25">
      <c r="B20" s="836" t="s">
        <v>2</v>
      </c>
      <c r="D20" s="833">
        <v>12348</v>
      </c>
      <c r="F20" s="683">
        <v>423</v>
      </c>
      <c r="G20" s="684">
        <v>2.6190698107931776</v>
      </c>
      <c r="H20" s="683">
        <v>959</v>
      </c>
      <c r="I20" s="684">
        <v>3.3647124615528008</v>
      </c>
      <c r="J20" s="683">
        <v>185</v>
      </c>
      <c r="K20" s="684">
        <v>1.8175039612265822</v>
      </c>
      <c r="L20" s="683">
        <v>777</v>
      </c>
      <c r="M20" s="684">
        <v>6.0117438717494638</v>
      </c>
      <c r="N20" s="683">
        <v>3336</v>
      </c>
      <c r="O20" s="684">
        <v>28.250535930655232</v>
      </c>
      <c r="P20" s="683">
        <v>6184</v>
      </c>
      <c r="Q20" s="684">
        <v>37.794761860378415</v>
      </c>
      <c r="R20" s="683">
        <v>2063</v>
      </c>
      <c r="S20" s="684">
        <v>20.141672103644328</v>
      </c>
      <c r="T20" s="683">
        <v>0</v>
      </c>
      <c r="U20" s="684">
        <v>0</v>
      </c>
      <c r="V20" s="834">
        <f t="shared" si="0"/>
        <v>13927</v>
      </c>
      <c r="W20" s="684">
        <f t="shared" si="0"/>
        <v>100</v>
      </c>
      <c r="X20" s="678"/>
      <c r="Y20" s="835">
        <f t="shared" si="1"/>
        <v>1.1278749595076125</v>
      </c>
    </row>
    <row r="21" spans="2:25" s="633" customFormat="1" ht="18" customHeight="1" x14ac:dyDescent="0.25">
      <c r="B21" s="682" t="s">
        <v>35</v>
      </c>
      <c r="D21" s="833">
        <v>28239</v>
      </c>
      <c r="F21" s="683">
        <v>1461</v>
      </c>
      <c r="G21" s="684">
        <v>5.3052431721922009</v>
      </c>
      <c r="H21" s="683">
        <v>11220</v>
      </c>
      <c r="I21" s="684">
        <v>3.6950489265371695</v>
      </c>
      <c r="J21" s="683">
        <v>8341</v>
      </c>
      <c r="K21" s="684">
        <v>30.798159778004965</v>
      </c>
      <c r="L21" s="683">
        <v>1777</v>
      </c>
      <c r="M21" s="684">
        <v>7.5471009201109975</v>
      </c>
      <c r="N21" s="683">
        <v>3874</v>
      </c>
      <c r="O21" s="684">
        <v>17.328757119906527</v>
      </c>
      <c r="P21" s="683">
        <v>6914</v>
      </c>
      <c r="Q21" s="684">
        <v>16.445158463560684</v>
      </c>
      <c r="R21" s="683">
        <v>8186</v>
      </c>
      <c r="S21" s="684">
        <v>18.613991529136847</v>
      </c>
      <c r="T21" s="683">
        <v>90</v>
      </c>
      <c r="U21" s="684">
        <v>0.26654009055060612</v>
      </c>
      <c r="V21" s="834">
        <f t="shared" si="0"/>
        <v>41863</v>
      </c>
      <c r="W21" s="684">
        <f t="shared" si="0"/>
        <v>100.00000000000001</v>
      </c>
      <c r="X21" s="678"/>
      <c r="Y21" s="835">
        <f t="shared" si="1"/>
        <v>1.4824533446651793</v>
      </c>
    </row>
    <row r="22" spans="2:25" s="633" customFormat="1" ht="21" customHeight="1" x14ac:dyDescent="0.25">
      <c r="B22" s="682" t="s">
        <v>42</v>
      </c>
      <c r="D22" s="833">
        <v>67068</v>
      </c>
      <c r="F22" s="683">
        <v>2531</v>
      </c>
      <c r="G22" s="684">
        <v>2.2532814395789673</v>
      </c>
      <c r="H22" s="683">
        <v>21277</v>
      </c>
      <c r="I22" s="684">
        <v>13.798591305169941</v>
      </c>
      <c r="J22" s="683">
        <v>16387</v>
      </c>
      <c r="K22" s="684">
        <v>14.416274049446134</v>
      </c>
      <c r="L22" s="683">
        <v>7021</v>
      </c>
      <c r="M22" s="684">
        <v>8.5530151426815628</v>
      </c>
      <c r="N22" s="683">
        <v>15461</v>
      </c>
      <c r="O22" s="684">
        <v>24.417377054346627</v>
      </c>
      <c r="P22" s="683">
        <v>14083</v>
      </c>
      <c r="Q22" s="684">
        <v>16.926398058711374</v>
      </c>
      <c r="R22" s="683">
        <v>17720</v>
      </c>
      <c r="S22" s="684">
        <v>19.521611017443234</v>
      </c>
      <c r="T22" s="683">
        <v>64</v>
      </c>
      <c r="U22" s="684">
        <v>0.11345193262215779</v>
      </c>
      <c r="V22" s="834">
        <f t="shared" si="0"/>
        <v>94544</v>
      </c>
      <c r="W22" s="684">
        <f t="shared" si="0"/>
        <v>100</v>
      </c>
      <c r="X22" s="678"/>
      <c r="Y22" s="835">
        <f t="shared" si="1"/>
        <v>1.4096737639410748</v>
      </c>
    </row>
    <row r="23" spans="2:25" s="633" customFormat="1" ht="18" customHeight="1" x14ac:dyDescent="0.25">
      <c r="B23" s="682" t="s">
        <v>43</v>
      </c>
      <c r="D23" s="833">
        <v>14414</v>
      </c>
      <c r="F23" s="683">
        <v>1029</v>
      </c>
      <c r="G23" s="684">
        <v>8.3258093641171165</v>
      </c>
      <c r="H23" s="683">
        <v>2904</v>
      </c>
      <c r="I23" s="684">
        <v>9.538243260673287</v>
      </c>
      <c r="J23" s="683">
        <v>571</v>
      </c>
      <c r="K23" s="684">
        <v>0.88352895653295493</v>
      </c>
      <c r="L23" s="683">
        <v>1513</v>
      </c>
      <c r="M23" s="684">
        <v>8.2742164323487675</v>
      </c>
      <c r="N23" s="683">
        <v>2810</v>
      </c>
      <c r="O23" s="684">
        <v>15.62620920933832</v>
      </c>
      <c r="P23" s="683">
        <v>1087</v>
      </c>
      <c r="Q23" s="684">
        <v>3.5147684767186895</v>
      </c>
      <c r="R23" s="683">
        <v>8018</v>
      </c>
      <c r="S23" s="684">
        <v>53.81787695085773</v>
      </c>
      <c r="T23" s="683">
        <v>2</v>
      </c>
      <c r="U23" s="684">
        <v>1.9347349413130401E-2</v>
      </c>
      <c r="V23" s="834">
        <f>F23+H23+J23+L23+N23+P23+R23+T23</f>
        <v>17934</v>
      </c>
      <c r="W23" s="684">
        <f t="shared" si="0"/>
        <v>100</v>
      </c>
      <c r="X23" s="678"/>
      <c r="Y23" s="835">
        <f t="shared" si="1"/>
        <v>1.2442070209518523</v>
      </c>
    </row>
    <row r="24" spans="2:25" s="633" customFormat="1" ht="22.5" customHeight="1" x14ac:dyDescent="0.25">
      <c r="B24" s="682" t="s">
        <v>44</v>
      </c>
      <c r="D24" s="833">
        <v>3198</v>
      </c>
      <c r="F24" s="685">
        <v>329</v>
      </c>
      <c r="G24" s="686">
        <v>3.2579185520361991</v>
      </c>
      <c r="H24" s="685">
        <v>323</v>
      </c>
      <c r="I24" s="684">
        <v>6.4253393665158374</v>
      </c>
      <c r="J24" s="685">
        <v>173</v>
      </c>
      <c r="K24" s="684">
        <v>5.2187028657616894</v>
      </c>
      <c r="L24" s="685">
        <v>192</v>
      </c>
      <c r="M24" s="684">
        <v>3.4690799396681751</v>
      </c>
      <c r="N24" s="685">
        <v>1021</v>
      </c>
      <c r="O24" s="684">
        <v>17.134238310708898</v>
      </c>
      <c r="P24" s="685">
        <v>750</v>
      </c>
      <c r="Q24" s="684">
        <v>12.428355957767723</v>
      </c>
      <c r="R24" s="685">
        <v>1276</v>
      </c>
      <c r="S24" s="684">
        <v>51.945701357466064</v>
      </c>
      <c r="T24" s="685">
        <v>11</v>
      </c>
      <c r="U24" s="684">
        <v>0.12066365007541478</v>
      </c>
      <c r="V24" s="842">
        <f t="shared" si="0"/>
        <v>4075</v>
      </c>
      <c r="W24" s="684">
        <f t="shared" si="0"/>
        <v>100</v>
      </c>
      <c r="X24" s="678"/>
      <c r="Y24" s="835">
        <f t="shared" si="1"/>
        <v>1.2742338961851156</v>
      </c>
    </row>
    <row r="25" spans="2:25" s="633" customFormat="1" ht="18" customHeight="1" x14ac:dyDescent="0.25">
      <c r="B25" s="682" t="s">
        <v>45</v>
      </c>
      <c r="D25" s="833">
        <v>17426</v>
      </c>
      <c r="F25" s="685">
        <v>273</v>
      </c>
      <c r="G25" s="686">
        <v>0.41635124905374715</v>
      </c>
      <c r="H25" s="685">
        <v>5196</v>
      </c>
      <c r="I25" s="684">
        <v>12.162503154176129</v>
      </c>
      <c r="J25" s="685">
        <v>1399</v>
      </c>
      <c r="K25" s="684">
        <v>6.594330894103793</v>
      </c>
      <c r="L25" s="685">
        <v>2000</v>
      </c>
      <c r="M25" s="684">
        <v>8.2555303221465213</v>
      </c>
      <c r="N25" s="685">
        <v>5988</v>
      </c>
      <c r="O25" s="684">
        <v>27.294137437967869</v>
      </c>
      <c r="P25" s="685">
        <v>697</v>
      </c>
      <c r="Q25" s="684">
        <v>2.5864244259399447</v>
      </c>
      <c r="R25" s="685">
        <v>7409</v>
      </c>
      <c r="S25" s="684">
        <v>35.057616283959966</v>
      </c>
      <c r="T25" s="685">
        <v>2052</v>
      </c>
      <c r="U25" s="684">
        <v>7.6331062326520316</v>
      </c>
      <c r="V25" s="842">
        <f t="shared" si="0"/>
        <v>25014</v>
      </c>
      <c r="W25" s="684">
        <f t="shared" si="0"/>
        <v>99.999999999999986</v>
      </c>
      <c r="X25" s="678"/>
      <c r="Y25" s="835">
        <f t="shared" si="1"/>
        <v>1.4354412946172386</v>
      </c>
    </row>
    <row r="26" spans="2:25" s="633" customFormat="1" ht="18" customHeight="1" x14ac:dyDescent="0.25">
      <c r="B26" s="682" t="s">
        <v>46</v>
      </c>
      <c r="D26" s="833">
        <v>2171</v>
      </c>
      <c r="F26" s="685">
        <v>380</v>
      </c>
      <c r="G26" s="686">
        <v>8.1975827640567527</v>
      </c>
      <c r="H26" s="685">
        <v>441</v>
      </c>
      <c r="I26" s="684">
        <v>11.008933263268524</v>
      </c>
      <c r="J26" s="685">
        <v>602</v>
      </c>
      <c r="K26" s="684">
        <v>20.546505517603784</v>
      </c>
      <c r="L26" s="685">
        <v>418</v>
      </c>
      <c r="M26" s="684">
        <v>9.1697320021019451</v>
      </c>
      <c r="N26" s="685">
        <v>692</v>
      </c>
      <c r="O26" s="684">
        <v>17.892800840777721</v>
      </c>
      <c r="P26" s="685">
        <v>421</v>
      </c>
      <c r="Q26" s="684">
        <v>13.110877561744614</v>
      </c>
      <c r="R26" s="685">
        <v>469</v>
      </c>
      <c r="S26" s="684">
        <v>20.073568050446664</v>
      </c>
      <c r="T26" s="685">
        <v>0</v>
      </c>
      <c r="U26" s="684">
        <v>0</v>
      </c>
      <c r="V26" s="842">
        <f t="shared" si="0"/>
        <v>3423</v>
      </c>
      <c r="W26" s="684">
        <f t="shared" si="0"/>
        <v>100.00000000000001</v>
      </c>
      <c r="X26" s="678"/>
      <c r="Y26" s="835">
        <f t="shared" si="1"/>
        <v>1.5766927683095349</v>
      </c>
    </row>
    <row r="27" spans="2:25" s="633" customFormat="1" ht="18" customHeight="1" x14ac:dyDescent="0.25">
      <c r="B27" s="682" t="s">
        <v>1</v>
      </c>
      <c r="D27" s="833">
        <v>1199</v>
      </c>
      <c r="F27" s="685">
        <v>193</v>
      </c>
      <c r="G27" s="686">
        <v>9.2670598146588041</v>
      </c>
      <c r="H27" s="685">
        <v>206</v>
      </c>
      <c r="I27" s="684">
        <v>12.973883740522325</v>
      </c>
      <c r="J27" s="685">
        <v>387</v>
      </c>
      <c r="K27" s="684">
        <v>20.387531592249367</v>
      </c>
      <c r="L27" s="685">
        <v>15</v>
      </c>
      <c r="M27" s="684">
        <v>1.5164279696714407</v>
      </c>
      <c r="N27" s="685">
        <v>90</v>
      </c>
      <c r="O27" s="684">
        <v>7.5821398483572029</v>
      </c>
      <c r="P27" s="685">
        <v>0</v>
      </c>
      <c r="Q27" s="684">
        <v>0.42122999157540014</v>
      </c>
      <c r="R27" s="685">
        <v>673</v>
      </c>
      <c r="S27" s="684">
        <v>47.851727042965457</v>
      </c>
      <c r="T27" s="685">
        <v>0</v>
      </c>
      <c r="U27" s="684">
        <v>0</v>
      </c>
      <c r="V27" s="834">
        <f t="shared" si="0"/>
        <v>1564</v>
      </c>
      <c r="W27" s="684">
        <f t="shared" si="0"/>
        <v>100</v>
      </c>
      <c r="X27" s="678"/>
      <c r="Y27" s="835">
        <f t="shared" si="1"/>
        <v>1.3044203502919098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431665</v>
      </c>
      <c r="E30" s="1225"/>
      <c r="F30" s="1250">
        <f>SUM(F10:F27)</f>
        <v>25107</v>
      </c>
      <c r="G30" s="1251">
        <f>F30*100/$V30</f>
        <v>4.2132625389324456</v>
      </c>
      <c r="H30" s="1250">
        <f>SUM(H10:H27)</f>
        <v>112606</v>
      </c>
      <c r="I30" s="1251">
        <f>H30*100/$V30</f>
        <v>18.896667919664914</v>
      </c>
      <c r="J30" s="1250">
        <f>SUM(J10:J27)</f>
        <v>75642</v>
      </c>
      <c r="K30" s="1251">
        <f>J30*100/$V30</f>
        <v>12.693655353882505</v>
      </c>
      <c r="L30" s="1250">
        <f>SUM(L10:L27)</f>
        <v>34364</v>
      </c>
      <c r="M30" s="1251">
        <f>L30*100/$V30</f>
        <v>5.7667006766190525</v>
      </c>
      <c r="N30" s="1250">
        <f>SUM(N10:N27)</f>
        <v>92222</v>
      </c>
      <c r="O30" s="1251">
        <f>N30*100/$V30</f>
        <v>15.475982708624208</v>
      </c>
      <c r="P30" s="1250">
        <f>SUM(P10:P27)</f>
        <v>81630</v>
      </c>
      <c r="Q30" s="1251">
        <f>P30*100/$V30</f>
        <v>13.698515197078724</v>
      </c>
      <c r="R30" s="1250">
        <f>SUM(R10:R27)</f>
        <v>171002</v>
      </c>
      <c r="S30" s="1251">
        <f>R30*100/$V30</f>
        <v>28.69623295027387</v>
      </c>
      <c r="T30" s="1250">
        <f>SUM(T10:T28)</f>
        <v>3331</v>
      </c>
      <c r="U30" s="1251">
        <f>T30*100/$V30</f>
        <v>0.55898265492428312</v>
      </c>
      <c r="V30" s="1250">
        <f>SUM(V10:V27)</f>
        <v>595904</v>
      </c>
      <c r="W30" s="1251">
        <f>G30+I30+K30+M30+O30+Q30+S30+U30</f>
        <v>100</v>
      </c>
      <c r="X30" s="1267"/>
      <c r="Y30" s="1268">
        <f>(V30/D30)</f>
        <v>1.380477916903154</v>
      </c>
    </row>
    <row r="31" spans="2:25" s="631" customFormat="1" ht="5.25" customHeight="1" x14ac:dyDescent="0.25">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5">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35">
      <c r="B33" s="698" t="s">
        <v>47</v>
      </c>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T35" s="697"/>
      <c r="U35" s="697"/>
    </row>
    <row r="36" spans="2:28" s="852" customFormat="1" x14ac:dyDescent="0.25">
      <c r="B36" s="852" t="s">
        <v>47</v>
      </c>
      <c r="T36" s="697"/>
      <c r="U36" s="697"/>
    </row>
    <row r="37" spans="2:28" s="852" customFormat="1" x14ac:dyDescent="0.25">
      <c r="T37" s="697"/>
      <c r="U37" s="697"/>
    </row>
    <row r="38" spans="2:28" s="852" customFormat="1" x14ac:dyDescent="0.25">
      <c r="T38" s="697"/>
      <c r="U38" s="697"/>
    </row>
    <row r="39" spans="2:28" s="1361" customFormat="1" x14ac:dyDescent="0.25">
      <c r="N39" s="852"/>
      <c r="T39" s="1362"/>
      <c r="U39" s="1362"/>
    </row>
    <row r="40" spans="2:28" s="1361" customFormat="1" x14ac:dyDescent="0.25">
      <c r="N40" s="852"/>
      <c r="T40" s="1362"/>
      <c r="U40" s="1362"/>
    </row>
    <row r="41" spans="2:28" s="1361" customFormat="1" x14ac:dyDescent="0.25">
      <c r="N41" s="852"/>
      <c r="T41" s="1362"/>
      <c r="U41" s="1362"/>
    </row>
    <row r="42" spans="2:28" s="1361" customFormat="1" x14ac:dyDescent="0.25">
      <c r="N42" s="852"/>
      <c r="T42" s="1362"/>
      <c r="U42" s="1362"/>
    </row>
    <row r="43" spans="2:28" s="852" customFormat="1" x14ac:dyDescent="0.25">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5">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5">
      <c r="Z45" s="1337"/>
      <c r="AA45" s="1337"/>
    </row>
    <row r="46" spans="2:28" s="852" customFormat="1" x14ac:dyDescent="0.25">
      <c r="T46" s="697"/>
      <c r="U46" s="697"/>
      <c r="V46" s="1337"/>
      <c r="W46" s="1337"/>
      <c r="X46" s="1337"/>
      <c r="Y46" s="1337"/>
      <c r="Z46" s="1337"/>
      <c r="AA46" s="1337"/>
    </row>
    <row r="47" spans="2:28" s="852" customFormat="1" x14ac:dyDescent="0.25">
      <c r="T47" s="697"/>
      <c r="U47" s="697"/>
      <c r="V47" s="1337"/>
      <c r="W47" s="1337"/>
      <c r="X47" s="1337"/>
      <c r="Y47" s="1337"/>
      <c r="Z47" s="1337"/>
      <c r="AA47" s="1337"/>
    </row>
    <row r="48" spans="2:28" s="852" customFormat="1" x14ac:dyDescent="0.25">
      <c r="T48" s="697"/>
      <c r="U48" s="697"/>
      <c r="V48" s="1337"/>
      <c r="W48" s="1337"/>
      <c r="X48" s="1337"/>
      <c r="Y48" s="1337"/>
      <c r="Z48" s="1337"/>
      <c r="AA48" s="1337"/>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5">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5">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5">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5">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5">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5">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5">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4" t="s">
        <v>419</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75933</v>
      </c>
      <c r="F10" s="164">
        <f>'41abenpreGIII'!F10+'41abenpreGIII'!H10+'41abenpreGIII'!J10+'41abenpreGIII'!L10+'41abenpreGIII'!N10</f>
        <v>78386</v>
      </c>
      <c r="G10" s="165">
        <f t="shared" ref="G10:G27" si="0">F10*100/$N10</f>
        <v>72.816282547910333</v>
      </c>
      <c r="H10" s="164">
        <f>'41abenpreGIII'!P10</f>
        <v>1997</v>
      </c>
      <c r="I10" s="165">
        <f t="shared" ref="I10:I27" si="1">H10*100/$N10</f>
        <v>1.8551031593419354</v>
      </c>
      <c r="J10" s="164">
        <f>'41abenpreGIII'!R10</f>
        <v>27257</v>
      </c>
      <c r="K10" s="165">
        <f t="shared" ref="K10:K27" si="2">J10*100/$N10</f>
        <v>25.320253787773225</v>
      </c>
      <c r="L10" s="164">
        <f>'41abenpreGIII'!T10</f>
        <v>9</v>
      </c>
      <c r="M10" s="165">
        <f t="shared" ref="M10:M27" si="3">L10*100/$N10</f>
        <v>8.360504974500459E-3</v>
      </c>
      <c r="N10" s="164">
        <f>F10+H10+J10+L10</f>
        <v>107649</v>
      </c>
      <c r="O10" s="165">
        <f>G10+I10+K10+M10</f>
        <v>100</v>
      </c>
      <c r="P10" s="166"/>
      <c r="Q10" s="166">
        <f t="shared" ref="Q10:Q27" si="4">N10/D10</f>
        <v>1.4176840109043498</v>
      </c>
    </row>
    <row r="11" spans="2:25" s="162" customFormat="1" ht="18" customHeight="1" x14ac:dyDescent="0.25">
      <c r="B11" s="146" t="s">
        <v>7</v>
      </c>
      <c r="C11" s="159"/>
      <c r="D11" s="163">
        <f>'41abenpreGIII'!D11</f>
        <v>14114</v>
      </c>
      <c r="F11" s="164">
        <f>'41abenpreGIII'!F11+'41abenpreGIII'!H11+'41abenpreGIII'!J11+'41abenpreGIII'!L11+'41abenpreGIII'!N11</f>
        <v>8499</v>
      </c>
      <c r="G11" s="165">
        <f t="shared" si="0"/>
        <v>45.967872789226028</v>
      </c>
      <c r="H11" s="164">
        <f>'41abenpreGIII'!P11</f>
        <v>4475</v>
      </c>
      <c r="I11" s="165">
        <f t="shared" si="1"/>
        <v>24.203580507328681</v>
      </c>
      <c r="J11" s="164">
        <f>'41abenpreGIII'!R11</f>
        <v>5515</v>
      </c>
      <c r="K11" s="165">
        <f t="shared" si="2"/>
        <v>29.828546703445291</v>
      </c>
      <c r="L11" s="164">
        <f>'41abenpreGIII'!T11</f>
        <v>0</v>
      </c>
      <c r="M11" s="165">
        <f t="shared" si="3"/>
        <v>0</v>
      </c>
      <c r="N11" s="164">
        <f t="shared" ref="N11:O27" si="5">F11+H11+J11+L11</f>
        <v>18489</v>
      </c>
      <c r="O11" s="165">
        <f t="shared" si="5"/>
        <v>100</v>
      </c>
      <c r="P11" s="166"/>
      <c r="Q11" s="166">
        <f t="shared" si="4"/>
        <v>1.3099759104435313</v>
      </c>
    </row>
    <row r="12" spans="2:25" s="162" customFormat="1" ht="22.5" customHeight="1" x14ac:dyDescent="0.25">
      <c r="B12" s="146" t="s">
        <v>37</v>
      </c>
      <c r="C12" s="159"/>
      <c r="D12" s="163">
        <f>'41abenpreGIII'!D12</f>
        <v>7759</v>
      </c>
      <c r="F12" s="164">
        <f>'41abenpreGIII'!F12+'41abenpreGIII'!H12+'41abenpreGIII'!J12+'41abenpreGIII'!L12+'41abenpreGIII'!N12</f>
        <v>6429</v>
      </c>
      <c r="G12" s="165">
        <f t="shared" si="0"/>
        <v>58.782115753863032</v>
      </c>
      <c r="H12" s="163">
        <f>'41abenpreGIII'!P12</f>
        <v>1714</v>
      </c>
      <c r="I12" s="165">
        <f t="shared" si="1"/>
        <v>15.671573557648349</v>
      </c>
      <c r="J12" s="164">
        <f>'41abenpreGIII'!R12</f>
        <v>2783</v>
      </c>
      <c r="K12" s="165">
        <f t="shared" si="2"/>
        <v>25.445734662155985</v>
      </c>
      <c r="L12" s="164">
        <f>'41abenpreGIII'!T12</f>
        <v>11</v>
      </c>
      <c r="M12" s="165">
        <f t="shared" si="3"/>
        <v>0.10057602633263235</v>
      </c>
      <c r="N12" s="164">
        <f t="shared" si="5"/>
        <v>10937</v>
      </c>
      <c r="O12" s="165">
        <f t="shared" si="5"/>
        <v>100</v>
      </c>
      <c r="P12" s="166"/>
      <c r="Q12" s="166">
        <f t="shared" si="4"/>
        <v>1.4095888645444001</v>
      </c>
    </row>
    <row r="13" spans="2:25" s="162" customFormat="1" ht="18" customHeight="1" x14ac:dyDescent="0.25">
      <c r="B13" s="146" t="s">
        <v>38</v>
      </c>
      <c r="C13" s="159"/>
      <c r="D13" s="163">
        <f>'41abenpreGIII'!D13</f>
        <v>8268</v>
      </c>
      <c r="F13" s="164">
        <f>'41abenpreGIII'!F13+'41abenpreGIII'!H13+'41abenpreGIII'!J13+'41abenpreGIII'!L13+'41abenpreGIII'!N13</f>
        <v>6842</v>
      </c>
      <c r="G13" s="165">
        <f t="shared" si="0"/>
        <v>57.447523089840473</v>
      </c>
      <c r="H13" s="164">
        <f>'41abenpreGIII'!P13</f>
        <v>441</v>
      </c>
      <c r="I13" s="165">
        <f t="shared" si="1"/>
        <v>3.7027707808564232</v>
      </c>
      <c r="J13" s="164">
        <f>'41abenpreGIII'!R13</f>
        <v>4627</v>
      </c>
      <c r="K13" s="165">
        <f t="shared" si="2"/>
        <v>38.849706129303108</v>
      </c>
      <c r="L13" s="164">
        <f>'41abenpreGIII'!T13</f>
        <v>0</v>
      </c>
      <c r="M13" s="165">
        <f t="shared" si="3"/>
        <v>0</v>
      </c>
      <c r="N13" s="164">
        <f t="shared" si="5"/>
        <v>11910</v>
      </c>
      <c r="O13" s="165">
        <f t="shared" si="5"/>
        <v>100</v>
      </c>
      <c r="P13" s="166"/>
      <c r="Q13" s="166">
        <f t="shared" si="4"/>
        <v>1.4404934687953557</v>
      </c>
    </row>
    <row r="14" spans="2:25" s="162" customFormat="1" ht="18" customHeight="1" x14ac:dyDescent="0.25">
      <c r="B14" s="146" t="s">
        <v>6</v>
      </c>
      <c r="C14" s="159"/>
      <c r="D14" s="163">
        <f>'41abenpreGIII'!D14</f>
        <v>21330</v>
      </c>
      <c r="F14" s="164">
        <f>'41abenpreGIII'!F14+'41abenpreGIII'!H14+'41abenpreGIII'!J14+'41abenpreGIII'!L14+'41abenpreGIII'!N14</f>
        <v>6996</v>
      </c>
      <c r="G14" s="165">
        <f t="shared" si="0"/>
        <v>28.714496798555246</v>
      </c>
      <c r="H14" s="164">
        <f>'41abenpreGIII'!P14</f>
        <v>7908</v>
      </c>
      <c r="I14" s="165">
        <f t="shared" si="1"/>
        <v>32.457724511574455</v>
      </c>
      <c r="J14" s="164">
        <f>'41abenpreGIII'!R14</f>
        <v>9419</v>
      </c>
      <c r="K14" s="165">
        <f t="shared" si="2"/>
        <v>38.659497619438518</v>
      </c>
      <c r="L14" s="164">
        <f>'41abenpreGIII'!T14</f>
        <v>41</v>
      </c>
      <c r="M14" s="165">
        <f t="shared" si="3"/>
        <v>0.16828107043178461</v>
      </c>
      <c r="N14" s="164">
        <f t="shared" si="5"/>
        <v>24364</v>
      </c>
      <c r="O14" s="165">
        <f t="shared" si="5"/>
        <v>100</v>
      </c>
      <c r="P14" s="166"/>
      <c r="Q14" s="166">
        <f t="shared" si="4"/>
        <v>1.1422409751523677</v>
      </c>
    </row>
    <row r="15" spans="2:25" s="162" customFormat="1" ht="18" customHeight="1" x14ac:dyDescent="0.25">
      <c r="B15" s="146" t="s">
        <v>5</v>
      </c>
      <c r="C15" s="159"/>
      <c r="D15" s="163">
        <f>'41abenpreGIII'!D15</f>
        <v>5160</v>
      </c>
      <c r="F15" s="164">
        <f>'41abenpreGIII'!F15+'41abenpreGIII'!H15+'41abenpreGIII'!J15+'41abenpreGIII'!L15+'41abenpreGIII'!N15</f>
        <v>5989</v>
      </c>
      <c r="G15" s="165">
        <f t="shared" si="0"/>
        <v>70.467113778091544</v>
      </c>
      <c r="H15" s="163">
        <f>'41abenpreGIII'!P15</f>
        <v>243</v>
      </c>
      <c r="I15" s="165">
        <f t="shared" si="1"/>
        <v>2.8591599011648428</v>
      </c>
      <c r="J15" s="164">
        <f>'41abenpreGIII'!R15</f>
        <v>2267</v>
      </c>
      <c r="K15" s="165">
        <f t="shared" si="2"/>
        <v>26.673726320743619</v>
      </c>
      <c r="L15" s="164">
        <f>'41abenpreGIII'!T15</f>
        <v>0</v>
      </c>
      <c r="M15" s="165">
        <f t="shared" si="3"/>
        <v>0</v>
      </c>
      <c r="N15" s="164">
        <f t="shared" si="5"/>
        <v>8499</v>
      </c>
      <c r="O15" s="165">
        <f t="shared" si="5"/>
        <v>100</v>
      </c>
      <c r="P15" s="166"/>
      <c r="Q15" s="166">
        <f t="shared" si="4"/>
        <v>1.6470930232558139</v>
      </c>
    </row>
    <row r="16" spans="2:25" s="162" customFormat="1" ht="18" customHeight="1" x14ac:dyDescent="0.25">
      <c r="B16" s="146" t="s">
        <v>4</v>
      </c>
      <c r="C16" s="159"/>
      <c r="D16" s="163">
        <f>'41abenpreGIII'!D16</f>
        <v>34767</v>
      </c>
      <c r="F16" s="164">
        <f>'41abenpreGIII'!F16+'41abenpreGIII'!H16+'41abenpreGIII'!J16+'41abenpreGIII'!L16+'41abenpreGIII'!N16</f>
        <v>21666</v>
      </c>
      <c r="G16" s="165">
        <f t="shared" si="0"/>
        <v>45.104611220984701</v>
      </c>
      <c r="H16" s="164">
        <f>'41abenpreGIII'!P16</f>
        <v>16085</v>
      </c>
      <c r="I16" s="165">
        <f t="shared" si="1"/>
        <v>33.485999791818465</v>
      </c>
      <c r="J16" s="164">
        <f>'41abenpreGIII'!R16</f>
        <v>9661</v>
      </c>
      <c r="K16" s="165">
        <f t="shared" si="2"/>
        <v>20.112418028520871</v>
      </c>
      <c r="L16" s="164">
        <f>'41abenpreGIII'!T16</f>
        <v>623</v>
      </c>
      <c r="M16" s="165">
        <f t="shared" si="3"/>
        <v>1.2969709586759655</v>
      </c>
      <c r="N16" s="164">
        <f t="shared" si="5"/>
        <v>48035</v>
      </c>
      <c r="O16" s="165">
        <f t="shared" si="5"/>
        <v>100.00000000000001</v>
      </c>
      <c r="P16" s="166"/>
      <c r="Q16" s="166">
        <f t="shared" si="4"/>
        <v>1.3816262547818334</v>
      </c>
    </row>
    <row r="17" spans="2:25" s="162" customFormat="1" ht="18" customHeight="1" x14ac:dyDescent="0.25">
      <c r="B17" s="146" t="s">
        <v>40</v>
      </c>
      <c r="C17" s="159"/>
      <c r="D17" s="163">
        <f>'41abenpreGIII'!D17</f>
        <v>24186</v>
      </c>
      <c r="F17" s="164">
        <f>'41abenpreGIII'!F17+'41abenpreGIII'!H17+'41abenpreGIII'!J17+'41abenpreGIII'!L17+'41abenpreGIII'!N17</f>
        <v>21924</v>
      </c>
      <c r="G17" s="165">
        <f t="shared" si="0"/>
        <v>63.32389809947432</v>
      </c>
      <c r="H17" s="164">
        <f>'41abenpreGIII'!P17</f>
        <v>4175</v>
      </c>
      <c r="I17" s="165">
        <f t="shared" si="1"/>
        <v>12.058806539194732</v>
      </c>
      <c r="J17" s="164">
        <f>'41abenpreGIII'!R17</f>
        <v>8509</v>
      </c>
      <c r="K17" s="165">
        <f t="shared" si="2"/>
        <v>24.576858644792328</v>
      </c>
      <c r="L17" s="164">
        <f>'41abenpreGIII'!T17</f>
        <v>14</v>
      </c>
      <c r="M17" s="165">
        <f t="shared" si="3"/>
        <v>4.0436716538617065E-2</v>
      </c>
      <c r="N17" s="164">
        <f t="shared" si="5"/>
        <v>34622</v>
      </c>
      <c r="O17" s="165">
        <f t="shared" si="5"/>
        <v>100</v>
      </c>
      <c r="P17" s="166"/>
      <c r="Q17" s="166">
        <f t="shared" si="4"/>
        <v>1.4314892913255601</v>
      </c>
    </row>
    <row r="18" spans="2:25" s="162" customFormat="1" ht="18" customHeight="1" x14ac:dyDescent="0.25">
      <c r="B18" s="146" t="s">
        <v>41</v>
      </c>
      <c r="C18" s="159"/>
      <c r="D18" s="163">
        <f>'41abenpreGIII'!D18</f>
        <v>45952</v>
      </c>
      <c r="F18" s="164">
        <f>'41abenpreGIII'!F18+'41abenpreGIII'!H18+'41abenpreGIII'!J18+'41abenpreGIII'!L18+'41abenpreGIII'!N18</f>
        <v>28308</v>
      </c>
      <c r="G18" s="165">
        <f t="shared" si="0"/>
        <v>49.630941318793063</v>
      </c>
      <c r="H18" s="164">
        <f>'41abenpreGIII'!P18</f>
        <v>6387</v>
      </c>
      <c r="I18" s="165">
        <f t="shared" si="1"/>
        <v>11.197994284411873</v>
      </c>
      <c r="J18" s="164">
        <f>'41abenpreGIII'!R18</f>
        <v>22279</v>
      </c>
      <c r="K18" s="165">
        <f t="shared" si="2"/>
        <v>39.06060977961674</v>
      </c>
      <c r="L18" s="164">
        <f>'41abenpreGIII'!T18</f>
        <v>63</v>
      </c>
      <c r="M18" s="165">
        <f t="shared" si="3"/>
        <v>0.11045461717832285</v>
      </c>
      <c r="N18" s="164">
        <f t="shared" si="5"/>
        <v>57037</v>
      </c>
      <c r="O18" s="165">
        <f t="shared" si="5"/>
        <v>100</v>
      </c>
      <c r="P18" s="166"/>
      <c r="Q18" s="166">
        <f t="shared" si="4"/>
        <v>1.2412299791086352</v>
      </c>
    </row>
    <row r="19" spans="2:25" s="162" customFormat="1" ht="18" customHeight="1" x14ac:dyDescent="0.25">
      <c r="B19" s="146" t="s">
        <v>3</v>
      </c>
      <c r="C19" s="159"/>
      <c r="D19" s="163">
        <f>'41abenpreGIII'!D19</f>
        <v>48133</v>
      </c>
      <c r="F19" s="164">
        <f>'41abenpreGIII'!F19+'41abenpreGIII'!H19+'41abenpreGIII'!J19+'41abenpreGIII'!L19+'41abenpreGIII'!N19</f>
        <v>30727</v>
      </c>
      <c r="G19" s="165">
        <f t="shared" si="0"/>
        <v>42.665722458274317</v>
      </c>
      <c r="H19" s="164">
        <f>'41abenpreGIII'!P19</f>
        <v>8069</v>
      </c>
      <c r="I19" s="165">
        <f>H19*100/$N19</f>
        <v>11.204143408592296</v>
      </c>
      <c r="J19" s="164">
        <f>'41abenpreGIII'!R19</f>
        <v>32871</v>
      </c>
      <c r="K19" s="165">
        <f>J19*100/$N19</f>
        <v>45.642755977672252</v>
      </c>
      <c r="L19" s="164">
        <f>'41abenpreGIII'!T19</f>
        <v>351</v>
      </c>
      <c r="M19" s="165">
        <f t="shared" si="3"/>
        <v>0.48737815546113472</v>
      </c>
      <c r="N19" s="164">
        <f t="shared" si="5"/>
        <v>72018</v>
      </c>
      <c r="O19" s="165">
        <f t="shared" si="5"/>
        <v>100</v>
      </c>
      <c r="P19" s="166"/>
      <c r="Q19" s="166">
        <f t="shared" si="4"/>
        <v>1.4962291982631459</v>
      </c>
    </row>
    <row r="20" spans="2:25" s="162" customFormat="1" ht="18" customHeight="1" x14ac:dyDescent="0.25">
      <c r="B20" s="146" t="s">
        <v>2</v>
      </c>
      <c r="C20" s="159"/>
      <c r="D20" s="163">
        <f>'41abenpreGIII'!D20</f>
        <v>12348</v>
      </c>
      <c r="F20" s="164">
        <f>'41abenpreGIII'!F20+'41abenpreGIII'!H20+'41abenpreGIII'!J20+'41abenpreGIII'!L20+'41abenpreGIII'!N20</f>
        <v>5680</v>
      </c>
      <c r="G20" s="165">
        <f t="shared" si="0"/>
        <v>40.784088461262293</v>
      </c>
      <c r="H20" s="164">
        <f>'41abenpreGIII'!P20</f>
        <v>6184</v>
      </c>
      <c r="I20" s="165">
        <f>H20*100/$N20</f>
        <v>44.402958282472895</v>
      </c>
      <c r="J20" s="164">
        <f>'41abenpreGIII'!R20</f>
        <v>2063</v>
      </c>
      <c r="K20" s="165">
        <f>J20*100/$N20</f>
        <v>14.812953256264809</v>
      </c>
      <c r="L20" s="164">
        <f>'41abenpreGIII'!T20</f>
        <v>0</v>
      </c>
      <c r="M20" s="165">
        <f t="shared" si="3"/>
        <v>0</v>
      </c>
      <c r="N20" s="164">
        <f t="shared" si="5"/>
        <v>13927</v>
      </c>
      <c r="O20" s="165">
        <f t="shared" si="5"/>
        <v>99.999999999999986</v>
      </c>
      <c r="P20" s="166"/>
      <c r="Q20" s="166">
        <f t="shared" si="4"/>
        <v>1.1278749595076125</v>
      </c>
    </row>
    <row r="21" spans="2:25" s="162" customFormat="1" ht="18" customHeight="1" x14ac:dyDescent="0.25">
      <c r="B21" s="146" t="s">
        <v>35</v>
      </c>
      <c r="C21" s="159"/>
      <c r="D21" s="163">
        <f>'41abenpreGIII'!D21</f>
        <v>28239</v>
      </c>
      <c r="F21" s="164">
        <f>'41abenpreGIII'!F21+'41abenpreGIII'!H21+'41abenpreGIII'!J21+'41abenpreGIII'!L21+'41abenpreGIII'!N21</f>
        <v>26673</v>
      </c>
      <c r="G21" s="165">
        <f t="shared" si="0"/>
        <v>63.714975037622722</v>
      </c>
      <c r="H21" s="164">
        <f>'41abenpreGIII'!P21</f>
        <v>6914</v>
      </c>
      <c r="I21" s="165">
        <f>H21*100/$N21</f>
        <v>16.515777655686406</v>
      </c>
      <c r="J21" s="164">
        <f>'41abenpreGIII'!R21</f>
        <v>8186</v>
      </c>
      <c r="K21" s="165">
        <f>J21*100/$N21</f>
        <v>19.554260325346966</v>
      </c>
      <c r="L21" s="164">
        <f>'41abenpreGIII'!T21</f>
        <v>90</v>
      </c>
      <c r="M21" s="165">
        <f t="shared" si="3"/>
        <v>0.21498698134390751</v>
      </c>
      <c r="N21" s="164">
        <f t="shared" si="5"/>
        <v>41863</v>
      </c>
      <c r="O21" s="165">
        <f t="shared" si="5"/>
        <v>100</v>
      </c>
      <c r="P21" s="166"/>
      <c r="Q21" s="166">
        <f t="shared" si="4"/>
        <v>1.4824533446651793</v>
      </c>
    </row>
    <row r="22" spans="2:25" s="162" customFormat="1" ht="21" customHeight="1" x14ac:dyDescent="0.25">
      <c r="B22" s="146" t="s">
        <v>42</v>
      </c>
      <c r="C22" s="159"/>
      <c r="D22" s="163">
        <f>'41abenpreGIII'!D22</f>
        <v>67068</v>
      </c>
      <c r="F22" s="164">
        <f>'41abenpreGIII'!F22+'41abenpreGIII'!H22+'41abenpreGIII'!J22+'41abenpreGIII'!L22+'41abenpreGIII'!N22</f>
        <v>62677</v>
      </c>
      <c r="G22" s="165">
        <f t="shared" si="0"/>
        <v>66.294000676933493</v>
      </c>
      <c r="H22" s="164">
        <f>'41abenpreGIII'!P22</f>
        <v>14083</v>
      </c>
      <c r="I22" s="165">
        <f>H22*100/$N22</f>
        <v>14.895709933998985</v>
      </c>
      <c r="J22" s="164">
        <f>'41abenpreGIII'!R22</f>
        <v>17720</v>
      </c>
      <c r="K22" s="165">
        <f>J22*100/$N22</f>
        <v>18.742596039939077</v>
      </c>
      <c r="L22" s="164">
        <f>'41abenpreGIII'!T22</f>
        <v>64</v>
      </c>
      <c r="M22" s="165">
        <f t="shared" si="3"/>
        <v>6.7693349128448127E-2</v>
      </c>
      <c r="N22" s="164">
        <f t="shared" si="5"/>
        <v>94544</v>
      </c>
      <c r="O22" s="165">
        <f t="shared" si="5"/>
        <v>100</v>
      </c>
      <c r="P22" s="166"/>
      <c r="Q22" s="166">
        <f t="shared" si="4"/>
        <v>1.4096737639410748</v>
      </c>
    </row>
    <row r="23" spans="2:25" s="162" customFormat="1" ht="18" customHeight="1" x14ac:dyDescent="0.25">
      <c r="B23" s="146" t="s">
        <v>43</v>
      </c>
      <c r="C23" s="159"/>
      <c r="D23" s="163">
        <f>'41abenpreGIII'!D23</f>
        <v>14414</v>
      </c>
      <c r="F23" s="164">
        <f>'41abenpreGIII'!F23+'41abenpreGIII'!H23+'41abenpreGIII'!J23+'41abenpreGIII'!L23+'41abenpreGIII'!N23</f>
        <v>8827</v>
      </c>
      <c r="G23" s="165">
        <f t="shared" si="0"/>
        <v>49.219359875097581</v>
      </c>
      <c r="H23" s="164">
        <f>'41abenpreGIII'!P23</f>
        <v>1087</v>
      </c>
      <c r="I23" s="165">
        <f>H23*100/$N23</f>
        <v>6.0611129697780752</v>
      </c>
      <c r="J23" s="164">
        <f>'41abenpreGIII'!R23</f>
        <v>8018</v>
      </c>
      <c r="K23" s="165">
        <f>J23*100/$N23</f>
        <v>44.708375153340022</v>
      </c>
      <c r="L23" s="164">
        <f>'41abenpreGIII'!T23</f>
        <v>2</v>
      </c>
      <c r="M23" s="165">
        <f t="shared" si="3"/>
        <v>1.1152001784320286E-2</v>
      </c>
      <c r="N23" s="164">
        <f t="shared" si="5"/>
        <v>17934</v>
      </c>
      <c r="O23" s="165">
        <f t="shared" si="5"/>
        <v>100</v>
      </c>
      <c r="P23" s="166"/>
      <c r="Q23" s="166">
        <f t="shared" si="4"/>
        <v>1.2442070209518523</v>
      </c>
    </row>
    <row r="24" spans="2:25" s="162" customFormat="1" ht="22.5" customHeight="1" x14ac:dyDescent="0.25">
      <c r="B24" s="146" t="s">
        <v>44</v>
      </c>
      <c r="C24" s="159"/>
      <c r="D24" s="163">
        <f>'41abenpreGIII'!D24</f>
        <v>3198</v>
      </c>
      <c r="F24" s="164">
        <f>'41abenpreGIII'!F24+'41abenpreGIII'!H24+'41abenpreGIII'!J24+'41abenpreGIII'!L24+'41abenpreGIII'!N24</f>
        <v>2038</v>
      </c>
      <c r="G24" s="167">
        <f t="shared" si="0"/>
        <v>50.012269938650306</v>
      </c>
      <c r="H24" s="163">
        <f>'41abenpreGIII'!P24</f>
        <v>750</v>
      </c>
      <c r="I24" s="165">
        <f t="shared" si="1"/>
        <v>18.404907975460123</v>
      </c>
      <c r="J24" s="164">
        <f>'41abenpreGIII'!R24</f>
        <v>1276</v>
      </c>
      <c r="K24" s="165">
        <f t="shared" si="2"/>
        <v>31.312883435582823</v>
      </c>
      <c r="L24" s="164">
        <f>'41abenpreGIII'!T24</f>
        <v>11</v>
      </c>
      <c r="M24" s="165">
        <f t="shared" si="3"/>
        <v>0.26993865030674846</v>
      </c>
      <c r="N24" s="163">
        <f t="shared" si="5"/>
        <v>4075</v>
      </c>
      <c r="O24" s="165">
        <f t="shared" si="5"/>
        <v>99.999999999999986</v>
      </c>
      <c r="P24" s="166"/>
      <c r="Q24" s="166">
        <f t="shared" si="4"/>
        <v>1.2742338961851156</v>
      </c>
    </row>
    <row r="25" spans="2:25" s="162" customFormat="1" ht="18" customHeight="1" x14ac:dyDescent="0.25">
      <c r="B25" s="146" t="s">
        <v>45</v>
      </c>
      <c r="C25" s="159"/>
      <c r="D25" s="163">
        <f>'41abenpreGIII'!D25</f>
        <v>17426</v>
      </c>
      <c r="F25" s="164">
        <f>'41abenpreGIII'!F25+'41abenpreGIII'!H25+'41abenpreGIII'!J25+'41abenpreGIII'!L25+'41abenpreGIII'!N25</f>
        <v>14856</v>
      </c>
      <c r="G25" s="167">
        <f t="shared" si="0"/>
        <v>59.390741184936438</v>
      </c>
      <c r="H25" s="163">
        <f>'41abenpreGIII'!P25</f>
        <v>697</v>
      </c>
      <c r="I25" s="165">
        <f t="shared" si="1"/>
        <v>2.7864395938274567</v>
      </c>
      <c r="J25" s="164">
        <f>'41abenpreGIII'!R25</f>
        <v>7409</v>
      </c>
      <c r="K25" s="165">
        <f t="shared" si="2"/>
        <v>29.619413128647956</v>
      </c>
      <c r="L25" s="164">
        <f>'41abenpreGIII'!T25</f>
        <v>2052</v>
      </c>
      <c r="M25" s="165">
        <f t="shared" si="3"/>
        <v>8.2034060925881498</v>
      </c>
      <c r="N25" s="163">
        <f t="shared" si="5"/>
        <v>25014</v>
      </c>
      <c r="O25" s="165">
        <f t="shared" si="5"/>
        <v>100</v>
      </c>
      <c r="P25" s="166"/>
      <c r="Q25" s="166">
        <f t="shared" si="4"/>
        <v>1.4354412946172386</v>
      </c>
    </row>
    <row r="26" spans="2:25" s="162" customFormat="1" ht="18" customHeight="1" x14ac:dyDescent="0.25">
      <c r="B26" s="146" t="s">
        <v>46</v>
      </c>
      <c r="C26" s="159"/>
      <c r="D26" s="163">
        <f>'41abenpreGIII'!D26</f>
        <v>2171</v>
      </c>
      <c r="F26" s="164">
        <f>'41abenpreGIII'!F26+'41abenpreGIII'!H26+'41abenpreGIII'!J26+'41abenpreGIII'!L26+'41abenpreGIII'!N26</f>
        <v>2533</v>
      </c>
      <c r="G26" s="167">
        <f t="shared" si="0"/>
        <v>73.999415717207128</v>
      </c>
      <c r="H26" s="163">
        <f>'41abenpreGIII'!P26</f>
        <v>421</v>
      </c>
      <c r="I26" s="165">
        <f t="shared" si="1"/>
        <v>12.299152789950336</v>
      </c>
      <c r="J26" s="164">
        <f>'41abenpreGIII'!R26</f>
        <v>469</v>
      </c>
      <c r="K26" s="165">
        <f t="shared" si="2"/>
        <v>13.701431492842536</v>
      </c>
      <c r="L26" s="164">
        <f>'41abenpreGIII'!T26</f>
        <v>0</v>
      </c>
      <c r="M26" s="165">
        <f t="shared" si="3"/>
        <v>0</v>
      </c>
      <c r="N26" s="163">
        <f t="shared" si="5"/>
        <v>3423</v>
      </c>
      <c r="O26" s="165">
        <f t="shared" si="5"/>
        <v>100</v>
      </c>
      <c r="P26" s="166"/>
      <c r="Q26" s="166">
        <f t="shared" si="4"/>
        <v>1.5766927683095349</v>
      </c>
    </row>
    <row r="27" spans="2:25" s="162" customFormat="1" ht="18" customHeight="1" x14ac:dyDescent="0.25">
      <c r="B27" s="146" t="s">
        <v>1</v>
      </c>
      <c r="C27" s="159"/>
      <c r="D27" s="163">
        <f>'41abenpreGIII'!D27</f>
        <v>1199</v>
      </c>
      <c r="F27" s="164">
        <f>'41abenpreGIII'!F27+'41abenpreGIII'!H27+'41abenpreGIII'!J27+'41abenpreGIII'!L27+'41abenpreGIII'!N27</f>
        <v>891</v>
      </c>
      <c r="G27" s="167">
        <f t="shared" si="0"/>
        <v>56.969309462915604</v>
      </c>
      <c r="H27" s="163">
        <f>'41abenpreGIII'!P27</f>
        <v>0</v>
      </c>
      <c r="I27" s="165">
        <f t="shared" si="1"/>
        <v>0</v>
      </c>
      <c r="J27" s="164">
        <f>'41abenpreGIII'!R27</f>
        <v>673</v>
      </c>
      <c r="K27" s="165">
        <f t="shared" si="2"/>
        <v>43.030690537084396</v>
      </c>
      <c r="L27" s="164">
        <f>'41abenpreGIII'!T27</f>
        <v>0</v>
      </c>
      <c r="M27" s="165">
        <f t="shared" si="3"/>
        <v>0</v>
      </c>
      <c r="N27" s="164">
        <f t="shared" si="5"/>
        <v>1564</v>
      </c>
      <c r="O27" s="165">
        <f t="shared" si="5"/>
        <v>100</v>
      </c>
      <c r="P27" s="166"/>
      <c r="Q27" s="166">
        <f t="shared" si="4"/>
        <v>1.3044203502919098</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431665</v>
      </c>
      <c r="E30" s="174"/>
      <c r="F30" s="147">
        <f>SUM(F10:F27)</f>
        <v>339941</v>
      </c>
      <c r="G30" s="175">
        <f>F30*100/$N30</f>
        <v>57.04626919772312</v>
      </c>
      <c r="H30" s="147">
        <f>SUM(H10:H27)</f>
        <v>81630</v>
      </c>
      <c r="I30" s="175">
        <f>H30*100/$N30</f>
        <v>13.698515197078724</v>
      </c>
      <c r="J30" s="147">
        <f>SUM(J10:J27)</f>
        <v>171002</v>
      </c>
      <c r="K30" s="175">
        <f>J30*100/$N30</f>
        <v>28.69623295027387</v>
      </c>
      <c r="L30" s="147">
        <f>SUM(L10:L28)</f>
        <v>3331</v>
      </c>
      <c r="M30" s="175">
        <f>L30*100/$N30</f>
        <v>0.55898265492428312</v>
      </c>
      <c r="N30" s="147">
        <f>F30+H30+J30+L30</f>
        <v>595904</v>
      </c>
      <c r="O30" s="175">
        <f>G30+I30+K30+M30</f>
        <v>99.999999999999986</v>
      </c>
      <c r="P30" s="176"/>
      <c r="Q30" s="176">
        <f>(N30/D30)</f>
        <v>1.380477916903154</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6" width="7.7265625" style="220" customWidth="1"/>
    <col min="27" max="27" width="10.269531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27" t="s">
        <v>337</v>
      </c>
      <c r="C3" s="1427"/>
      <c r="D3" s="1427"/>
      <c r="E3" s="1427"/>
      <c r="F3" s="1427"/>
      <c r="G3" s="1427"/>
      <c r="H3" s="1427"/>
      <c r="I3" s="1427"/>
      <c r="J3" s="1427"/>
      <c r="K3" s="1427"/>
      <c r="L3" s="1427"/>
      <c r="M3" s="1427"/>
      <c r="N3" s="1427"/>
      <c r="O3" s="1427"/>
      <c r="P3" s="1427"/>
      <c r="Q3" s="1427"/>
      <c r="R3" s="1427"/>
      <c r="S3" s="1427"/>
      <c r="T3" s="1427"/>
      <c r="U3" s="1427"/>
      <c r="V3" s="1427"/>
      <c r="W3" s="1427"/>
      <c r="X3" s="1427"/>
    </row>
    <row r="4" spans="1:27" ht="13.5" customHeight="1" x14ac:dyDescent="0.35">
      <c r="A4" s="219"/>
      <c r="B4" s="219"/>
      <c r="C4" s="219"/>
      <c r="J4" s="221"/>
      <c r="K4" s="221"/>
      <c r="L4" s="221"/>
    </row>
    <row r="5" spans="1:27" x14ac:dyDescent="0.35">
      <c r="A5" s="219"/>
      <c r="B5" s="219"/>
      <c r="C5" s="219"/>
      <c r="D5" s="1417" t="s">
        <v>338</v>
      </c>
      <c r="E5" s="1417"/>
      <c r="F5" s="1417"/>
      <c r="G5" s="1417"/>
      <c r="H5" s="1417"/>
      <c r="I5" s="1417"/>
      <c r="J5" s="1417"/>
      <c r="K5" s="1417"/>
      <c r="L5" s="1417"/>
      <c r="M5" s="219"/>
      <c r="N5" s="1429" t="s">
        <v>339</v>
      </c>
      <c r="O5" s="1430"/>
      <c r="P5" s="1430"/>
      <c r="Q5" s="1430"/>
      <c r="R5" s="1430"/>
      <c r="S5" s="1430"/>
      <c r="T5" s="1430"/>
      <c r="U5" s="1430"/>
      <c r="V5" s="1430"/>
      <c r="W5" s="1430"/>
      <c r="X5" s="1430"/>
      <c r="Y5" s="1430"/>
      <c r="Z5" s="1430"/>
      <c r="AA5" s="1430"/>
    </row>
    <row r="6" spans="1:27" ht="25.5" customHeight="1" x14ac:dyDescent="0.35">
      <c r="A6" s="219"/>
      <c r="B6" s="219"/>
      <c r="C6" s="219"/>
      <c r="D6" s="1418"/>
      <c r="E6" s="1418"/>
      <c r="F6" s="1418"/>
      <c r="G6" s="1418"/>
      <c r="H6" s="1418"/>
      <c r="I6" s="1418"/>
      <c r="J6" s="1418"/>
      <c r="K6" s="1418"/>
      <c r="L6" s="1418"/>
      <c r="M6" s="219"/>
      <c r="N6" s="1419">
        <v>43830</v>
      </c>
      <c r="O6" s="1420"/>
      <c r="P6" s="1421">
        <v>44196</v>
      </c>
      <c r="Q6" s="1422"/>
      <c r="R6" s="1421">
        <v>44561</v>
      </c>
      <c r="S6" s="1422"/>
      <c r="T6" s="1425">
        <v>44926</v>
      </c>
      <c r="U6" s="1426"/>
      <c r="V6" s="1423">
        <v>45291</v>
      </c>
      <c r="W6" s="1424"/>
      <c r="X6" s="1423">
        <v>45657</v>
      </c>
      <c r="Y6" s="1424"/>
      <c r="Z6" s="1423">
        <v>45961</v>
      </c>
      <c r="AA6" s="1428"/>
    </row>
    <row r="7" spans="1:27" x14ac:dyDescent="0.35">
      <c r="B7" s="225"/>
      <c r="C7" s="219"/>
      <c r="D7" s="226">
        <v>43465</v>
      </c>
      <c r="E7" s="227">
        <v>43830</v>
      </c>
      <c r="F7" s="228">
        <v>44196</v>
      </c>
      <c r="G7" s="228">
        <v>44561</v>
      </c>
      <c r="H7" s="228">
        <v>44926</v>
      </c>
      <c r="I7" s="228">
        <v>45291</v>
      </c>
      <c r="J7" s="228">
        <v>45657</v>
      </c>
      <c r="K7" s="228">
        <v>45961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1767186</v>
      </c>
      <c r="E9" s="237">
        <v>1894744</v>
      </c>
      <c r="F9" s="237">
        <v>1850950</v>
      </c>
      <c r="G9" s="237">
        <v>1892604</v>
      </c>
      <c r="H9" s="237">
        <v>1982018</v>
      </c>
      <c r="I9" s="237">
        <v>2061372</v>
      </c>
      <c r="J9" s="238">
        <v>2165648</v>
      </c>
      <c r="K9" s="237">
        <v>2292497</v>
      </c>
      <c r="L9" s="1346"/>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6.8105376595579026E-2</v>
      </c>
      <c r="AA9" s="243">
        <v>146176</v>
      </c>
    </row>
    <row r="10" spans="1:27" x14ac:dyDescent="0.35">
      <c r="B10" s="244" t="s">
        <v>243</v>
      </c>
      <c r="C10" s="219"/>
      <c r="D10" s="245">
        <v>1638618</v>
      </c>
      <c r="E10" s="246">
        <v>1735551</v>
      </c>
      <c r="F10" s="246">
        <v>1709394</v>
      </c>
      <c r="G10" s="246">
        <v>1768008</v>
      </c>
      <c r="H10" s="246">
        <v>1850208</v>
      </c>
      <c r="I10" s="246">
        <v>1944185</v>
      </c>
      <c r="J10" s="247">
        <v>2037769</v>
      </c>
      <c r="K10" s="247">
        <v>2171799</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7.967839309896374E-2</v>
      </c>
      <c r="AA10" s="250">
        <v>160275</v>
      </c>
    </row>
    <row r="11" spans="1:27" x14ac:dyDescent="0.35">
      <c r="B11" s="252" t="s">
        <v>341</v>
      </c>
      <c r="C11" s="219"/>
      <c r="D11" s="253">
        <v>334306</v>
      </c>
      <c r="E11" s="254">
        <v>350514</v>
      </c>
      <c r="F11" s="254">
        <v>352921</v>
      </c>
      <c r="G11" s="254">
        <v>352430</v>
      </c>
      <c r="H11" s="254">
        <v>359348</v>
      </c>
      <c r="I11" s="254">
        <v>377078</v>
      </c>
      <c r="J11" s="255">
        <v>401012</v>
      </c>
      <c r="K11" s="254">
        <v>421729</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7.3363976951112742E-2</v>
      </c>
      <c r="AA11" s="257">
        <v>28825</v>
      </c>
    </row>
    <row r="12" spans="1:27" x14ac:dyDescent="0.35">
      <c r="B12" s="303" t="s">
        <v>342</v>
      </c>
      <c r="C12" s="219"/>
      <c r="D12" s="1200">
        <v>1304312</v>
      </c>
      <c r="E12" s="1201">
        <v>1385037</v>
      </c>
      <c r="F12" s="1203">
        <v>1356473</v>
      </c>
      <c r="G12" s="1203">
        <v>1415578</v>
      </c>
      <c r="H12" s="1201">
        <v>1490860</v>
      </c>
      <c r="I12" s="1201">
        <v>1567107</v>
      </c>
      <c r="J12" s="1204">
        <v>1636757</v>
      </c>
      <c r="K12" s="1204">
        <v>1750070</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8.1211155181574401E-2</v>
      </c>
      <c r="AA12" s="1211">
        <v>131450</v>
      </c>
    </row>
    <row r="13" spans="1:27" x14ac:dyDescent="0.35">
      <c r="B13" s="1199" t="s">
        <v>343</v>
      </c>
      <c r="C13" s="219"/>
      <c r="D13" s="253">
        <v>429437</v>
      </c>
      <c r="E13" s="1202">
        <v>467298</v>
      </c>
      <c r="F13" s="254">
        <v>473559</v>
      </c>
      <c r="G13" s="254">
        <v>487549</v>
      </c>
      <c r="H13" s="1202">
        <v>515590</v>
      </c>
      <c r="I13" s="1202">
        <v>543298</v>
      </c>
      <c r="J13" s="255">
        <v>591643</v>
      </c>
      <c r="K13" s="255">
        <v>654257</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0.12683447723534536</v>
      </c>
      <c r="AA13" s="1212">
        <v>73642</v>
      </c>
    </row>
    <row r="14" spans="1:27" x14ac:dyDescent="0.35">
      <c r="B14" s="252" t="s">
        <v>344</v>
      </c>
      <c r="C14" s="219"/>
      <c r="D14" s="253">
        <v>490680</v>
      </c>
      <c r="E14" s="254">
        <v>515590</v>
      </c>
      <c r="F14" s="254">
        <v>506355</v>
      </c>
      <c r="G14" s="254">
        <v>529632</v>
      </c>
      <c r="H14" s="254">
        <v>560619</v>
      </c>
      <c r="I14" s="254">
        <v>592130</v>
      </c>
      <c r="J14" s="255">
        <v>612870</v>
      </c>
      <c r="K14" s="1347">
        <v>647815</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6.6600918065608194E-2</v>
      </c>
      <c r="AA14" s="257">
        <v>40451</v>
      </c>
    </row>
    <row r="15" spans="1:27" x14ac:dyDescent="0.35">
      <c r="B15" s="259" t="s">
        <v>345</v>
      </c>
      <c r="C15" s="219"/>
      <c r="D15" s="260">
        <v>384195</v>
      </c>
      <c r="E15" s="261">
        <v>402149</v>
      </c>
      <c r="F15" s="261">
        <v>376559</v>
      </c>
      <c r="G15" s="261">
        <v>398397</v>
      </c>
      <c r="H15" s="261">
        <v>414651</v>
      </c>
      <c r="I15" s="261">
        <v>431679</v>
      </c>
      <c r="J15" s="262">
        <v>432244</v>
      </c>
      <c r="K15" s="1348">
        <v>447998</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4.0305033659126854E-2</v>
      </c>
      <c r="AA15" s="265">
        <v>17357</v>
      </c>
    </row>
    <row r="16" spans="1:27" x14ac:dyDescent="0.35">
      <c r="B16" s="244" t="s">
        <v>346</v>
      </c>
      <c r="C16" s="219"/>
      <c r="D16" s="245">
        <v>1054275</v>
      </c>
      <c r="E16" s="246">
        <v>1115183</v>
      </c>
      <c r="F16" s="246">
        <v>1124230</v>
      </c>
      <c r="G16" s="246">
        <v>1222142</v>
      </c>
      <c r="H16" s="246">
        <v>1313437</v>
      </c>
      <c r="I16" s="246">
        <v>1411866</v>
      </c>
      <c r="J16" s="247">
        <v>1518424</v>
      </c>
      <c r="K16" s="1349">
        <v>1634266</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9.7116610421179805E-2</v>
      </c>
      <c r="AA16" s="250">
        <v>144665</v>
      </c>
    </row>
    <row r="17" spans="2:27" x14ac:dyDescent="0.35">
      <c r="B17" s="252" t="s">
        <v>343</v>
      </c>
      <c r="C17" s="219"/>
      <c r="D17" s="253">
        <v>277636</v>
      </c>
      <c r="E17" s="254">
        <v>310719</v>
      </c>
      <c r="F17" s="254">
        <v>337667</v>
      </c>
      <c r="G17" s="254">
        <v>378893</v>
      </c>
      <c r="H17" s="254">
        <v>419029</v>
      </c>
      <c r="I17" s="254">
        <v>459833</v>
      </c>
      <c r="J17" s="255">
        <v>525352</v>
      </c>
      <c r="K17" s="1347">
        <v>588668</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0.15749650982165675</v>
      </c>
      <c r="AA17" s="257">
        <v>80098</v>
      </c>
    </row>
    <row r="18" spans="2:27" x14ac:dyDescent="0.35">
      <c r="B18" s="252" t="s">
        <v>344</v>
      </c>
      <c r="C18" s="219"/>
      <c r="D18" s="253">
        <v>427294</v>
      </c>
      <c r="E18" s="254">
        <v>442658</v>
      </c>
      <c r="F18" s="254">
        <v>443395</v>
      </c>
      <c r="G18" s="254">
        <v>474372</v>
      </c>
      <c r="H18" s="254">
        <v>508082</v>
      </c>
      <c r="I18" s="254">
        <v>544804</v>
      </c>
      <c r="J18" s="255">
        <v>578248</v>
      </c>
      <c r="K18" s="1347">
        <v>613933</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7.7969964549529758E-2</v>
      </c>
      <c r="AA18" s="257">
        <v>44406</v>
      </c>
    </row>
    <row r="19" spans="2:27" x14ac:dyDescent="0.35">
      <c r="B19" s="259" t="s">
        <v>345</v>
      </c>
      <c r="C19" s="219"/>
      <c r="D19" s="260">
        <v>349345</v>
      </c>
      <c r="E19" s="261">
        <v>361806</v>
      </c>
      <c r="F19" s="261">
        <v>343168</v>
      </c>
      <c r="G19" s="261">
        <v>368877</v>
      </c>
      <c r="H19" s="261">
        <v>386326</v>
      </c>
      <c r="I19" s="261">
        <v>407229</v>
      </c>
      <c r="J19" s="262">
        <v>414824</v>
      </c>
      <c r="K19" s="1347">
        <v>431665</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4.8993448423344521E-2</v>
      </c>
      <c r="AA19" s="265">
        <v>20161</v>
      </c>
    </row>
    <row r="20" spans="2:27" ht="15" customHeight="1" x14ac:dyDescent="0.35">
      <c r="B20" s="244" t="s">
        <v>347</v>
      </c>
      <c r="C20" s="219"/>
      <c r="D20" s="245">
        <v>250037</v>
      </c>
      <c r="E20" s="246">
        <v>269854</v>
      </c>
      <c r="F20" s="246">
        <v>232243</v>
      </c>
      <c r="G20" s="246">
        <v>193436</v>
      </c>
      <c r="H20" s="246">
        <v>177423</v>
      </c>
      <c r="I20" s="246">
        <v>155241</v>
      </c>
      <c r="J20" s="247">
        <v>118333</v>
      </c>
      <c r="K20" s="1349">
        <v>115804</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-0.10242677435106462</v>
      </c>
      <c r="AA20" s="250">
        <v>-13215</v>
      </c>
    </row>
    <row r="21" spans="2:27" x14ac:dyDescent="0.35">
      <c r="B21" s="252" t="s">
        <v>343</v>
      </c>
      <c r="C21" s="219"/>
      <c r="D21" s="253">
        <v>151801</v>
      </c>
      <c r="E21" s="254">
        <v>156579</v>
      </c>
      <c r="F21" s="254">
        <v>135892</v>
      </c>
      <c r="G21" s="254">
        <v>108656</v>
      </c>
      <c r="H21" s="254">
        <v>96561</v>
      </c>
      <c r="I21" s="254">
        <v>83465</v>
      </c>
      <c r="J21" s="255">
        <v>66291</v>
      </c>
      <c r="K21" s="1347">
        <v>65589</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-8.9610660004164067E-2</v>
      </c>
      <c r="AA21" s="257">
        <v>-6456</v>
      </c>
    </row>
    <row r="22" spans="2:27" x14ac:dyDescent="0.35">
      <c r="B22" s="252" t="s">
        <v>344</v>
      </c>
      <c r="C22" s="219"/>
      <c r="D22" s="253">
        <v>63386</v>
      </c>
      <c r="E22" s="254">
        <v>72932</v>
      </c>
      <c r="F22" s="254">
        <v>62960</v>
      </c>
      <c r="G22" s="254">
        <v>55260</v>
      </c>
      <c r="H22" s="254">
        <v>52537</v>
      </c>
      <c r="I22" s="254">
        <v>47326</v>
      </c>
      <c r="J22" s="255">
        <v>34622</v>
      </c>
      <c r="K22" s="1347">
        <v>33882</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-0.10452731453339326</v>
      </c>
      <c r="AA22" s="257">
        <v>-3955</v>
      </c>
    </row>
    <row r="23" spans="2:27" x14ac:dyDescent="0.35">
      <c r="B23" s="259" t="s">
        <v>345</v>
      </c>
      <c r="C23" s="219"/>
      <c r="D23" s="260">
        <v>34850</v>
      </c>
      <c r="E23" s="261">
        <v>40343</v>
      </c>
      <c r="F23" s="261">
        <v>33391</v>
      </c>
      <c r="G23" s="261">
        <v>29520</v>
      </c>
      <c r="H23" s="261">
        <v>28325</v>
      </c>
      <c r="I23" s="261">
        <v>24450</v>
      </c>
      <c r="J23" s="262">
        <v>17420</v>
      </c>
      <c r="K23" s="1348">
        <v>16333</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-0.14652244343418508</v>
      </c>
      <c r="AA23" s="265">
        <v>-2804</v>
      </c>
    </row>
    <row r="24" spans="2:27" x14ac:dyDescent="0.35">
      <c r="M24" s="219"/>
    </row>
    <row r="25" spans="2:27" x14ac:dyDescent="0.35">
      <c r="B25" s="219"/>
      <c r="C25" s="219"/>
      <c r="D25" s="1417" t="s">
        <v>338</v>
      </c>
      <c r="E25" s="1417"/>
      <c r="F25" s="1417"/>
      <c r="G25" s="1417"/>
      <c r="H25" s="1417"/>
      <c r="I25" s="1417"/>
      <c r="J25" s="1417"/>
      <c r="K25" s="1417"/>
      <c r="L25" s="1417"/>
      <c r="M25" s="219"/>
      <c r="N25" s="1429" t="s">
        <v>339</v>
      </c>
      <c r="O25" s="1430"/>
      <c r="P25" s="1430"/>
      <c r="Q25" s="1430"/>
      <c r="R25" s="1430"/>
      <c r="S25" s="1430"/>
      <c r="T25" s="1430"/>
      <c r="U25" s="1430"/>
      <c r="V25" s="1430"/>
      <c r="W25" s="1430"/>
      <c r="X25" s="1430"/>
      <c r="Y25" s="1430"/>
      <c r="Z25" s="1430"/>
      <c r="AA25" s="1430"/>
    </row>
    <row r="26" spans="2:27" ht="24" customHeight="1" x14ac:dyDescent="0.35">
      <c r="B26" s="219"/>
      <c r="C26" s="219"/>
      <c r="D26" s="1418"/>
      <c r="E26" s="1418"/>
      <c r="F26" s="1418"/>
      <c r="G26" s="1418"/>
      <c r="H26" s="1418"/>
      <c r="I26" s="1418"/>
      <c r="J26" s="1418"/>
      <c r="K26" s="1418"/>
      <c r="L26" s="1418"/>
      <c r="M26" s="219"/>
      <c r="N26" s="1419">
        <v>43830</v>
      </c>
      <c r="O26" s="1420"/>
      <c r="P26" s="1421">
        <v>44196</v>
      </c>
      <c r="Q26" s="1422"/>
      <c r="R26" s="1421">
        <v>44561</v>
      </c>
      <c r="S26" s="1422"/>
      <c r="T26" s="1425">
        <v>44926</v>
      </c>
      <c r="U26" s="1426"/>
      <c r="V26" s="1423">
        <v>44926</v>
      </c>
      <c r="W26" s="1424"/>
      <c r="X26" s="1423">
        <f>X6</f>
        <v>45657</v>
      </c>
      <c r="Y26" s="1424"/>
      <c r="Z26" s="1423">
        <f>Z6</f>
        <v>45961</v>
      </c>
      <c r="AA26" s="1428"/>
    </row>
    <row r="27" spans="2:27" x14ac:dyDescent="0.35">
      <c r="B27" s="225"/>
      <c r="C27" s="225"/>
      <c r="D27" s="226">
        <v>43465</v>
      </c>
      <c r="E27" s="227">
        <v>43830</v>
      </c>
      <c r="F27" s="228">
        <v>44196</v>
      </c>
      <c r="G27" s="228">
        <v>44561</v>
      </c>
      <c r="H27" s="228">
        <v>44926</v>
      </c>
      <c r="I27" s="228">
        <v>45291</v>
      </c>
      <c r="J27" s="228">
        <v>45657</v>
      </c>
      <c r="K27" s="228">
        <v>45961</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1320659</v>
      </c>
      <c r="E28" s="237">
        <v>1411021</v>
      </c>
      <c r="F28" s="237">
        <v>1427207</v>
      </c>
      <c r="G28" s="237">
        <v>1569205</v>
      </c>
      <c r="H28" s="237">
        <v>1727429</v>
      </c>
      <c r="I28" s="237">
        <v>1906051</v>
      </c>
      <c r="J28" s="238">
        <v>2125145</v>
      </c>
      <c r="K28" s="1350">
        <v>2314699</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0.12045840695113386</v>
      </c>
      <c r="AA28" s="243">
        <v>248849</v>
      </c>
    </row>
    <row r="29" spans="2:27" ht="15" customHeight="1" x14ac:dyDescent="0.35">
      <c r="B29" s="274" t="s">
        <v>348</v>
      </c>
      <c r="C29" s="219"/>
      <c r="D29" s="275">
        <v>52274</v>
      </c>
      <c r="E29" s="276">
        <v>60438</v>
      </c>
      <c r="F29" s="276">
        <v>61411</v>
      </c>
      <c r="G29" s="276">
        <v>62214</v>
      </c>
      <c r="H29" s="276">
        <v>65642</v>
      </c>
      <c r="I29" s="276">
        <v>69697</v>
      </c>
      <c r="J29" s="277">
        <v>78342</v>
      </c>
      <c r="K29" s="1351">
        <v>77957</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3.3761652809271903E-2</v>
      </c>
      <c r="AA29" s="279">
        <v>2546</v>
      </c>
    </row>
    <row r="30" spans="2:27" x14ac:dyDescent="0.35">
      <c r="B30" s="252" t="s">
        <v>349</v>
      </c>
      <c r="C30" s="219"/>
      <c r="D30" s="253">
        <v>224714</v>
      </c>
      <c r="E30" s="254">
        <v>246617</v>
      </c>
      <c r="F30" s="254">
        <v>254644</v>
      </c>
      <c r="G30" s="254">
        <v>292469</v>
      </c>
      <c r="H30" s="254">
        <v>351993</v>
      </c>
      <c r="I30" s="254">
        <v>427677</v>
      </c>
      <c r="J30" s="255">
        <v>524561</v>
      </c>
      <c r="K30" s="255">
        <v>598402</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0.19294363439908446</v>
      </c>
      <c r="AA30" s="257">
        <v>96784</v>
      </c>
    </row>
    <row r="31" spans="2:27" x14ac:dyDescent="0.35">
      <c r="B31" s="252" t="s">
        <v>350</v>
      </c>
      <c r="C31" s="219"/>
      <c r="D31" s="253">
        <v>235924</v>
      </c>
      <c r="E31" s="254">
        <v>250318</v>
      </c>
      <c r="F31" s="254">
        <v>253202</v>
      </c>
      <c r="G31" s="254">
        <v>291129</v>
      </c>
      <c r="H31" s="254">
        <v>322595</v>
      </c>
      <c r="I31" s="254">
        <v>343152</v>
      </c>
      <c r="J31" s="255">
        <v>357497</v>
      </c>
      <c r="K31" s="255">
        <v>378622</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9.3477350507573886E-2</v>
      </c>
      <c r="AA31" s="257">
        <v>32367</v>
      </c>
    </row>
    <row r="32" spans="2:27" x14ac:dyDescent="0.35">
      <c r="B32" s="252" t="s">
        <v>351</v>
      </c>
      <c r="C32" s="219"/>
      <c r="D32" s="253">
        <v>94802</v>
      </c>
      <c r="E32" s="254">
        <v>96748</v>
      </c>
      <c r="F32" s="254">
        <v>88465</v>
      </c>
      <c r="G32" s="254">
        <v>91795</v>
      </c>
      <c r="H32" s="254">
        <v>97929</v>
      </c>
      <c r="I32" s="254">
        <v>104917</v>
      </c>
      <c r="J32" s="255">
        <v>110349</v>
      </c>
      <c r="K32" s="255">
        <v>109945</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1.2552725129395315E-2</v>
      </c>
      <c r="AA32" s="257">
        <v>1363</v>
      </c>
    </row>
    <row r="33" spans="2:31" x14ac:dyDescent="0.35">
      <c r="B33" s="252" t="s">
        <v>352</v>
      </c>
      <c r="C33" s="219"/>
      <c r="D33" s="253">
        <v>166579</v>
      </c>
      <c r="E33" s="254">
        <v>170785</v>
      </c>
      <c r="F33" s="254">
        <v>156437</v>
      </c>
      <c r="G33" s="254">
        <v>169990</v>
      </c>
      <c r="H33" s="254">
        <v>175956</v>
      </c>
      <c r="I33" s="254">
        <v>181817</v>
      </c>
      <c r="J33" s="255">
        <v>184545</v>
      </c>
      <c r="K33" s="255">
        <v>184456</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2.0698085019692503E-3</v>
      </c>
      <c r="AA33" s="257">
        <v>381</v>
      </c>
      <c r="AC33" s="224"/>
    </row>
    <row r="34" spans="2:31" x14ac:dyDescent="0.35">
      <c r="B34" s="252" t="s">
        <v>353</v>
      </c>
      <c r="C34" s="219"/>
      <c r="D34" s="253">
        <v>132491</v>
      </c>
      <c r="E34" s="254">
        <v>151340</v>
      </c>
      <c r="F34" s="254">
        <v>154547</v>
      </c>
      <c r="G34" s="254">
        <v>170517</v>
      </c>
      <c r="H34" s="254">
        <v>187214</v>
      </c>
      <c r="I34" s="254">
        <v>210403</v>
      </c>
      <c r="J34" s="255">
        <v>222787</v>
      </c>
      <c r="K34" s="255">
        <v>237074</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7.4561244470229937E-2</v>
      </c>
      <c r="AA34" s="257">
        <v>16450</v>
      </c>
    </row>
    <row r="35" spans="2:31" x14ac:dyDescent="0.35">
      <c r="B35" s="252" t="s">
        <v>354</v>
      </c>
      <c r="C35" s="219"/>
      <c r="D35" s="253">
        <v>7022</v>
      </c>
      <c r="E35" s="254">
        <v>9202</v>
      </c>
      <c r="F35" s="254">
        <v>11820</v>
      </c>
      <c r="G35" s="254">
        <v>15678</v>
      </c>
      <c r="H35" s="254">
        <v>19892</v>
      </c>
      <c r="I35" s="254">
        <v>22322</v>
      </c>
      <c r="J35" s="255">
        <v>24661</v>
      </c>
      <c r="K35" s="255">
        <v>28791</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0.20368744512730474</v>
      </c>
      <c r="AA35" s="257">
        <v>4872</v>
      </c>
    </row>
    <row r="36" spans="2:31" x14ac:dyDescent="0.35">
      <c r="B36" s="252" t="s">
        <v>355</v>
      </c>
      <c r="C36" s="219"/>
      <c r="D36" s="253">
        <v>171</v>
      </c>
      <c r="E36" s="254">
        <v>236</v>
      </c>
      <c r="F36" s="254">
        <v>293</v>
      </c>
      <c r="G36" s="254">
        <v>388</v>
      </c>
      <c r="H36" s="254">
        <v>233</v>
      </c>
      <c r="I36" s="254">
        <v>197</v>
      </c>
      <c r="J36" s="255">
        <v>255</v>
      </c>
      <c r="K36" s="255">
        <v>383</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0.5761316872427984</v>
      </c>
      <c r="AA36" s="257">
        <v>140</v>
      </c>
    </row>
    <row r="37" spans="2:31" x14ac:dyDescent="0.35">
      <c r="B37" s="252" t="s">
        <v>356</v>
      </c>
      <c r="C37" s="219"/>
      <c r="D37" s="253">
        <v>29845</v>
      </c>
      <c r="E37" s="254">
        <v>37073</v>
      </c>
      <c r="F37" s="254">
        <v>46805</v>
      </c>
      <c r="G37" s="254">
        <v>56289</v>
      </c>
      <c r="H37" s="254">
        <v>61732</v>
      </c>
      <c r="I37" s="254">
        <v>67194</v>
      </c>
      <c r="J37" s="255">
        <v>67576</v>
      </c>
      <c r="K37" s="255">
        <v>69714</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1.9180725709774471E-2</v>
      </c>
      <c r="AA37" s="257">
        <v>1312</v>
      </c>
    </row>
    <row r="38" spans="2:31" x14ac:dyDescent="0.35">
      <c r="B38" s="252" t="s">
        <v>357</v>
      </c>
      <c r="C38" s="219"/>
      <c r="D38" s="253">
        <v>21423</v>
      </c>
      <c r="E38" s="254">
        <v>24365</v>
      </c>
      <c r="F38" s="254">
        <v>24374</v>
      </c>
      <c r="G38" s="254">
        <v>23330</v>
      </c>
      <c r="H38" s="254">
        <v>22270</v>
      </c>
      <c r="I38" s="254">
        <v>27295</v>
      </c>
      <c r="J38" s="255">
        <v>30196</v>
      </c>
      <c r="K38" s="255">
        <v>32773</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0.10131729282881907</v>
      </c>
      <c r="AA38" s="257">
        <v>3015</v>
      </c>
    </row>
    <row r="39" spans="2:31" x14ac:dyDescent="0.35">
      <c r="B39" s="252" t="s">
        <v>358</v>
      </c>
      <c r="C39" s="219"/>
      <c r="D39" s="253">
        <v>73552</v>
      </c>
      <c r="E39" s="254">
        <v>80417</v>
      </c>
      <c r="F39" s="254">
        <v>71239</v>
      </c>
      <c r="G39" s="254">
        <v>74832</v>
      </c>
      <c r="H39" s="254">
        <v>83087</v>
      </c>
      <c r="I39" s="254">
        <v>93395</v>
      </c>
      <c r="J39" s="255">
        <v>100099</v>
      </c>
      <c r="K39" s="255">
        <v>105413</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7.2338304408862575E-2</v>
      </c>
      <c r="AA39" s="257">
        <v>7111</v>
      </c>
    </row>
    <row r="40" spans="2:31" x14ac:dyDescent="0.35">
      <c r="B40" s="252" t="s">
        <v>359</v>
      </c>
      <c r="C40" s="219"/>
      <c r="D40" s="253">
        <v>478</v>
      </c>
      <c r="E40" s="254">
        <v>47</v>
      </c>
      <c r="F40" s="254">
        <v>16</v>
      </c>
      <c r="G40" s="254">
        <v>0</v>
      </c>
      <c r="H40" s="254">
        <v>0</v>
      </c>
      <c r="I40" s="254">
        <v>0</v>
      </c>
      <c r="J40" s="255">
        <v>0</v>
      </c>
      <c r="K40" s="255">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406849</v>
      </c>
      <c r="E41" s="254">
        <v>426938</v>
      </c>
      <c r="F41" s="254">
        <v>450517</v>
      </c>
      <c r="G41" s="254">
        <v>482545</v>
      </c>
      <c r="H41" s="254">
        <v>517053</v>
      </c>
      <c r="I41" s="254">
        <v>558234</v>
      </c>
      <c r="J41" s="255">
        <v>636030</v>
      </c>
      <c r="K41" s="255">
        <v>716212</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0.15826686590722372</v>
      </c>
      <c r="AA41" s="257">
        <v>97864</v>
      </c>
    </row>
    <row r="42" spans="2:31" x14ac:dyDescent="0.35">
      <c r="B42" s="259" t="s">
        <v>361</v>
      </c>
      <c r="C42" s="219"/>
      <c r="D42" s="260">
        <v>7026</v>
      </c>
      <c r="E42" s="261">
        <v>7837</v>
      </c>
      <c r="F42" s="254">
        <v>7984</v>
      </c>
      <c r="G42" s="261">
        <v>8546</v>
      </c>
      <c r="H42" s="261">
        <v>9047</v>
      </c>
      <c r="I42" s="261">
        <v>10154</v>
      </c>
      <c r="J42" s="262">
        <v>11034</v>
      </c>
      <c r="K42" s="255">
        <v>12031</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2">
        <v>0.10002742982536339</v>
      </c>
      <c r="AA42" s="257">
        <v>1094</v>
      </c>
      <c r="AC42" s="224"/>
      <c r="AD42" s="224"/>
      <c r="AE42" s="286"/>
    </row>
    <row r="43" spans="2:31" x14ac:dyDescent="0.3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52">
        <v>1.4163538860870875</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2.1275583933592301E-2</v>
      </c>
      <c r="AA43" s="295">
        <v>2.950599863266179E-2</v>
      </c>
    </row>
  </sheetData>
  <mergeCells count="19">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 ref="R26:S26"/>
    <mergeCell ref="T26:U26"/>
    <mergeCell ref="V26:W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418</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247</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248</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139216</v>
      </c>
      <c r="E10" s="633"/>
      <c r="F10" s="675">
        <v>19</v>
      </c>
      <c r="G10" s="676">
        <v>0.10980645769756742</v>
      </c>
      <c r="H10" s="675">
        <v>66818</v>
      </c>
      <c r="I10" s="676">
        <v>28.272131390500057</v>
      </c>
      <c r="J10" s="675">
        <v>75518</v>
      </c>
      <c r="K10" s="676">
        <v>32.258846830096402</v>
      </c>
      <c r="L10" s="675">
        <v>8801</v>
      </c>
      <c r="M10" s="676">
        <v>4.8732510121730224</v>
      </c>
      <c r="N10" s="675">
        <v>15645</v>
      </c>
      <c r="O10" s="676">
        <v>8.4901275236959641</v>
      </c>
      <c r="P10" s="675">
        <v>2116</v>
      </c>
      <c r="Q10" s="676">
        <v>1.0178991262639532</v>
      </c>
      <c r="R10" s="675">
        <v>41610</v>
      </c>
      <c r="S10" s="676">
        <v>24.976590341073678</v>
      </c>
      <c r="T10" s="675">
        <v>3</v>
      </c>
      <c r="U10" s="676">
        <v>1.3473184993566553E-3</v>
      </c>
      <c r="V10" s="831">
        <f>F10+H10+J10+L10+N10+P10+R10+T10</f>
        <v>210530</v>
      </c>
      <c r="W10" s="676">
        <f t="shared" ref="V10:W27" si="0">G10+I10+K10+M10+O10+Q10+S10+U10</f>
        <v>100</v>
      </c>
      <c r="X10" s="678"/>
      <c r="Y10" s="832">
        <f t="shared" ref="Y10:Y27" si="1">V10/D10</f>
        <v>1.5122543385817722</v>
      </c>
    </row>
    <row r="11" spans="2:30" s="633" customFormat="1" ht="18" customHeight="1" x14ac:dyDescent="0.25">
      <c r="B11" s="682" t="s">
        <v>7</v>
      </c>
      <c r="D11" s="833">
        <v>17301</v>
      </c>
      <c r="F11" s="683">
        <v>1488</v>
      </c>
      <c r="G11" s="684">
        <v>6.7192847663616684</v>
      </c>
      <c r="H11" s="683">
        <v>3829</v>
      </c>
      <c r="I11" s="684">
        <v>7.4806174477893412</v>
      </c>
      <c r="J11" s="683">
        <v>1857</v>
      </c>
      <c r="K11" s="684">
        <v>9.4083956136062028</v>
      </c>
      <c r="L11" s="683">
        <v>690</v>
      </c>
      <c r="M11" s="684">
        <v>4.4632255360759938</v>
      </c>
      <c r="N11" s="683">
        <v>1195</v>
      </c>
      <c r="O11" s="684">
        <v>7.9346231752462106</v>
      </c>
      <c r="P11" s="683">
        <v>4138</v>
      </c>
      <c r="Q11" s="684">
        <v>21.121743381993433</v>
      </c>
      <c r="R11" s="683">
        <v>9438</v>
      </c>
      <c r="S11" s="684">
        <v>42.87211007892715</v>
      </c>
      <c r="T11" s="683">
        <v>0</v>
      </c>
      <c r="U11" s="684">
        <v>0</v>
      </c>
      <c r="V11" s="834">
        <f t="shared" si="0"/>
        <v>22635</v>
      </c>
      <c r="W11" s="684">
        <f t="shared" si="0"/>
        <v>100</v>
      </c>
      <c r="X11" s="678"/>
      <c r="Y11" s="835">
        <f t="shared" si="1"/>
        <v>1.3083058782729322</v>
      </c>
    </row>
    <row r="12" spans="2:30" s="633" customFormat="1" ht="22.5" customHeight="1" x14ac:dyDescent="0.25">
      <c r="B12" s="682" t="s">
        <v>37</v>
      </c>
      <c r="D12" s="833">
        <v>11181</v>
      </c>
      <c r="F12" s="685">
        <v>2651</v>
      </c>
      <c r="G12" s="684">
        <v>23.348325837081461</v>
      </c>
      <c r="H12" s="685">
        <v>2398</v>
      </c>
      <c r="I12" s="684">
        <v>3.2783608195902048</v>
      </c>
      <c r="J12" s="685">
        <v>1969</v>
      </c>
      <c r="K12" s="684">
        <v>9.9050474762618688</v>
      </c>
      <c r="L12" s="685">
        <v>884</v>
      </c>
      <c r="M12" s="684">
        <v>9.3253373313343335</v>
      </c>
      <c r="N12" s="685">
        <v>1879</v>
      </c>
      <c r="O12" s="684">
        <v>15.282358820589705</v>
      </c>
      <c r="P12" s="685">
        <v>1912</v>
      </c>
      <c r="Q12" s="684">
        <v>7.6761619190404797</v>
      </c>
      <c r="R12" s="685">
        <v>4503</v>
      </c>
      <c r="S12" s="684">
        <v>31.174412793603199</v>
      </c>
      <c r="T12" s="685">
        <v>6</v>
      </c>
      <c r="U12" s="684">
        <v>9.9950024987506252E-3</v>
      </c>
      <c r="V12" s="834">
        <f t="shared" si="0"/>
        <v>16202</v>
      </c>
      <c r="W12" s="684">
        <f t="shared" si="0"/>
        <v>100</v>
      </c>
      <c r="X12" s="678"/>
      <c r="Y12" s="835">
        <f t="shared" si="1"/>
        <v>1.449065378767552</v>
      </c>
    </row>
    <row r="13" spans="2:30" s="633" customFormat="1" ht="18" customHeight="1" x14ac:dyDescent="0.25">
      <c r="B13" s="682" t="s">
        <v>38</v>
      </c>
      <c r="D13" s="833">
        <v>10996</v>
      </c>
      <c r="F13" s="683">
        <v>923</v>
      </c>
      <c r="G13" s="684">
        <v>4.3208578637510513</v>
      </c>
      <c r="H13" s="683">
        <v>5897</v>
      </c>
      <c r="I13" s="684">
        <v>17.29394449116905</v>
      </c>
      <c r="J13" s="683">
        <v>939</v>
      </c>
      <c r="K13" s="684">
        <v>2.6913372582001682</v>
      </c>
      <c r="L13" s="683">
        <v>976</v>
      </c>
      <c r="M13" s="684">
        <v>5.1198486122792266</v>
      </c>
      <c r="N13" s="683">
        <v>895</v>
      </c>
      <c r="O13" s="684">
        <v>9.8927670311185878</v>
      </c>
      <c r="P13" s="683">
        <v>375</v>
      </c>
      <c r="Q13" s="684">
        <v>3.4798149705634986</v>
      </c>
      <c r="R13" s="683">
        <v>8205</v>
      </c>
      <c r="S13" s="684">
        <v>57.201429772918416</v>
      </c>
      <c r="T13" s="683">
        <v>0</v>
      </c>
      <c r="U13" s="684">
        <v>0</v>
      </c>
      <c r="V13" s="834">
        <f t="shared" si="0"/>
        <v>18210</v>
      </c>
      <c r="W13" s="684">
        <f t="shared" si="0"/>
        <v>100</v>
      </c>
      <c r="X13" s="678"/>
      <c r="Y13" s="835">
        <f t="shared" si="1"/>
        <v>1.6560567479083304</v>
      </c>
    </row>
    <row r="14" spans="2:30" s="633" customFormat="1" ht="18" customHeight="1" x14ac:dyDescent="0.25">
      <c r="B14" s="682" t="s">
        <v>6</v>
      </c>
      <c r="D14" s="833">
        <v>21786</v>
      </c>
      <c r="F14" s="683">
        <v>595</v>
      </c>
      <c r="G14" s="684">
        <v>0.42908762420957541</v>
      </c>
      <c r="H14" s="683">
        <v>883</v>
      </c>
      <c r="I14" s="684">
        <v>4.9683830171635046</v>
      </c>
      <c r="J14" s="683">
        <v>476</v>
      </c>
      <c r="K14" s="684">
        <v>4.5167118337850046E-2</v>
      </c>
      <c r="L14" s="683">
        <v>1900</v>
      </c>
      <c r="M14" s="684">
        <v>21.081752484191508</v>
      </c>
      <c r="N14" s="683">
        <v>1871</v>
      </c>
      <c r="O14" s="684">
        <v>16.700542005420054</v>
      </c>
      <c r="P14" s="683">
        <v>8965</v>
      </c>
      <c r="Q14" s="684">
        <v>17.626467931345982</v>
      </c>
      <c r="R14" s="683">
        <v>9859</v>
      </c>
      <c r="S14" s="684">
        <v>39.14859981933153</v>
      </c>
      <c r="T14" s="683">
        <v>19</v>
      </c>
      <c r="U14" s="684">
        <v>0</v>
      </c>
      <c r="V14" s="834">
        <f t="shared" si="0"/>
        <v>24568</v>
      </c>
      <c r="W14" s="684">
        <f t="shared" si="0"/>
        <v>100</v>
      </c>
      <c r="X14" s="678"/>
      <c r="Y14" s="835">
        <f t="shared" si="1"/>
        <v>1.1276966859451023</v>
      </c>
    </row>
    <row r="15" spans="2:30" s="633" customFormat="1" ht="18" customHeight="1" x14ac:dyDescent="0.25">
      <c r="B15" s="682" t="s">
        <v>5</v>
      </c>
      <c r="D15" s="833">
        <v>7927</v>
      </c>
      <c r="F15" s="685">
        <v>3378</v>
      </c>
      <c r="G15" s="684">
        <v>0</v>
      </c>
      <c r="H15" s="685">
        <v>1672</v>
      </c>
      <c r="I15" s="684">
        <v>11.413246850442809</v>
      </c>
      <c r="J15" s="685">
        <v>577</v>
      </c>
      <c r="K15" s="684">
        <v>6.1619059498565552</v>
      </c>
      <c r="L15" s="685">
        <v>878</v>
      </c>
      <c r="M15" s="684">
        <v>9.0931769988773858</v>
      </c>
      <c r="N15" s="685">
        <v>2672</v>
      </c>
      <c r="O15" s="684">
        <v>28.888611700137208</v>
      </c>
      <c r="P15" s="685">
        <v>294</v>
      </c>
      <c r="Q15" s="684">
        <v>0</v>
      </c>
      <c r="R15" s="685">
        <v>3610</v>
      </c>
      <c r="S15" s="684">
        <v>44.443058500686043</v>
      </c>
      <c r="T15" s="685">
        <v>0</v>
      </c>
      <c r="U15" s="684">
        <v>0</v>
      </c>
      <c r="V15" s="834">
        <f t="shared" si="0"/>
        <v>13081</v>
      </c>
      <c r="W15" s="684">
        <f t="shared" si="0"/>
        <v>100</v>
      </c>
      <c r="X15" s="678"/>
      <c r="Y15" s="835">
        <f t="shared" si="1"/>
        <v>1.6501829191371262</v>
      </c>
    </row>
    <row r="16" spans="2:30" s="742" customFormat="1" ht="18" customHeight="1" x14ac:dyDescent="0.25">
      <c r="B16" s="836" t="s">
        <v>4</v>
      </c>
      <c r="D16" s="837">
        <v>42209</v>
      </c>
      <c r="E16" s="820"/>
      <c r="F16" s="838">
        <v>4765</v>
      </c>
      <c r="G16" s="839">
        <v>10.020679338261175</v>
      </c>
      <c r="H16" s="838">
        <v>10188</v>
      </c>
      <c r="I16" s="839">
        <v>9.329901443153819</v>
      </c>
      <c r="J16" s="838">
        <v>7457</v>
      </c>
      <c r="K16" s="839">
        <v>17.52243928194298</v>
      </c>
      <c r="L16" s="838">
        <v>2474</v>
      </c>
      <c r="M16" s="839">
        <v>6.0366068285814851</v>
      </c>
      <c r="N16" s="838">
        <v>3552</v>
      </c>
      <c r="O16" s="839">
        <v>6.7053854276663145</v>
      </c>
      <c r="P16" s="838">
        <v>15886</v>
      </c>
      <c r="Q16" s="839">
        <v>27.28132699753608</v>
      </c>
      <c r="R16" s="838">
        <v>14359</v>
      </c>
      <c r="S16" s="839">
        <v>22.32268567405843</v>
      </c>
      <c r="T16" s="838">
        <v>939</v>
      </c>
      <c r="U16" s="839">
        <v>0.78097500879971837</v>
      </c>
      <c r="V16" s="840">
        <f t="shared" si="0"/>
        <v>59620</v>
      </c>
      <c r="W16" s="839">
        <f t="shared" si="0"/>
        <v>100</v>
      </c>
      <c r="X16" s="841"/>
      <c r="Y16" s="835">
        <f t="shared" si="1"/>
        <v>1.4124949655286787</v>
      </c>
    </row>
    <row r="17" spans="2:25" s="742" customFormat="1" ht="18" customHeight="1" x14ac:dyDescent="0.25">
      <c r="B17" s="836" t="s">
        <v>40</v>
      </c>
      <c r="D17" s="837">
        <v>26114</v>
      </c>
      <c r="E17" s="820"/>
      <c r="F17" s="838">
        <v>3935</v>
      </c>
      <c r="G17" s="839">
        <v>6.2973598149477548</v>
      </c>
      <c r="H17" s="838">
        <v>10177</v>
      </c>
      <c r="I17" s="839">
        <v>14.552923346893197</v>
      </c>
      <c r="J17" s="838">
        <v>4513</v>
      </c>
      <c r="K17" s="839">
        <v>18.975831538645608</v>
      </c>
      <c r="L17" s="838">
        <v>1743</v>
      </c>
      <c r="M17" s="839">
        <v>5.4997208263539923</v>
      </c>
      <c r="N17" s="838">
        <v>3729</v>
      </c>
      <c r="O17" s="839">
        <v>17.08542713567839</v>
      </c>
      <c r="P17" s="838">
        <v>4559</v>
      </c>
      <c r="Q17" s="839">
        <v>12.363404323203318</v>
      </c>
      <c r="R17" s="838">
        <v>8637</v>
      </c>
      <c r="S17" s="839">
        <v>25.201403844619925</v>
      </c>
      <c r="T17" s="838">
        <v>3</v>
      </c>
      <c r="U17" s="839">
        <v>2.3929169657812874E-2</v>
      </c>
      <c r="V17" s="840">
        <f t="shared" si="0"/>
        <v>37296</v>
      </c>
      <c r="W17" s="839">
        <f t="shared" si="0"/>
        <v>99.999999999999986</v>
      </c>
      <c r="X17" s="841"/>
      <c r="Y17" s="835">
        <f t="shared" si="1"/>
        <v>1.4281994332541932</v>
      </c>
    </row>
    <row r="18" spans="2:25" s="742" customFormat="1" ht="18" customHeight="1" x14ac:dyDescent="0.25">
      <c r="B18" s="836" t="s">
        <v>41</v>
      </c>
      <c r="D18" s="837">
        <v>94942</v>
      </c>
      <c r="E18" s="820"/>
      <c r="F18" s="838">
        <v>5</v>
      </c>
      <c r="G18" s="839">
        <v>0.42117310443490702</v>
      </c>
      <c r="H18" s="838">
        <v>13703</v>
      </c>
      <c r="I18" s="839">
        <v>9.6183118741058653</v>
      </c>
      <c r="J18" s="838">
        <v>13277</v>
      </c>
      <c r="K18" s="839">
        <v>13.866666666666667</v>
      </c>
      <c r="L18" s="838">
        <v>7397</v>
      </c>
      <c r="M18" s="839">
        <v>8.0606580829756798</v>
      </c>
      <c r="N18" s="838">
        <v>20920</v>
      </c>
      <c r="O18" s="839">
        <v>18.894420600858368</v>
      </c>
      <c r="P18" s="838">
        <v>11541</v>
      </c>
      <c r="Q18" s="839">
        <v>7.6623748211731044</v>
      </c>
      <c r="R18" s="838">
        <v>52736</v>
      </c>
      <c r="S18" s="839">
        <v>41.460371959942776</v>
      </c>
      <c r="T18" s="838">
        <v>17</v>
      </c>
      <c r="U18" s="839">
        <v>1.602288984263233E-2</v>
      </c>
      <c r="V18" s="840">
        <f t="shared" si="0"/>
        <v>119596</v>
      </c>
      <c r="W18" s="839">
        <f t="shared" si="0"/>
        <v>99.999999999999986</v>
      </c>
      <c r="X18" s="841"/>
      <c r="Y18" s="835">
        <f t="shared" si="1"/>
        <v>1.2596743274841482</v>
      </c>
    </row>
    <row r="19" spans="2:25" s="742" customFormat="1" ht="18" customHeight="1" x14ac:dyDescent="0.25">
      <c r="B19" s="836" t="s">
        <v>3</v>
      </c>
      <c r="D19" s="837">
        <v>66616</v>
      </c>
      <c r="E19" s="820"/>
      <c r="F19" s="838">
        <v>344</v>
      </c>
      <c r="G19" s="839">
        <v>0.3575259206292456</v>
      </c>
      <c r="H19" s="838">
        <v>30627</v>
      </c>
      <c r="I19" s="839">
        <v>6.0600643546657134</v>
      </c>
      <c r="J19" s="838">
        <v>2337</v>
      </c>
      <c r="K19" s="839">
        <v>9.8319628173042545E-2</v>
      </c>
      <c r="L19" s="838">
        <v>4352</v>
      </c>
      <c r="M19" s="839">
        <v>10.001787629603147</v>
      </c>
      <c r="N19" s="838">
        <v>6383</v>
      </c>
      <c r="O19" s="839">
        <v>14.864140150160887</v>
      </c>
      <c r="P19" s="838">
        <v>10476</v>
      </c>
      <c r="Q19" s="839">
        <v>14.593016327017041</v>
      </c>
      <c r="R19" s="838">
        <v>45991</v>
      </c>
      <c r="S19" s="839">
        <v>54.019187224407105</v>
      </c>
      <c r="T19" s="838">
        <v>485</v>
      </c>
      <c r="U19" s="839">
        <v>5.9587653438207605E-3</v>
      </c>
      <c r="V19" s="840">
        <f t="shared" si="0"/>
        <v>100995</v>
      </c>
      <c r="W19" s="839">
        <f t="shared" si="0"/>
        <v>100</v>
      </c>
      <c r="X19" s="841"/>
      <c r="Y19" s="835">
        <f t="shared" si="1"/>
        <v>1.5160772186862015</v>
      </c>
    </row>
    <row r="20" spans="2:25" s="633" customFormat="1" ht="18" customHeight="1" x14ac:dyDescent="0.25">
      <c r="B20" s="836" t="s">
        <v>2</v>
      </c>
      <c r="D20" s="833">
        <v>12671</v>
      </c>
      <c r="F20" s="683">
        <v>437</v>
      </c>
      <c r="G20" s="684">
        <v>1.8696778970751573</v>
      </c>
      <c r="H20" s="683">
        <v>2075</v>
      </c>
      <c r="I20" s="684">
        <v>6.5808959644576079</v>
      </c>
      <c r="J20" s="683">
        <v>283</v>
      </c>
      <c r="K20" s="684">
        <v>2.4157719363198815</v>
      </c>
      <c r="L20" s="683">
        <v>961</v>
      </c>
      <c r="M20" s="684">
        <v>7.2102924842650866</v>
      </c>
      <c r="N20" s="683">
        <v>1765</v>
      </c>
      <c r="O20" s="684">
        <v>12.865605331358756</v>
      </c>
      <c r="P20" s="683">
        <v>6839</v>
      </c>
      <c r="Q20" s="684">
        <v>43.169196593854132</v>
      </c>
      <c r="R20" s="683">
        <v>2778</v>
      </c>
      <c r="S20" s="684">
        <v>25.888559792669383</v>
      </c>
      <c r="T20" s="683">
        <v>0</v>
      </c>
      <c r="U20" s="684">
        <v>0</v>
      </c>
      <c r="V20" s="834">
        <f t="shared" si="0"/>
        <v>15138</v>
      </c>
      <c r="W20" s="684">
        <f t="shared" si="0"/>
        <v>100</v>
      </c>
      <c r="X20" s="678"/>
      <c r="Y20" s="835">
        <f t="shared" si="1"/>
        <v>1.1946965511798595</v>
      </c>
    </row>
    <row r="21" spans="2:25" s="633" customFormat="1" ht="18" customHeight="1" x14ac:dyDescent="0.25">
      <c r="B21" s="682" t="s">
        <v>35</v>
      </c>
      <c r="D21" s="833">
        <v>30452</v>
      </c>
      <c r="F21" s="683">
        <v>2180</v>
      </c>
      <c r="G21" s="684">
        <v>6.8877841448142387</v>
      </c>
      <c r="H21" s="683">
        <v>13582</v>
      </c>
      <c r="I21" s="684">
        <v>7.9655421046639594</v>
      </c>
      <c r="J21" s="683">
        <v>7839</v>
      </c>
      <c r="K21" s="684">
        <v>32.791924405145913</v>
      </c>
      <c r="L21" s="683">
        <v>2929</v>
      </c>
      <c r="M21" s="684">
        <v>12.428370839816326</v>
      </c>
      <c r="N21" s="683">
        <v>2670</v>
      </c>
      <c r="O21" s="684">
        <v>10.219726006603166</v>
      </c>
      <c r="P21" s="683">
        <v>6519</v>
      </c>
      <c r="Q21" s="684">
        <v>11.248149975333005</v>
      </c>
      <c r="R21" s="683">
        <v>11131</v>
      </c>
      <c r="S21" s="684">
        <v>18.30670562786991</v>
      </c>
      <c r="T21" s="683">
        <v>56</v>
      </c>
      <c r="U21" s="684">
        <v>0.15179689575348185</v>
      </c>
      <c r="V21" s="834">
        <f t="shared" si="0"/>
        <v>46906</v>
      </c>
      <c r="W21" s="684">
        <f t="shared" si="0"/>
        <v>100</v>
      </c>
      <c r="X21" s="678"/>
      <c r="Y21" s="835">
        <f t="shared" si="1"/>
        <v>1.5403257585708656</v>
      </c>
    </row>
    <row r="22" spans="2:25" s="633" customFormat="1" ht="21" customHeight="1" x14ac:dyDescent="0.25">
      <c r="B22" s="682" t="s">
        <v>42</v>
      </c>
      <c r="D22" s="833">
        <v>77809</v>
      </c>
      <c r="F22" s="683">
        <v>2804</v>
      </c>
      <c r="G22" s="684">
        <v>2.5204128338771832</v>
      </c>
      <c r="H22" s="683">
        <v>35914</v>
      </c>
      <c r="I22" s="684">
        <v>25.114060861990048</v>
      </c>
      <c r="J22" s="683">
        <v>23186</v>
      </c>
      <c r="K22" s="684">
        <v>22.629084412420454</v>
      </c>
      <c r="L22" s="683">
        <v>8014</v>
      </c>
      <c r="M22" s="684">
        <v>9.9753421825859707</v>
      </c>
      <c r="N22" s="683">
        <v>7973</v>
      </c>
      <c r="O22" s="684">
        <v>9.2193659840240976</v>
      </c>
      <c r="P22" s="683">
        <v>11263</v>
      </c>
      <c r="Q22" s="684">
        <v>9.4349373218952568</v>
      </c>
      <c r="R22" s="683">
        <v>23069</v>
      </c>
      <c r="S22" s="684">
        <v>21.083172147001935</v>
      </c>
      <c r="T22" s="683">
        <v>21</v>
      </c>
      <c r="U22" s="684">
        <v>2.3624256205058543E-2</v>
      </c>
      <c r="V22" s="834">
        <f t="shared" si="0"/>
        <v>112244</v>
      </c>
      <c r="W22" s="684">
        <f t="shared" si="0"/>
        <v>100</v>
      </c>
      <c r="X22" s="678"/>
      <c r="Y22" s="835">
        <f t="shared" si="1"/>
        <v>1.4425580588363813</v>
      </c>
    </row>
    <row r="23" spans="2:25" s="633" customFormat="1" ht="18" customHeight="1" x14ac:dyDescent="0.25">
      <c r="B23" s="682" t="s">
        <v>43</v>
      </c>
      <c r="D23" s="833">
        <v>18141</v>
      </c>
      <c r="F23" s="683">
        <v>1528</v>
      </c>
      <c r="G23" s="684">
        <v>10.863942058975686</v>
      </c>
      <c r="H23" s="683">
        <v>5295</v>
      </c>
      <c r="I23" s="684">
        <v>12.81945162959131</v>
      </c>
      <c r="J23" s="683">
        <v>1230</v>
      </c>
      <c r="K23" s="684">
        <v>1.5468184169684429</v>
      </c>
      <c r="L23" s="683">
        <v>2001</v>
      </c>
      <c r="M23" s="684">
        <v>10.57941024314537</v>
      </c>
      <c r="N23" s="683">
        <v>2479</v>
      </c>
      <c r="O23" s="684">
        <v>11.810657009829281</v>
      </c>
      <c r="P23" s="683">
        <v>538</v>
      </c>
      <c r="Q23" s="684">
        <v>2.7728918779099843</v>
      </c>
      <c r="R23" s="683">
        <v>10647</v>
      </c>
      <c r="S23" s="684">
        <v>49.606828763579927</v>
      </c>
      <c r="T23" s="683">
        <v>1</v>
      </c>
      <c r="U23" s="684">
        <v>0</v>
      </c>
      <c r="V23" s="834">
        <f>F23+H23+J23+L23+N23+P23+R23+T23</f>
        <v>23719</v>
      </c>
      <c r="W23" s="684">
        <f t="shared" si="0"/>
        <v>100</v>
      </c>
      <c r="X23" s="678"/>
      <c r="Y23" s="835">
        <f t="shared" si="1"/>
        <v>1.3074802932583651</v>
      </c>
    </row>
    <row r="24" spans="2:25" s="633" customFormat="1" ht="22.5" customHeight="1" x14ac:dyDescent="0.25">
      <c r="B24" s="682" t="s">
        <v>44</v>
      </c>
      <c r="D24" s="833">
        <v>6588</v>
      </c>
      <c r="F24" s="685">
        <v>688</v>
      </c>
      <c r="G24" s="686">
        <v>3.1306171360095867</v>
      </c>
      <c r="H24" s="685">
        <v>1264</v>
      </c>
      <c r="I24" s="684">
        <v>11.593768723786699</v>
      </c>
      <c r="J24" s="685">
        <v>355</v>
      </c>
      <c r="K24" s="684">
        <v>5.0179748352306772</v>
      </c>
      <c r="L24" s="685">
        <v>359</v>
      </c>
      <c r="M24" s="684">
        <v>1.6776512881965249</v>
      </c>
      <c r="N24" s="685">
        <v>1598</v>
      </c>
      <c r="O24" s="684">
        <v>14.679448771719592</v>
      </c>
      <c r="P24" s="685">
        <v>1498</v>
      </c>
      <c r="Q24" s="684">
        <v>12.732174955062911</v>
      </c>
      <c r="R24" s="685">
        <v>3149</v>
      </c>
      <c r="S24" s="684">
        <v>51.078490113840623</v>
      </c>
      <c r="T24" s="685">
        <v>15</v>
      </c>
      <c r="U24" s="684">
        <v>8.9874176153385263E-2</v>
      </c>
      <c r="V24" s="842">
        <f t="shared" si="0"/>
        <v>8926</v>
      </c>
      <c r="W24" s="684">
        <f t="shared" si="0"/>
        <v>100</v>
      </c>
      <c r="X24" s="678"/>
      <c r="Y24" s="835">
        <f t="shared" si="1"/>
        <v>1.3548876745598057</v>
      </c>
    </row>
    <row r="25" spans="2:25" s="633" customFormat="1" ht="18" customHeight="1" x14ac:dyDescent="0.25">
      <c r="B25" s="682" t="s">
        <v>45</v>
      </c>
      <c r="D25" s="833">
        <v>24413</v>
      </c>
      <c r="F25" s="685">
        <v>487</v>
      </c>
      <c r="G25" s="686">
        <v>0.32482446354747685</v>
      </c>
      <c r="H25" s="685">
        <v>9079</v>
      </c>
      <c r="I25" s="684">
        <v>17.120545967583176</v>
      </c>
      <c r="J25" s="685">
        <v>1962</v>
      </c>
      <c r="K25" s="684">
        <v>6.9394317212415517</v>
      </c>
      <c r="L25" s="685">
        <v>3250</v>
      </c>
      <c r="M25" s="684">
        <v>10.256578515650633</v>
      </c>
      <c r="N25" s="685">
        <v>5062</v>
      </c>
      <c r="O25" s="684">
        <v>14.54163659032745</v>
      </c>
      <c r="P25" s="685">
        <v>737</v>
      </c>
      <c r="Q25" s="684">
        <v>1.9030120086619857</v>
      </c>
      <c r="R25" s="685">
        <v>12708</v>
      </c>
      <c r="S25" s="684">
        <v>42.788240698208547</v>
      </c>
      <c r="T25" s="685">
        <v>2736</v>
      </c>
      <c r="U25" s="684">
        <v>6.1257300347791848</v>
      </c>
      <c r="V25" s="842">
        <f t="shared" si="0"/>
        <v>36021</v>
      </c>
      <c r="W25" s="684">
        <f t="shared" si="0"/>
        <v>100</v>
      </c>
      <c r="X25" s="678"/>
      <c r="Y25" s="835">
        <f t="shared" si="1"/>
        <v>1.4754843730799165</v>
      </c>
    </row>
    <row r="26" spans="2:25" s="633" customFormat="1" ht="18" customHeight="1" x14ac:dyDescent="0.25">
      <c r="B26" s="682" t="s">
        <v>46</v>
      </c>
      <c r="D26" s="833">
        <v>4111</v>
      </c>
      <c r="F26" s="685">
        <v>599</v>
      </c>
      <c r="G26" s="686">
        <v>7.345642247369466</v>
      </c>
      <c r="H26" s="685">
        <v>1261</v>
      </c>
      <c r="I26" s="684">
        <v>16.100853682747669</v>
      </c>
      <c r="J26" s="685">
        <v>1339</v>
      </c>
      <c r="K26" s="684">
        <v>24.200913242009133</v>
      </c>
      <c r="L26" s="685">
        <v>777</v>
      </c>
      <c r="M26" s="684">
        <v>8.9537423069287279</v>
      </c>
      <c r="N26" s="685">
        <v>1258</v>
      </c>
      <c r="O26" s="684">
        <v>17.272185824895772</v>
      </c>
      <c r="P26" s="685">
        <v>526</v>
      </c>
      <c r="Q26" s="684">
        <v>6.9088743299583086</v>
      </c>
      <c r="R26" s="685">
        <v>736</v>
      </c>
      <c r="S26" s="684">
        <v>19.217788366090929</v>
      </c>
      <c r="T26" s="685">
        <v>0</v>
      </c>
      <c r="U26" s="684">
        <v>0</v>
      </c>
      <c r="V26" s="842">
        <f t="shared" si="0"/>
        <v>6496</v>
      </c>
      <c r="W26" s="684">
        <f t="shared" si="0"/>
        <v>100</v>
      </c>
      <c r="X26" s="678"/>
      <c r="Y26" s="835">
        <f t="shared" si="1"/>
        <v>1.5801508148868888</v>
      </c>
    </row>
    <row r="27" spans="2:25" s="633" customFormat="1" ht="18" customHeight="1" x14ac:dyDescent="0.25">
      <c r="B27" s="682" t="s">
        <v>1</v>
      </c>
      <c r="D27" s="833">
        <v>1460</v>
      </c>
      <c r="F27" s="685">
        <v>268</v>
      </c>
      <c r="G27" s="686">
        <v>8.9026915113871627</v>
      </c>
      <c r="H27" s="685">
        <v>295</v>
      </c>
      <c r="I27" s="684">
        <v>14.699792960662526</v>
      </c>
      <c r="J27" s="685">
        <v>471</v>
      </c>
      <c r="K27" s="684">
        <v>20.496894409937887</v>
      </c>
      <c r="L27" s="685">
        <v>28</v>
      </c>
      <c r="M27" s="684">
        <v>2.8985507246376812</v>
      </c>
      <c r="N27" s="685">
        <v>117</v>
      </c>
      <c r="O27" s="684">
        <v>10.420979986197377</v>
      </c>
      <c r="P27" s="685">
        <v>3</v>
      </c>
      <c r="Q27" s="684">
        <v>0.34506556245686681</v>
      </c>
      <c r="R27" s="685">
        <v>758</v>
      </c>
      <c r="S27" s="684">
        <v>42.236024844720497</v>
      </c>
      <c r="T27" s="685">
        <v>0</v>
      </c>
      <c r="U27" s="684">
        <v>0</v>
      </c>
      <c r="V27" s="834">
        <f t="shared" si="0"/>
        <v>1940</v>
      </c>
      <c r="W27" s="684">
        <f t="shared" si="0"/>
        <v>100</v>
      </c>
      <c r="X27" s="678"/>
      <c r="Y27" s="835">
        <f t="shared" si="1"/>
        <v>1.3287671232876712</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613933</v>
      </c>
      <c r="E30" s="1271"/>
      <c r="F30" s="1250">
        <f>SUM(F10:F27)</f>
        <v>27094</v>
      </c>
      <c r="G30" s="1251">
        <f>F30*100/$V30</f>
        <v>3.0995637913657461</v>
      </c>
      <c r="H30" s="1250">
        <f>SUM(H10:H27)</f>
        <v>214957</v>
      </c>
      <c r="I30" s="1251">
        <f>H30*100/$V30</f>
        <v>24.591161655739523</v>
      </c>
      <c r="J30" s="1250">
        <f>SUM(J10:J27)</f>
        <v>145585</v>
      </c>
      <c r="K30" s="1251">
        <f>J30*100/$V30</f>
        <v>16.654978761570167</v>
      </c>
      <c r="L30" s="1250">
        <f>SUM(L10:L27)</f>
        <v>48414</v>
      </c>
      <c r="M30" s="1251">
        <f>L30*100/$V30</f>
        <v>5.5385798108504183</v>
      </c>
      <c r="N30" s="1250">
        <f>SUM(N10:N27)</f>
        <v>81663</v>
      </c>
      <c r="O30" s="1251">
        <f>N30*100/$V30</f>
        <v>9.3422779174097919</v>
      </c>
      <c r="P30" s="1250">
        <f>SUM(P10:P27)</f>
        <v>88185</v>
      </c>
      <c r="Q30" s="1251">
        <f>P30*100/$V30</f>
        <v>10.088397170649896</v>
      </c>
      <c r="R30" s="1250">
        <f>SUM(R10:R27)</f>
        <v>263924</v>
      </c>
      <c r="S30" s="1251">
        <f>R30*100/$V30</f>
        <v>30.193004874600028</v>
      </c>
      <c r="T30" s="1250">
        <f>SUM(T10:T28)</f>
        <v>4301</v>
      </c>
      <c r="U30" s="1251">
        <f>T30*100/$V30</f>
        <v>0.49203601781442657</v>
      </c>
      <c r="V30" s="1250">
        <f>SUM(V10:V27)</f>
        <v>874123</v>
      </c>
      <c r="W30" s="1251">
        <f>G30+I30+K30+M30+O30+Q30+S30+U30</f>
        <v>100</v>
      </c>
      <c r="X30" s="1267"/>
      <c r="Y30" s="1268">
        <f>(V30/D30)</f>
        <v>1.4238084611838751</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P33" s="1337"/>
      <c r="Q33" s="1337"/>
      <c r="R33" s="1337"/>
      <c r="S33" s="1337"/>
      <c r="T33" s="1337"/>
      <c r="U33" s="1337"/>
      <c r="V33" s="1337"/>
      <c r="W33" s="1337"/>
      <c r="X33" s="1338"/>
      <c r="Y33" s="1338"/>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20" customFormat="1" x14ac:dyDescent="0.25">
      <c r="T37" s="918"/>
      <c r="U37" s="918"/>
    </row>
    <row r="38" spans="2:25" s="820" customFormat="1" x14ac:dyDescent="0.25">
      <c r="T38" s="918"/>
      <c r="U38" s="918"/>
    </row>
    <row r="39" spans="2:25" s="820" customFormat="1" x14ac:dyDescent="0.25">
      <c r="T39" s="918"/>
      <c r="U39" s="918"/>
    </row>
    <row r="40" spans="2:25" s="820" customFormat="1" x14ac:dyDescent="0.25">
      <c r="T40" s="918"/>
      <c r="U40" s="918"/>
    </row>
    <row r="41" spans="2:25" s="820" customFormat="1" x14ac:dyDescent="0.25">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5">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5">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5">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5">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5">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5">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5">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5">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5">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5">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5">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5">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5">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5">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5">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4" t="s">
        <v>417</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139216</v>
      </c>
      <c r="F10" s="164">
        <f>'41bbenpreGII'!F10+'41bbenpreGII'!H10+'41bbenpreGII'!J10+'41bbenpreGII'!L10+'41bbenpreGII'!N10</f>
        <v>166801</v>
      </c>
      <c r="G10" s="165">
        <f t="shared" ref="G10:G27" si="0">F10*100/$N10</f>
        <v>79.229088490951412</v>
      </c>
      <c r="H10" s="164">
        <f>'41bbenpreGII'!P10</f>
        <v>2116</v>
      </c>
      <c r="I10" s="165">
        <f t="shared" ref="I10:I27" si="1">H10*100/$N10</f>
        <v>1.0050824110578065</v>
      </c>
      <c r="J10" s="164">
        <f>'41bbenpreGII'!R10</f>
        <v>41610</v>
      </c>
      <c r="K10" s="165">
        <f t="shared" ref="K10:K27" si="2">J10*100/$N10</f>
        <v>19.76440412292785</v>
      </c>
      <c r="L10" s="164">
        <f>'41bbenpreGII'!T10</f>
        <v>3</v>
      </c>
      <c r="M10" s="165">
        <f t="shared" ref="M10:M27" si="3">L10*100/$N10</f>
        <v>1.4249750629363987E-3</v>
      </c>
      <c r="N10" s="164">
        <f>F10+H10+J10+L10</f>
        <v>210530</v>
      </c>
      <c r="O10" s="165">
        <f>G10+I10+K10+M10</f>
        <v>100.00000000000001</v>
      </c>
      <c r="P10" s="166"/>
      <c r="Q10" s="166">
        <f t="shared" ref="Q10:Q27" si="4">N10/D10</f>
        <v>1.5122543385817722</v>
      </c>
    </row>
    <row r="11" spans="2:25" s="162" customFormat="1" ht="18" customHeight="1" x14ac:dyDescent="0.25">
      <c r="B11" s="146" t="s">
        <v>7</v>
      </c>
      <c r="C11" s="159"/>
      <c r="D11" s="163">
        <f>'41bbenpreGII'!D11</f>
        <v>17301</v>
      </c>
      <c r="F11" s="164">
        <f>'41bbenpreGII'!F11+'41bbenpreGII'!H11+'41bbenpreGII'!J11+'41bbenpreGII'!L11+'41bbenpreGII'!N11</f>
        <v>9059</v>
      </c>
      <c r="G11" s="165">
        <f t="shared" si="0"/>
        <v>40.022089684117518</v>
      </c>
      <c r="H11" s="164">
        <f>'41bbenpreGII'!P11</f>
        <v>4138</v>
      </c>
      <c r="I11" s="165">
        <f t="shared" si="1"/>
        <v>18.281422575657167</v>
      </c>
      <c r="J11" s="164">
        <f>'41bbenpreGII'!R11</f>
        <v>9438</v>
      </c>
      <c r="K11" s="165">
        <f t="shared" si="2"/>
        <v>41.696487740225315</v>
      </c>
      <c r="L11" s="164">
        <f>'41bbenpreGII'!T11</f>
        <v>0</v>
      </c>
      <c r="M11" s="165">
        <f t="shared" si="3"/>
        <v>0</v>
      </c>
      <c r="N11" s="164">
        <f t="shared" ref="N11:O27" si="5">F11+H11+J11+L11</f>
        <v>22635</v>
      </c>
      <c r="O11" s="165">
        <f t="shared" si="5"/>
        <v>100</v>
      </c>
      <c r="P11" s="166"/>
      <c r="Q11" s="166">
        <f t="shared" si="4"/>
        <v>1.3083058782729322</v>
      </c>
    </row>
    <row r="12" spans="2:25" s="162" customFormat="1" ht="22.5" customHeight="1" x14ac:dyDescent="0.25">
      <c r="B12" s="146" t="s">
        <v>37</v>
      </c>
      <c r="C12" s="159"/>
      <c r="D12" s="163">
        <f>'41bbenpreGII'!D12</f>
        <v>11181</v>
      </c>
      <c r="F12" s="164">
        <f>'41bbenpreGII'!F12+'41bbenpreGII'!H12+'41bbenpreGII'!J12+'41bbenpreGII'!L12+'41bbenpreGII'!N12</f>
        <v>9781</v>
      </c>
      <c r="G12" s="165">
        <f t="shared" si="0"/>
        <v>60.369090235773363</v>
      </c>
      <c r="H12" s="164">
        <f>'41bbenpreGII'!P12</f>
        <v>1912</v>
      </c>
      <c r="I12" s="165">
        <f t="shared" si="1"/>
        <v>11.801012220713492</v>
      </c>
      <c r="J12" s="164">
        <f>'41bbenpreGII'!R12</f>
        <v>4503</v>
      </c>
      <c r="K12" s="165">
        <f t="shared" si="2"/>
        <v>27.792865078385386</v>
      </c>
      <c r="L12" s="164">
        <f>'41bbenpreGII'!T12</f>
        <v>6</v>
      </c>
      <c r="M12" s="165">
        <f t="shared" si="3"/>
        <v>3.7032465127762003E-2</v>
      </c>
      <c r="N12" s="164">
        <f t="shared" si="5"/>
        <v>16202</v>
      </c>
      <c r="O12" s="165">
        <f t="shared" si="5"/>
        <v>100.00000000000001</v>
      </c>
      <c r="P12" s="166"/>
      <c r="Q12" s="166">
        <f t="shared" si="4"/>
        <v>1.449065378767552</v>
      </c>
    </row>
    <row r="13" spans="2:25" s="162" customFormat="1" ht="18" customHeight="1" x14ac:dyDescent="0.25">
      <c r="B13" s="146" t="s">
        <v>38</v>
      </c>
      <c r="C13" s="159"/>
      <c r="D13" s="163">
        <f>'41bbenpreGII'!D13</f>
        <v>10996</v>
      </c>
      <c r="F13" s="164">
        <f>'41bbenpreGII'!F13+'41bbenpreGII'!H13+'41bbenpreGII'!J13+'41bbenpreGII'!L13+'41bbenpreGII'!N13</f>
        <v>9630</v>
      </c>
      <c r="G13" s="165">
        <f t="shared" si="0"/>
        <v>52.883031301482703</v>
      </c>
      <c r="H13" s="164">
        <f>'41bbenpreGII'!P13</f>
        <v>375</v>
      </c>
      <c r="I13" s="165">
        <f t="shared" si="1"/>
        <v>2.059308072487644</v>
      </c>
      <c r="J13" s="164">
        <f>'41bbenpreGII'!R13</f>
        <v>8205</v>
      </c>
      <c r="K13" s="165">
        <f t="shared" si="2"/>
        <v>45.057660626029651</v>
      </c>
      <c r="L13" s="164">
        <f>'41bbenpreGII'!T13</f>
        <v>0</v>
      </c>
      <c r="M13" s="165">
        <f t="shared" si="3"/>
        <v>0</v>
      </c>
      <c r="N13" s="164">
        <f t="shared" si="5"/>
        <v>18210</v>
      </c>
      <c r="O13" s="165">
        <f t="shared" si="5"/>
        <v>100</v>
      </c>
      <c r="P13" s="166"/>
      <c r="Q13" s="166">
        <f t="shared" si="4"/>
        <v>1.6560567479083304</v>
      </c>
    </row>
    <row r="14" spans="2:25" s="162" customFormat="1" ht="18" customHeight="1" x14ac:dyDescent="0.25">
      <c r="B14" s="146" t="s">
        <v>6</v>
      </c>
      <c r="C14" s="159"/>
      <c r="D14" s="163">
        <f>'41bbenpreGII'!D14</f>
        <v>21786</v>
      </c>
      <c r="F14" s="164">
        <f>'41bbenpreGII'!F14+'41bbenpreGII'!H14+'41bbenpreGII'!J14+'41bbenpreGII'!L14+'41bbenpreGII'!N14</f>
        <v>5725</v>
      </c>
      <c r="G14" s="165">
        <f t="shared" si="0"/>
        <v>23.302670140019536</v>
      </c>
      <c r="H14" s="164">
        <f>'41bbenpreGII'!P14</f>
        <v>8965</v>
      </c>
      <c r="I14" s="165">
        <f t="shared" si="1"/>
        <v>36.490556821882123</v>
      </c>
      <c r="J14" s="164">
        <f>'41bbenpreGII'!R14</f>
        <v>9859</v>
      </c>
      <c r="K14" s="165">
        <f t="shared" si="2"/>
        <v>40.129436665581245</v>
      </c>
      <c r="L14" s="164">
        <f>'41bbenpreGII'!T14</f>
        <v>19</v>
      </c>
      <c r="M14" s="165">
        <f t="shared" si="3"/>
        <v>7.7336372517095409E-2</v>
      </c>
      <c r="N14" s="164">
        <f t="shared" si="5"/>
        <v>24568</v>
      </c>
      <c r="O14" s="165">
        <f t="shared" si="5"/>
        <v>100</v>
      </c>
      <c r="P14" s="166"/>
      <c r="Q14" s="166">
        <f t="shared" si="4"/>
        <v>1.1276966859451023</v>
      </c>
    </row>
    <row r="15" spans="2:25" s="162" customFormat="1" ht="18" customHeight="1" x14ac:dyDescent="0.25">
      <c r="B15" s="146" t="s">
        <v>5</v>
      </c>
      <c r="C15" s="159"/>
      <c r="D15" s="163">
        <f>'41bbenpreGII'!D15</f>
        <v>7927</v>
      </c>
      <c r="F15" s="164">
        <f>'41bbenpreGII'!F15+'41bbenpreGII'!H15+'41bbenpreGII'!J15+'41bbenpreGII'!L15+'41bbenpreGII'!N15</f>
        <v>9177</v>
      </c>
      <c r="G15" s="165">
        <f t="shared" si="0"/>
        <v>70.155186912315571</v>
      </c>
      <c r="H15" s="164">
        <f>'41bbenpreGII'!P15</f>
        <v>294</v>
      </c>
      <c r="I15" s="165">
        <f t="shared" si="1"/>
        <v>2.2475345921565628</v>
      </c>
      <c r="J15" s="164">
        <f>'41bbenpreGII'!R15</f>
        <v>3610</v>
      </c>
      <c r="K15" s="165">
        <f t="shared" si="2"/>
        <v>27.597278495527863</v>
      </c>
      <c r="L15" s="164">
        <f>'41bbenpreGII'!T15</f>
        <v>0</v>
      </c>
      <c r="M15" s="165">
        <f t="shared" si="3"/>
        <v>0</v>
      </c>
      <c r="N15" s="164">
        <f t="shared" si="5"/>
        <v>13081</v>
      </c>
      <c r="O15" s="165">
        <f t="shared" si="5"/>
        <v>100</v>
      </c>
      <c r="P15" s="166"/>
      <c r="Q15" s="166">
        <f t="shared" si="4"/>
        <v>1.6501829191371262</v>
      </c>
    </row>
    <row r="16" spans="2:25" s="162" customFormat="1" ht="18" customHeight="1" x14ac:dyDescent="0.25">
      <c r="B16" s="146" t="s">
        <v>4</v>
      </c>
      <c r="C16" s="159"/>
      <c r="D16" s="163">
        <f>'41bbenpreGII'!D16</f>
        <v>42209</v>
      </c>
      <c r="F16" s="164">
        <f>'41bbenpreGII'!F16+'41bbenpreGII'!H16+'41bbenpreGII'!J16+'41bbenpreGII'!L16+'41bbenpreGII'!N16</f>
        <v>28436</v>
      </c>
      <c r="G16" s="165">
        <f t="shared" si="0"/>
        <v>47.69540422676954</v>
      </c>
      <c r="H16" s="164">
        <f>'41bbenpreGII'!P16</f>
        <v>15886</v>
      </c>
      <c r="I16" s="165">
        <f t="shared" si="1"/>
        <v>26.645420999664541</v>
      </c>
      <c r="J16" s="164">
        <f>'41bbenpreGII'!R16</f>
        <v>14359</v>
      </c>
      <c r="K16" s="165">
        <f t="shared" si="2"/>
        <v>24.084199932908419</v>
      </c>
      <c r="L16" s="164">
        <f>'41bbenpreGII'!T16</f>
        <v>939</v>
      </c>
      <c r="M16" s="165">
        <f t="shared" si="3"/>
        <v>1.5749748406574975</v>
      </c>
      <c r="N16" s="164">
        <f t="shared" si="5"/>
        <v>59620</v>
      </c>
      <c r="O16" s="165">
        <f t="shared" si="5"/>
        <v>100</v>
      </c>
      <c r="P16" s="166"/>
      <c r="Q16" s="166">
        <f t="shared" si="4"/>
        <v>1.4124949655286787</v>
      </c>
    </row>
    <row r="17" spans="2:25" s="162" customFormat="1" ht="18" customHeight="1" x14ac:dyDescent="0.25">
      <c r="B17" s="146" t="s">
        <v>40</v>
      </c>
      <c r="C17" s="159"/>
      <c r="D17" s="163">
        <f>'41bbenpreGII'!D17</f>
        <v>26114</v>
      </c>
      <c r="F17" s="164">
        <f>'41bbenpreGII'!F17+'41bbenpreGII'!H17+'41bbenpreGII'!J17+'41bbenpreGII'!L17+'41bbenpreGII'!N17</f>
        <v>24097</v>
      </c>
      <c r="G17" s="165">
        <f t="shared" si="0"/>
        <v>64.610145860145863</v>
      </c>
      <c r="H17" s="164">
        <f>'41bbenpreGII'!P17</f>
        <v>4559</v>
      </c>
      <c r="I17" s="165">
        <f t="shared" si="1"/>
        <v>12.223830973830975</v>
      </c>
      <c r="J17" s="164">
        <f>'41bbenpreGII'!R17</f>
        <v>8637</v>
      </c>
      <c r="K17" s="165">
        <f t="shared" si="2"/>
        <v>23.157979407979408</v>
      </c>
      <c r="L17" s="164">
        <f>'41bbenpreGII'!T17</f>
        <v>3</v>
      </c>
      <c r="M17" s="165">
        <f t="shared" si="3"/>
        <v>8.0437580437580439E-3</v>
      </c>
      <c r="N17" s="164">
        <f t="shared" si="5"/>
        <v>37296</v>
      </c>
      <c r="O17" s="165">
        <f t="shared" si="5"/>
        <v>100</v>
      </c>
      <c r="P17" s="166"/>
      <c r="Q17" s="166">
        <f t="shared" si="4"/>
        <v>1.4281994332541932</v>
      </c>
    </row>
    <row r="18" spans="2:25" s="162" customFormat="1" ht="18" customHeight="1" x14ac:dyDescent="0.25">
      <c r="B18" s="146" t="s">
        <v>41</v>
      </c>
      <c r="C18" s="159"/>
      <c r="D18" s="163">
        <f>'41bbenpreGII'!D18</f>
        <v>94942</v>
      </c>
      <c r="F18" s="164">
        <f>'41bbenpreGII'!F18+'41bbenpreGII'!H18+'41bbenpreGII'!J18+'41bbenpreGII'!L18+'41bbenpreGII'!N18</f>
        <v>55302</v>
      </c>
      <c r="G18" s="165">
        <f t="shared" si="0"/>
        <v>46.240676945717247</v>
      </c>
      <c r="H18" s="164">
        <f>'41bbenpreGII'!P18</f>
        <v>11541</v>
      </c>
      <c r="I18" s="165">
        <f t="shared" si="1"/>
        <v>9.649988293922874</v>
      </c>
      <c r="J18" s="164">
        <f>'41bbenpreGII'!R18</f>
        <v>52736</v>
      </c>
      <c r="K18" s="165">
        <f t="shared" si="2"/>
        <v>44.095120238135053</v>
      </c>
      <c r="L18" s="164">
        <f>'41bbenpreGII'!T18</f>
        <v>17</v>
      </c>
      <c r="M18" s="165">
        <f t="shared" si="3"/>
        <v>1.4214522224823573E-2</v>
      </c>
      <c r="N18" s="164">
        <f t="shared" si="5"/>
        <v>119596</v>
      </c>
      <c r="O18" s="165">
        <f t="shared" si="5"/>
        <v>100</v>
      </c>
      <c r="P18" s="166"/>
      <c r="Q18" s="166">
        <f t="shared" si="4"/>
        <v>1.2596743274841482</v>
      </c>
    </row>
    <row r="19" spans="2:25" s="162" customFormat="1" ht="18" customHeight="1" x14ac:dyDescent="0.25">
      <c r="B19" s="146" t="s">
        <v>3</v>
      </c>
      <c r="C19" s="159"/>
      <c r="D19" s="163">
        <f>'41bbenpreGII'!D19</f>
        <v>66616</v>
      </c>
      <c r="F19" s="164">
        <f>'41bbenpreGII'!F19+'41bbenpreGII'!H19+'41bbenpreGII'!J19+'41bbenpreGII'!L19+'41bbenpreGII'!N19</f>
        <v>44043</v>
      </c>
      <c r="G19" s="165">
        <f t="shared" si="0"/>
        <v>43.609089558889053</v>
      </c>
      <c r="H19" s="164">
        <f>'41bbenpreGII'!P19</f>
        <v>10476</v>
      </c>
      <c r="I19" s="165">
        <f>H19*100/$N19</f>
        <v>10.372790732214465</v>
      </c>
      <c r="J19" s="164">
        <f>'41bbenpreGII'!R19</f>
        <v>45991</v>
      </c>
      <c r="K19" s="165">
        <f>J19*100/$N19</f>
        <v>45.537897915738405</v>
      </c>
      <c r="L19" s="164">
        <f>'41bbenpreGII'!T19</f>
        <v>485</v>
      </c>
      <c r="M19" s="165">
        <f t="shared" si="3"/>
        <v>0.48022179315807711</v>
      </c>
      <c r="N19" s="164">
        <f t="shared" si="5"/>
        <v>100995</v>
      </c>
      <c r="O19" s="165">
        <f t="shared" si="5"/>
        <v>100</v>
      </c>
      <c r="P19" s="166"/>
      <c r="Q19" s="166">
        <f t="shared" si="4"/>
        <v>1.5160772186862015</v>
      </c>
    </row>
    <row r="20" spans="2:25" s="162" customFormat="1" ht="18" customHeight="1" x14ac:dyDescent="0.25">
      <c r="B20" s="146" t="s">
        <v>2</v>
      </c>
      <c r="C20" s="159"/>
      <c r="D20" s="163">
        <f>'41bbenpreGII'!D20</f>
        <v>12671</v>
      </c>
      <c r="F20" s="164">
        <f>'41bbenpreGII'!F20+'41bbenpreGII'!H20+'41bbenpreGII'!J20+'41bbenpreGII'!L20+'41bbenpreGII'!N20</f>
        <v>5521</v>
      </c>
      <c r="G20" s="165">
        <f t="shared" si="0"/>
        <v>36.471132249966971</v>
      </c>
      <c r="H20" s="164">
        <f>'41bbenpreGII'!P20</f>
        <v>6839</v>
      </c>
      <c r="I20" s="165">
        <f>H20*100/$N20</f>
        <v>45.177698507068307</v>
      </c>
      <c r="J20" s="164">
        <f>'41bbenpreGII'!R20</f>
        <v>2778</v>
      </c>
      <c r="K20" s="165">
        <f>J20*100/$N20</f>
        <v>18.351169242964726</v>
      </c>
      <c r="L20" s="164">
        <f>'41bbenpreGII'!T20</f>
        <v>0</v>
      </c>
      <c r="M20" s="165">
        <f t="shared" si="3"/>
        <v>0</v>
      </c>
      <c r="N20" s="164">
        <f t="shared" si="5"/>
        <v>15138</v>
      </c>
      <c r="O20" s="165">
        <f t="shared" si="5"/>
        <v>100.00000000000001</v>
      </c>
      <c r="P20" s="166"/>
      <c r="Q20" s="166">
        <f t="shared" si="4"/>
        <v>1.1946965511798595</v>
      </c>
    </row>
    <row r="21" spans="2:25" s="162" customFormat="1" ht="18" customHeight="1" x14ac:dyDescent="0.25">
      <c r="B21" s="146" t="s">
        <v>35</v>
      </c>
      <c r="C21" s="159"/>
      <c r="D21" s="163">
        <f>'41bbenpreGII'!D21</f>
        <v>30452</v>
      </c>
      <c r="F21" s="164">
        <f>'41bbenpreGII'!F21+'41bbenpreGII'!H21+'41bbenpreGII'!J21+'41bbenpreGII'!L21+'41bbenpreGII'!N21</f>
        <v>29200</v>
      </c>
      <c r="G21" s="165">
        <f t="shared" si="0"/>
        <v>62.252163902272628</v>
      </c>
      <c r="H21" s="164">
        <f>'41bbenpreGII'!P21</f>
        <v>6519</v>
      </c>
      <c r="I21" s="165">
        <f>H21*100/$N21</f>
        <v>13.898008783524496</v>
      </c>
      <c r="J21" s="164">
        <f>'41bbenpreGII'!R21</f>
        <v>11131</v>
      </c>
      <c r="K21" s="165">
        <f>J21*100/$N21</f>
        <v>23.730439602609476</v>
      </c>
      <c r="L21" s="164">
        <f>'41bbenpreGII'!T21</f>
        <v>56</v>
      </c>
      <c r="M21" s="165">
        <f t="shared" si="3"/>
        <v>0.11938771159339956</v>
      </c>
      <c r="N21" s="164">
        <f t="shared" si="5"/>
        <v>46906</v>
      </c>
      <c r="O21" s="165">
        <f t="shared" si="5"/>
        <v>100</v>
      </c>
      <c r="P21" s="166"/>
      <c r="Q21" s="166">
        <f t="shared" si="4"/>
        <v>1.5403257585708656</v>
      </c>
    </row>
    <row r="22" spans="2:25" s="162" customFormat="1" ht="21" customHeight="1" x14ac:dyDescent="0.25">
      <c r="B22" s="146" t="s">
        <v>42</v>
      </c>
      <c r="C22" s="159"/>
      <c r="D22" s="163">
        <f>'41bbenpreGII'!D22</f>
        <v>77809</v>
      </c>
      <c r="F22" s="164">
        <f>'41bbenpreGII'!F22+'41bbenpreGII'!H22+'41bbenpreGII'!J22+'41bbenpreGII'!L22+'41bbenpreGII'!N22</f>
        <v>77891</v>
      </c>
      <c r="G22" s="165">
        <f t="shared" si="0"/>
        <v>69.394355154841236</v>
      </c>
      <c r="H22" s="164">
        <f>'41bbenpreGII'!P22</f>
        <v>11263</v>
      </c>
      <c r="I22" s="165">
        <f>H22*100/$N22</f>
        <v>10.034389366024019</v>
      </c>
      <c r="J22" s="164">
        <f>'41bbenpreGII'!R22</f>
        <v>23069</v>
      </c>
      <c r="K22" s="165">
        <f>J22*100/$N22</f>
        <v>20.552546238551727</v>
      </c>
      <c r="L22" s="164">
        <f>'41bbenpreGII'!T22</f>
        <v>21</v>
      </c>
      <c r="M22" s="165">
        <f t="shared" si="3"/>
        <v>1.8709240583015572E-2</v>
      </c>
      <c r="N22" s="164">
        <f t="shared" si="5"/>
        <v>112244</v>
      </c>
      <c r="O22" s="165">
        <f t="shared" si="5"/>
        <v>100</v>
      </c>
      <c r="P22" s="166"/>
      <c r="Q22" s="166">
        <f t="shared" si="4"/>
        <v>1.4425580588363813</v>
      </c>
    </row>
    <row r="23" spans="2:25" s="162" customFormat="1" ht="18" customHeight="1" x14ac:dyDescent="0.25">
      <c r="B23" s="146" t="s">
        <v>43</v>
      </c>
      <c r="C23" s="159"/>
      <c r="D23" s="163">
        <f>'41bbenpreGII'!D23</f>
        <v>18141</v>
      </c>
      <c r="F23" s="164">
        <f>'41bbenpreGII'!F23+'41bbenpreGII'!H23+'41bbenpreGII'!J23+'41bbenpreGII'!L23+'41bbenpreGII'!N23</f>
        <v>12533</v>
      </c>
      <c r="G23" s="165">
        <f t="shared" si="0"/>
        <v>52.839495762890508</v>
      </c>
      <c r="H23" s="164">
        <f>'41bbenpreGII'!P23</f>
        <v>538</v>
      </c>
      <c r="I23" s="165">
        <f>H23*100/$N23</f>
        <v>2.2682237868375563</v>
      </c>
      <c r="J23" s="164">
        <f>'41bbenpreGII'!R23</f>
        <v>10647</v>
      </c>
      <c r="K23" s="165">
        <f>J23*100/$N23</f>
        <v>44.888064420928373</v>
      </c>
      <c r="L23" s="164">
        <f>'41bbenpreGII'!T23</f>
        <v>1</v>
      </c>
      <c r="M23" s="165">
        <f t="shared" si="3"/>
        <v>4.2160293435642314E-3</v>
      </c>
      <c r="N23" s="164">
        <f t="shared" si="5"/>
        <v>23719</v>
      </c>
      <c r="O23" s="165">
        <f t="shared" si="5"/>
        <v>100.00000000000001</v>
      </c>
      <c r="P23" s="166"/>
      <c r="Q23" s="166">
        <f t="shared" si="4"/>
        <v>1.3074802932583651</v>
      </c>
    </row>
    <row r="24" spans="2:25" s="162" customFormat="1" ht="22.5" customHeight="1" x14ac:dyDescent="0.25">
      <c r="B24" s="146" t="s">
        <v>44</v>
      </c>
      <c r="C24" s="159"/>
      <c r="D24" s="163">
        <f>'41bbenpreGII'!D24</f>
        <v>6588</v>
      </c>
      <c r="F24" s="164">
        <f>'41bbenpreGII'!F24+'41bbenpreGII'!H24+'41bbenpreGII'!J24+'41bbenpreGII'!L24+'41bbenpreGII'!N24</f>
        <v>4264</v>
      </c>
      <c r="G24" s="167">
        <f t="shared" si="0"/>
        <v>47.770557920681156</v>
      </c>
      <c r="H24" s="164">
        <f>'41bbenpreGII'!P24</f>
        <v>1498</v>
      </c>
      <c r="I24" s="165">
        <f t="shared" si="1"/>
        <v>16.78243334080215</v>
      </c>
      <c r="J24" s="164">
        <f>'41bbenpreGII'!R24</f>
        <v>3149</v>
      </c>
      <c r="K24" s="165">
        <f t="shared" si="2"/>
        <v>35.278960340578088</v>
      </c>
      <c r="L24" s="164">
        <f>'41bbenpreGII'!T24</f>
        <v>15</v>
      </c>
      <c r="M24" s="165">
        <f t="shared" si="3"/>
        <v>0.16804839793860632</v>
      </c>
      <c r="N24" s="163">
        <f t="shared" si="5"/>
        <v>8926</v>
      </c>
      <c r="O24" s="165">
        <f t="shared" si="5"/>
        <v>100</v>
      </c>
      <c r="P24" s="166"/>
      <c r="Q24" s="166">
        <f t="shared" si="4"/>
        <v>1.3548876745598057</v>
      </c>
    </row>
    <row r="25" spans="2:25" s="162" customFormat="1" ht="18" customHeight="1" x14ac:dyDescent="0.25">
      <c r="B25" s="146" t="s">
        <v>45</v>
      </c>
      <c r="C25" s="159"/>
      <c r="D25" s="163">
        <f>'41bbenpreGII'!D25</f>
        <v>24413</v>
      </c>
      <c r="F25" s="164">
        <f>'41bbenpreGII'!F25+'41bbenpreGII'!H25+'41bbenpreGII'!J25+'41bbenpreGII'!L25+'41bbenpreGII'!N25</f>
        <v>19840</v>
      </c>
      <c r="G25" s="167">
        <f t="shared" si="0"/>
        <v>55.078981705116462</v>
      </c>
      <c r="H25" s="164">
        <f>'41bbenpreGII'!P25</f>
        <v>737</v>
      </c>
      <c r="I25" s="165">
        <f t="shared" si="1"/>
        <v>2.0460287054773603</v>
      </c>
      <c r="J25" s="164">
        <f>'41bbenpreGII'!R25</f>
        <v>12708</v>
      </c>
      <c r="K25" s="165">
        <f t="shared" si="2"/>
        <v>35.279420338136084</v>
      </c>
      <c r="L25" s="164">
        <f>'41bbenpreGII'!T25</f>
        <v>2736</v>
      </c>
      <c r="M25" s="165">
        <f t="shared" si="3"/>
        <v>7.5955692512700921</v>
      </c>
      <c r="N25" s="163">
        <f t="shared" si="5"/>
        <v>36021</v>
      </c>
      <c r="O25" s="165">
        <f t="shared" si="5"/>
        <v>100</v>
      </c>
      <c r="P25" s="166"/>
      <c r="Q25" s="166">
        <f t="shared" si="4"/>
        <v>1.4754843730799165</v>
      </c>
    </row>
    <row r="26" spans="2:25" s="162" customFormat="1" ht="18" customHeight="1" x14ac:dyDescent="0.25">
      <c r="B26" s="146" t="s">
        <v>46</v>
      </c>
      <c r="C26" s="159"/>
      <c r="D26" s="163">
        <f>'41bbenpreGII'!D26</f>
        <v>4111</v>
      </c>
      <c r="F26" s="164">
        <f>'41bbenpreGII'!F26+'41bbenpreGII'!H26+'41bbenpreGII'!J26+'41bbenpreGII'!L26+'41bbenpreGII'!N26</f>
        <v>5234</v>
      </c>
      <c r="G26" s="167">
        <f t="shared" si="0"/>
        <v>80.572660098522164</v>
      </c>
      <c r="H26" s="164">
        <f>'41bbenpreGII'!P26</f>
        <v>526</v>
      </c>
      <c r="I26" s="165">
        <f t="shared" si="1"/>
        <v>8.097290640394089</v>
      </c>
      <c r="J26" s="164">
        <f>'41bbenpreGII'!R26</f>
        <v>736</v>
      </c>
      <c r="K26" s="165">
        <f t="shared" si="2"/>
        <v>11.330049261083744</v>
      </c>
      <c r="L26" s="164">
        <f>'41bbenpreGII'!T26</f>
        <v>0</v>
      </c>
      <c r="M26" s="165">
        <f t="shared" si="3"/>
        <v>0</v>
      </c>
      <c r="N26" s="163">
        <f t="shared" si="5"/>
        <v>6496</v>
      </c>
      <c r="O26" s="165">
        <f t="shared" si="5"/>
        <v>100</v>
      </c>
      <c r="P26" s="166"/>
      <c r="Q26" s="166">
        <f t="shared" si="4"/>
        <v>1.5801508148868888</v>
      </c>
    </row>
    <row r="27" spans="2:25" s="162" customFormat="1" ht="18" customHeight="1" x14ac:dyDescent="0.25">
      <c r="B27" s="146" t="s">
        <v>1</v>
      </c>
      <c r="C27" s="159"/>
      <c r="D27" s="163">
        <f>'41bbenpreGII'!D27</f>
        <v>1460</v>
      </c>
      <c r="F27" s="164">
        <f>'41bbenpreGII'!F27+'41bbenpreGII'!H27+'41bbenpreGII'!J27+'41bbenpreGII'!L27+'41bbenpreGII'!N27</f>
        <v>1179</v>
      </c>
      <c r="G27" s="167">
        <f t="shared" si="0"/>
        <v>60.773195876288661</v>
      </c>
      <c r="H27" s="164">
        <f>'41bbenpreGII'!P27</f>
        <v>3</v>
      </c>
      <c r="I27" s="165">
        <f t="shared" si="1"/>
        <v>0.15463917525773196</v>
      </c>
      <c r="J27" s="164">
        <f>'41bbenpreGII'!R27</f>
        <v>758</v>
      </c>
      <c r="K27" s="165">
        <f t="shared" si="2"/>
        <v>39.072164948453612</v>
      </c>
      <c r="L27" s="164">
        <f>'41bbenpreGII'!T27</f>
        <v>0</v>
      </c>
      <c r="M27" s="165">
        <f t="shared" si="3"/>
        <v>0</v>
      </c>
      <c r="N27" s="164">
        <f t="shared" si="5"/>
        <v>1940</v>
      </c>
      <c r="O27" s="165">
        <f t="shared" si="5"/>
        <v>100</v>
      </c>
      <c r="P27" s="166"/>
      <c r="Q27" s="166">
        <f t="shared" si="4"/>
        <v>1.3287671232876712</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613933</v>
      </c>
      <c r="E30" s="174"/>
      <c r="F30" s="147">
        <f>SUM(F10:F27)</f>
        <v>517713</v>
      </c>
      <c r="G30" s="175">
        <f>F30*100/$N30</f>
        <v>59.226561936935646</v>
      </c>
      <c r="H30" s="147">
        <f>SUM(H10:H27)</f>
        <v>88185</v>
      </c>
      <c r="I30" s="175">
        <f>H30*100/$N30</f>
        <v>10.088397170649896</v>
      </c>
      <c r="J30" s="147">
        <f>SUM(J10:J27)</f>
        <v>263924</v>
      </c>
      <c r="K30" s="175">
        <f>J30*100/$N30</f>
        <v>30.193004874600028</v>
      </c>
      <c r="L30" s="147">
        <f>SUM(L10:L28)</f>
        <v>4301</v>
      </c>
      <c r="M30" s="175">
        <f>L30*100/$N30</f>
        <v>0.49203601781442657</v>
      </c>
      <c r="N30" s="147">
        <f>F30+H30+J30+L30</f>
        <v>874123</v>
      </c>
      <c r="O30" s="175">
        <f>G30+I30+K30+M30</f>
        <v>100</v>
      </c>
      <c r="P30" s="176"/>
      <c r="Q30" s="176">
        <f>(N30/D30)</f>
        <v>1.4238084611838751</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416</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249</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479</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106521</v>
      </c>
      <c r="E10" s="633"/>
      <c r="F10" s="675">
        <v>509</v>
      </c>
      <c r="G10" s="676">
        <v>4.012173471975653</v>
      </c>
      <c r="H10" s="675">
        <v>70424</v>
      </c>
      <c r="I10" s="676">
        <v>61.699213796601569</v>
      </c>
      <c r="J10" s="675">
        <v>76819</v>
      </c>
      <c r="K10" s="676">
        <v>18.062389043875221</v>
      </c>
      <c r="L10" s="675">
        <v>1068</v>
      </c>
      <c r="M10" s="676">
        <v>0.90540197818919599</v>
      </c>
      <c r="N10" s="675">
        <v>88</v>
      </c>
      <c r="O10" s="676">
        <v>0.39817397920365205</v>
      </c>
      <c r="P10" s="675">
        <v>124</v>
      </c>
      <c r="Q10" s="676">
        <v>2.5361399949277198E-3</v>
      </c>
      <c r="R10" s="675">
        <v>23866</v>
      </c>
      <c r="S10" s="676">
        <v>14.920111590159777</v>
      </c>
      <c r="T10" s="675">
        <v>0</v>
      </c>
      <c r="U10" s="676">
        <v>0</v>
      </c>
      <c r="V10" s="831">
        <f>F10+H10+J10+L10+N10+P10+R10+T10</f>
        <v>172898</v>
      </c>
      <c r="W10" s="676">
        <f t="shared" ref="V10:W27" si="0">G10+I10+K10+M10+O10+Q10+S10+U10</f>
        <v>99.999999999999986</v>
      </c>
      <c r="X10" s="678"/>
      <c r="Y10" s="832">
        <f t="shared" ref="Y10:Y27" si="1">V10/D10</f>
        <v>1.6231353442044292</v>
      </c>
    </row>
    <row r="11" spans="2:30" s="633" customFormat="1" ht="18" customHeight="1" x14ac:dyDescent="0.25">
      <c r="B11" s="682" t="s">
        <v>7</v>
      </c>
      <c r="D11" s="833">
        <v>17041</v>
      </c>
      <c r="F11" s="683">
        <v>1122</v>
      </c>
      <c r="G11" s="684">
        <v>9.5502617241747672</v>
      </c>
      <c r="H11" s="683">
        <v>5164</v>
      </c>
      <c r="I11" s="684">
        <v>13.652387565431043</v>
      </c>
      <c r="J11" s="683">
        <v>3482</v>
      </c>
      <c r="K11" s="684">
        <v>21.664352099134707</v>
      </c>
      <c r="L11" s="683">
        <v>631</v>
      </c>
      <c r="M11" s="684">
        <v>5.0849268240572592</v>
      </c>
      <c r="N11" s="683">
        <v>98</v>
      </c>
      <c r="O11" s="684">
        <v>1.6023929067407328</v>
      </c>
      <c r="P11" s="683">
        <v>1854</v>
      </c>
      <c r="Q11" s="684">
        <v>2.4676850763807288</v>
      </c>
      <c r="R11" s="683">
        <v>10671</v>
      </c>
      <c r="S11" s="684">
        <v>45.977993804080761</v>
      </c>
      <c r="T11" s="683">
        <v>0</v>
      </c>
      <c r="U11" s="684">
        <v>0</v>
      </c>
      <c r="V11" s="834">
        <f t="shared" si="0"/>
        <v>23022</v>
      </c>
      <c r="W11" s="684">
        <f t="shared" si="0"/>
        <v>100</v>
      </c>
      <c r="X11" s="678"/>
      <c r="Y11" s="835">
        <f t="shared" si="1"/>
        <v>1.3509770553371281</v>
      </c>
    </row>
    <row r="12" spans="2:30" s="633" customFormat="1" ht="22.5" customHeight="1" x14ac:dyDescent="0.25">
      <c r="B12" s="682" t="s">
        <v>37</v>
      </c>
      <c r="D12" s="833">
        <v>15123</v>
      </c>
      <c r="F12" s="685">
        <v>2528</v>
      </c>
      <c r="G12" s="684">
        <v>22.562277580071175</v>
      </c>
      <c r="H12" s="685">
        <v>5369</v>
      </c>
      <c r="I12" s="684">
        <v>8.1748856126080334</v>
      </c>
      <c r="J12" s="685">
        <v>5019</v>
      </c>
      <c r="K12" s="684">
        <v>24.789018810371125</v>
      </c>
      <c r="L12" s="685">
        <v>799</v>
      </c>
      <c r="M12" s="684">
        <v>8.8764616166751402</v>
      </c>
      <c r="N12" s="685">
        <v>157</v>
      </c>
      <c r="O12" s="684">
        <v>1.4234875444839858</v>
      </c>
      <c r="P12" s="685">
        <v>1636</v>
      </c>
      <c r="Q12" s="684">
        <v>5.2567361464158617</v>
      </c>
      <c r="R12" s="685">
        <v>5918</v>
      </c>
      <c r="S12" s="684">
        <v>28.917132689374682</v>
      </c>
      <c r="T12" s="685">
        <v>11</v>
      </c>
      <c r="U12" s="684">
        <v>0</v>
      </c>
      <c r="V12" s="834">
        <f t="shared" si="0"/>
        <v>21437</v>
      </c>
      <c r="W12" s="684">
        <f t="shared" si="0"/>
        <v>100.00000000000001</v>
      </c>
      <c r="X12" s="678"/>
      <c r="Y12" s="835">
        <f t="shared" si="1"/>
        <v>1.4175097533558156</v>
      </c>
    </row>
    <row r="13" spans="2:30" s="633" customFormat="1" ht="18" customHeight="1" x14ac:dyDescent="0.25">
      <c r="B13" s="682" t="s">
        <v>38</v>
      </c>
      <c r="D13" s="833">
        <v>14541</v>
      </c>
      <c r="F13" s="683">
        <v>2250</v>
      </c>
      <c r="G13" s="684">
        <v>21.067835441777071</v>
      </c>
      <c r="H13" s="683">
        <v>9856</v>
      </c>
      <c r="I13" s="684">
        <v>23.637812531128599</v>
      </c>
      <c r="J13" s="683">
        <v>936</v>
      </c>
      <c r="K13" s="684">
        <v>3.117840422352824</v>
      </c>
      <c r="L13" s="683">
        <v>228</v>
      </c>
      <c r="M13" s="684">
        <v>1.8926187867317461</v>
      </c>
      <c r="N13" s="683">
        <v>4</v>
      </c>
      <c r="O13" s="684">
        <v>0.28887339376431914</v>
      </c>
      <c r="P13" s="683">
        <v>53</v>
      </c>
      <c r="Q13" s="684">
        <v>0.29883454527343362</v>
      </c>
      <c r="R13" s="683">
        <v>12251</v>
      </c>
      <c r="S13" s="684">
        <v>49.696184878972012</v>
      </c>
      <c r="T13" s="683">
        <v>0</v>
      </c>
      <c r="U13" s="684">
        <v>0</v>
      </c>
      <c r="V13" s="834">
        <f t="shared" si="0"/>
        <v>25578</v>
      </c>
      <c r="W13" s="684">
        <f t="shared" si="0"/>
        <v>100</v>
      </c>
      <c r="X13" s="678"/>
      <c r="Y13" s="835">
        <f t="shared" si="1"/>
        <v>1.7590262017742935</v>
      </c>
    </row>
    <row r="14" spans="2:30" s="633" customFormat="1" ht="18" customHeight="1" x14ac:dyDescent="0.25">
      <c r="B14" s="682" t="s">
        <v>6</v>
      </c>
      <c r="D14" s="833">
        <v>17964</v>
      </c>
      <c r="F14" s="683">
        <v>568</v>
      </c>
      <c r="G14" s="684">
        <v>1.1223131063344112</v>
      </c>
      <c r="H14" s="683">
        <v>740</v>
      </c>
      <c r="I14" s="684">
        <v>5.0218755944455014</v>
      </c>
      <c r="J14" s="683">
        <v>511</v>
      </c>
      <c r="K14" s="684">
        <v>0</v>
      </c>
      <c r="L14" s="683">
        <v>1978</v>
      </c>
      <c r="M14" s="684">
        <v>29.922008750237779</v>
      </c>
      <c r="N14" s="683">
        <v>81</v>
      </c>
      <c r="O14" s="684">
        <v>2.4538710291040515</v>
      </c>
      <c r="P14" s="683">
        <v>8738</v>
      </c>
      <c r="Q14" s="684">
        <v>21.742438653224273</v>
      </c>
      <c r="R14" s="683">
        <v>7453</v>
      </c>
      <c r="S14" s="684">
        <v>39.737492866653987</v>
      </c>
      <c r="T14" s="683">
        <v>7</v>
      </c>
      <c r="U14" s="684">
        <v>0</v>
      </c>
      <c r="V14" s="834">
        <f t="shared" si="0"/>
        <v>20076</v>
      </c>
      <c r="W14" s="684">
        <f t="shared" si="0"/>
        <v>100</v>
      </c>
      <c r="X14" s="678"/>
      <c r="Y14" s="835">
        <f t="shared" si="1"/>
        <v>1.1175684702738811</v>
      </c>
    </row>
    <row r="15" spans="2:30" s="633" customFormat="1" ht="18" customHeight="1" x14ac:dyDescent="0.25">
      <c r="B15" s="682" t="s">
        <v>5</v>
      </c>
      <c r="D15" s="833">
        <v>5151</v>
      </c>
      <c r="F15" s="685">
        <v>724</v>
      </c>
      <c r="G15" s="684">
        <v>0</v>
      </c>
      <c r="H15" s="685">
        <v>1892</v>
      </c>
      <c r="I15" s="684">
        <v>19.530493707647629</v>
      </c>
      <c r="J15" s="685">
        <v>410</v>
      </c>
      <c r="K15" s="684">
        <v>7.5750242013552755</v>
      </c>
      <c r="L15" s="685">
        <v>594</v>
      </c>
      <c r="M15" s="684">
        <v>11.302032913843176</v>
      </c>
      <c r="N15" s="685">
        <v>46</v>
      </c>
      <c r="O15" s="684">
        <v>2.1539206195546949</v>
      </c>
      <c r="P15" s="685">
        <v>8</v>
      </c>
      <c r="Q15" s="684">
        <v>0</v>
      </c>
      <c r="R15" s="685">
        <v>3757</v>
      </c>
      <c r="S15" s="684">
        <v>59.438528557599227</v>
      </c>
      <c r="T15" s="685">
        <v>0</v>
      </c>
      <c r="U15" s="684">
        <v>0</v>
      </c>
      <c r="V15" s="834">
        <f t="shared" si="0"/>
        <v>7431</v>
      </c>
      <c r="W15" s="684">
        <f t="shared" si="0"/>
        <v>100</v>
      </c>
      <c r="X15" s="678"/>
      <c r="Y15" s="835">
        <f t="shared" si="1"/>
        <v>1.442632498543972</v>
      </c>
    </row>
    <row r="16" spans="2:30" s="742" customFormat="1" ht="18" customHeight="1" x14ac:dyDescent="0.25">
      <c r="B16" s="836" t="s">
        <v>4</v>
      </c>
      <c r="D16" s="837">
        <v>50981</v>
      </c>
      <c r="E16" s="820"/>
      <c r="F16" s="838">
        <v>3636</v>
      </c>
      <c r="G16" s="839">
        <v>7.7071171283070425</v>
      </c>
      <c r="H16" s="838">
        <v>18949</v>
      </c>
      <c r="I16" s="839">
        <v>15.824121227176748</v>
      </c>
      <c r="J16" s="838">
        <v>13202</v>
      </c>
      <c r="K16" s="839">
        <v>26.553637229329691</v>
      </c>
      <c r="L16" s="838">
        <v>3676</v>
      </c>
      <c r="M16" s="839">
        <v>6.8666418250320875</v>
      </c>
      <c r="N16" s="838">
        <v>3</v>
      </c>
      <c r="O16" s="839">
        <v>1.1427151906595454</v>
      </c>
      <c r="P16" s="838">
        <v>16722</v>
      </c>
      <c r="Q16" s="839">
        <v>25.539270483997846</v>
      </c>
      <c r="R16" s="838">
        <v>15451</v>
      </c>
      <c r="S16" s="839">
        <v>15.629528422970232</v>
      </c>
      <c r="T16" s="838">
        <v>1329</v>
      </c>
      <c r="U16" s="839">
        <v>0.73696849252680829</v>
      </c>
      <c r="V16" s="840">
        <f t="shared" si="0"/>
        <v>72968</v>
      </c>
      <c r="W16" s="839">
        <f t="shared" si="0"/>
        <v>100</v>
      </c>
      <c r="X16" s="841"/>
      <c r="Y16" s="835">
        <f t="shared" si="1"/>
        <v>1.4312783193738843</v>
      </c>
    </row>
    <row r="17" spans="2:25" s="742" customFormat="1" ht="18" customHeight="1" x14ac:dyDescent="0.25">
      <c r="B17" s="836" t="s">
        <v>40</v>
      </c>
      <c r="D17" s="837">
        <v>30082</v>
      </c>
      <c r="E17" s="820"/>
      <c r="F17" s="838">
        <v>6026</v>
      </c>
      <c r="G17" s="839">
        <v>13.305587605076644</v>
      </c>
      <c r="H17" s="838">
        <v>17851</v>
      </c>
      <c r="I17" s="839">
        <v>29.339047305093128</v>
      </c>
      <c r="J17" s="838">
        <v>7890</v>
      </c>
      <c r="K17" s="839">
        <v>36.084555793637712</v>
      </c>
      <c r="L17" s="838">
        <v>1141</v>
      </c>
      <c r="M17" s="839">
        <v>3.7127080929619254</v>
      </c>
      <c r="N17" s="838">
        <v>1636</v>
      </c>
      <c r="O17" s="839">
        <v>5.6576561727377612</v>
      </c>
      <c r="P17" s="838">
        <v>3513</v>
      </c>
      <c r="Q17" s="839">
        <v>8.2330641173561894</v>
      </c>
      <c r="R17" s="838">
        <v>4508</v>
      </c>
      <c r="S17" s="839">
        <v>3.6302950387341353</v>
      </c>
      <c r="T17" s="838">
        <v>1</v>
      </c>
      <c r="U17" s="839">
        <v>3.708587440250536E-2</v>
      </c>
      <c r="V17" s="840">
        <f t="shared" si="0"/>
        <v>42566</v>
      </c>
      <c r="W17" s="839">
        <f t="shared" si="0"/>
        <v>100</v>
      </c>
      <c r="X17" s="841"/>
      <c r="Y17" s="835">
        <f t="shared" si="1"/>
        <v>1.4149990027258825</v>
      </c>
    </row>
    <row r="18" spans="2:25" s="742" customFormat="1" ht="18" customHeight="1" x14ac:dyDescent="0.25">
      <c r="B18" s="836" t="s">
        <v>41</v>
      </c>
      <c r="D18" s="837">
        <v>102602</v>
      </c>
      <c r="E18" s="820"/>
      <c r="F18" s="838">
        <v>1</v>
      </c>
      <c r="G18" s="839">
        <v>0.11792867955081494</v>
      </c>
      <c r="H18" s="838">
        <v>22404</v>
      </c>
      <c r="I18" s="839">
        <v>17.203506178054706</v>
      </c>
      <c r="J18" s="838">
        <v>13497</v>
      </c>
      <c r="K18" s="839">
        <v>23.951842855634176</v>
      </c>
      <c r="L18" s="838">
        <v>3186</v>
      </c>
      <c r="M18" s="839">
        <v>4.6309008343014044</v>
      </c>
      <c r="N18" s="838">
        <v>3179</v>
      </c>
      <c r="O18" s="839">
        <v>4.7998732706727214</v>
      </c>
      <c r="P18" s="838">
        <v>4633</v>
      </c>
      <c r="Q18" s="839">
        <v>6.3575879184707995</v>
      </c>
      <c r="R18" s="838">
        <v>78180</v>
      </c>
      <c r="S18" s="839">
        <v>42.934840004224313</v>
      </c>
      <c r="T18" s="838">
        <v>8</v>
      </c>
      <c r="U18" s="839">
        <v>3.5202590910691028E-3</v>
      </c>
      <c r="V18" s="840">
        <f t="shared" si="0"/>
        <v>125088</v>
      </c>
      <c r="W18" s="839">
        <f t="shared" si="0"/>
        <v>100.00000000000001</v>
      </c>
      <c r="X18" s="841"/>
      <c r="Y18" s="835">
        <f t="shared" si="1"/>
        <v>1.2191575212958812</v>
      </c>
    </row>
    <row r="19" spans="2:25" s="742" customFormat="1" ht="18" customHeight="1" x14ac:dyDescent="0.25">
      <c r="B19" s="836" t="s">
        <v>3</v>
      </c>
      <c r="D19" s="837">
        <v>62619</v>
      </c>
      <c r="E19" s="820"/>
      <c r="F19" s="838">
        <v>1379</v>
      </c>
      <c r="G19" s="839">
        <v>2.6363906960921888</v>
      </c>
      <c r="H19" s="838">
        <v>31631</v>
      </c>
      <c r="I19" s="839">
        <v>2.1814006888633752</v>
      </c>
      <c r="J19" s="838">
        <v>3065</v>
      </c>
      <c r="K19" s="839">
        <v>0.29340477101671131</v>
      </c>
      <c r="L19" s="838">
        <v>2269</v>
      </c>
      <c r="M19" s="839">
        <v>6.7525619764425731</v>
      </c>
      <c r="N19" s="838">
        <v>912</v>
      </c>
      <c r="O19" s="839">
        <v>4.8262958710719905</v>
      </c>
      <c r="P19" s="838">
        <v>8750</v>
      </c>
      <c r="Q19" s="839">
        <v>19.628353956712164</v>
      </c>
      <c r="R19" s="838">
        <v>47208</v>
      </c>
      <c r="S19" s="839">
        <v>63.673087553684567</v>
      </c>
      <c r="T19" s="838">
        <v>186</v>
      </c>
      <c r="U19" s="839">
        <v>8.5044861164264157E-3</v>
      </c>
      <c r="V19" s="840">
        <f t="shared" si="0"/>
        <v>95400</v>
      </c>
      <c r="W19" s="839">
        <f t="shared" si="0"/>
        <v>99.999999999999986</v>
      </c>
      <c r="X19" s="841"/>
      <c r="Y19" s="835">
        <f t="shared" si="1"/>
        <v>1.5234992574138839</v>
      </c>
    </row>
    <row r="20" spans="2:25" s="633" customFormat="1" ht="18" customHeight="1" x14ac:dyDescent="0.25">
      <c r="B20" s="836" t="s">
        <v>2</v>
      </c>
      <c r="D20" s="833">
        <v>12508</v>
      </c>
      <c r="F20" s="683">
        <v>947</v>
      </c>
      <c r="G20" s="684">
        <v>8.8888888888888893</v>
      </c>
      <c r="H20" s="683">
        <v>3430</v>
      </c>
      <c r="I20" s="684">
        <v>7.0230607966457024</v>
      </c>
      <c r="J20" s="683">
        <v>461</v>
      </c>
      <c r="K20" s="684">
        <v>5.2725366876310273</v>
      </c>
      <c r="L20" s="683">
        <v>762</v>
      </c>
      <c r="M20" s="684">
        <v>6.6876310272536692</v>
      </c>
      <c r="N20" s="683">
        <v>41</v>
      </c>
      <c r="O20" s="684">
        <v>1.519916142557652</v>
      </c>
      <c r="P20" s="683">
        <v>7445</v>
      </c>
      <c r="Q20" s="684">
        <v>53.574423480083858</v>
      </c>
      <c r="R20" s="683">
        <v>2559</v>
      </c>
      <c r="S20" s="684">
        <v>17.033542976939202</v>
      </c>
      <c r="T20" s="683">
        <v>0</v>
      </c>
      <c r="U20" s="684">
        <v>0</v>
      </c>
      <c r="V20" s="834">
        <f t="shared" si="0"/>
        <v>15645</v>
      </c>
      <c r="W20" s="684">
        <f t="shared" si="0"/>
        <v>100</v>
      </c>
      <c r="X20" s="678"/>
      <c r="Y20" s="835">
        <f t="shared" si="1"/>
        <v>1.2507994883274705</v>
      </c>
    </row>
    <row r="21" spans="2:25" s="633" customFormat="1" ht="18" customHeight="1" x14ac:dyDescent="0.25">
      <c r="B21" s="682" t="s">
        <v>35</v>
      </c>
      <c r="D21" s="833">
        <v>31733</v>
      </c>
      <c r="F21" s="683">
        <v>2361</v>
      </c>
      <c r="G21" s="684">
        <v>9.48509485094851</v>
      </c>
      <c r="H21" s="683">
        <v>16874</v>
      </c>
      <c r="I21" s="684">
        <v>13.467175488081411</v>
      </c>
      <c r="J21" s="683">
        <v>6732</v>
      </c>
      <c r="K21" s="684">
        <v>37.735744704385816</v>
      </c>
      <c r="L21" s="683">
        <v>3614</v>
      </c>
      <c r="M21" s="684">
        <v>10.646535036778939</v>
      </c>
      <c r="N21" s="683">
        <v>413</v>
      </c>
      <c r="O21" s="684">
        <v>5.0992754825507438</v>
      </c>
      <c r="P21" s="683">
        <v>6985</v>
      </c>
      <c r="Q21" s="684">
        <v>7.2838891654222664</v>
      </c>
      <c r="R21" s="683">
        <v>14298</v>
      </c>
      <c r="S21" s="684">
        <v>16.276754604280736</v>
      </c>
      <c r="T21" s="683">
        <v>2</v>
      </c>
      <c r="U21" s="684">
        <v>5.5306675515734748E-3</v>
      </c>
      <c r="V21" s="834">
        <f t="shared" si="0"/>
        <v>51279</v>
      </c>
      <c r="W21" s="684">
        <f t="shared" si="0"/>
        <v>99.999999999999986</v>
      </c>
      <c r="X21" s="678"/>
      <c r="Y21" s="835">
        <f t="shared" si="1"/>
        <v>1.6159518482336999</v>
      </c>
    </row>
    <row r="22" spans="2:25" s="633" customFormat="1" ht="21" customHeight="1" x14ac:dyDescent="0.25">
      <c r="B22" s="682" t="s">
        <v>42</v>
      </c>
      <c r="D22" s="833">
        <v>61442</v>
      </c>
      <c r="F22" s="683">
        <v>1045</v>
      </c>
      <c r="G22" s="684">
        <v>0.68948988809615985</v>
      </c>
      <c r="H22" s="683">
        <v>38476</v>
      </c>
      <c r="I22" s="684">
        <v>38.969083568386701</v>
      </c>
      <c r="J22" s="683">
        <v>17376</v>
      </c>
      <c r="K22" s="684">
        <v>31.722065519974926</v>
      </c>
      <c r="L22" s="683">
        <v>3354</v>
      </c>
      <c r="M22" s="684">
        <v>6.2533414449790756</v>
      </c>
      <c r="N22" s="683">
        <v>1223</v>
      </c>
      <c r="O22" s="684">
        <v>2.9736555868960051</v>
      </c>
      <c r="P22" s="683">
        <v>5597</v>
      </c>
      <c r="Q22" s="684">
        <v>4.5664878417491659</v>
      </c>
      <c r="R22" s="683">
        <v>17460</v>
      </c>
      <c r="S22" s="684">
        <v>14.824032594067438</v>
      </c>
      <c r="T22" s="683">
        <v>3</v>
      </c>
      <c r="U22" s="684">
        <v>1.8435558505244917E-3</v>
      </c>
      <c r="V22" s="834">
        <f t="shared" si="0"/>
        <v>84534</v>
      </c>
      <c r="W22" s="684">
        <f t="shared" si="0"/>
        <v>99.999999999999986</v>
      </c>
      <c r="X22" s="678"/>
      <c r="Y22" s="835">
        <f t="shared" si="1"/>
        <v>1.3758341199830735</v>
      </c>
    </row>
    <row r="23" spans="2:25" s="633" customFormat="1" ht="18" customHeight="1" x14ac:dyDescent="0.25">
      <c r="B23" s="682" t="s">
        <v>43</v>
      </c>
      <c r="D23" s="833">
        <v>16027</v>
      </c>
      <c r="F23" s="683">
        <v>390</v>
      </c>
      <c r="G23" s="684">
        <v>5.7716568544995797</v>
      </c>
      <c r="H23" s="683">
        <v>8277</v>
      </c>
      <c r="I23" s="684">
        <v>26.377207737594617</v>
      </c>
      <c r="J23" s="683">
        <v>2131</v>
      </c>
      <c r="K23" s="684">
        <v>6.8544995794785537</v>
      </c>
      <c r="L23" s="683">
        <v>679</v>
      </c>
      <c r="M23" s="684">
        <v>5.6244743481917574</v>
      </c>
      <c r="N23" s="683">
        <v>22</v>
      </c>
      <c r="O23" s="684">
        <v>0.48359966358284273</v>
      </c>
      <c r="P23" s="683">
        <v>198</v>
      </c>
      <c r="Q23" s="684">
        <v>7.0962994112699747</v>
      </c>
      <c r="R23" s="683">
        <v>11254</v>
      </c>
      <c r="S23" s="684">
        <v>47.792262405382672</v>
      </c>
      <c r="T23" s="683">
        <v>1</v>
      </c>
      <c r="U23" s="684">
        <v>0</v>
      </c>
      <c r="V23" s="834">
        <f>F23+H23+J23+L23+N23+P23+R23+T23</f>
        <v>22952</v>
      </c>
      <c r="W23" s="684">
        <f t="shared" si="0"/>
        <v>100</v>
      </c>
      <c r="X23" s="678"/>
      <c r="Y23" s="835">
        <f t="shared" si="1"/>
        <v>1.4320833593311286</v>
      </c>
    </row>
    <row r="24" spans="2:25" s="633" customFormat="1" ht="22.5" customHeight="1" x14ac:dyDescent="0.25">
      <c r="B24" s="682" t="s">
        <v>44</v>
      </c>
      <c r="D24" s="833">
        <v>7669</v>
      </c>
      <c r="F24" s="685">
        <v>1373</v>
      </c>
      <c r="G24" s="686">
        <v>7.9028995279838163</v>
      </c>
      <c r="H24" s="685">
        <v>2626</v>
      </c>
      <c r="I24" s="684">
        <v>17.80175320296696</v>
      </c>
      <c r="J24" s="685">
        <v>736</v>
      </c>
      <c r="K24" s="684">
        <v>7.026298044504383</v>
      </c>
      <c r="L24" s="685">
        <v>274</v>
      </c>
      <c r="M24" s="684">
        <v>1.2946729602157789</v>
      </c>
      <c r="N24" s="685">
        <v>76</v>
      </c>
      <c r="O24" s="684">
        <v>2.4679703304113283</v>
      </c>
      <c r="P24" s="685">
        <v>936</v>
      </c>
      <c r="Q24" s="684">
        <v>3.236682400539447</v>
      </c>
      <c r="R24" s="685">
        <v>6005</v>
      </c>
      <c r="S24" s="684">
        <v>60.229265003371545</v>
      </c>
      <c r="T24" s="685">
        <v>13</v>
      </c>
      <c r="U24" s="684">
        <v>4.0458530006743092E-2</v>
      </c>
      <c r="V24" s="842">
        <f t="shared" si="0"/>
        <v>12039</v>
      </c>
      <c r="W24" s="684">
        <f t="shared" si="0"/>
        <v>99.999999999999986</v>
      </c>
      <c r="X24" s="678"/>
      <c r="Y24" s="835">
        <f t="shared" si="1"/>
        <v>1.569826574520798</v>
      </c>
    </row>
    <row r="25" spans="2:25" s="633" customFormat="1" ht="18" customHeight="1" x14ac:dyDescent="0.25">
      <c r="B25" s="682" t="s">
        <v>45</v>
      </c>
      <c r="D25" s="833">
        <v>32387</v>
      </c>
      <c r="F25" s="685">
        <v>380</v>
      </c>
      <c r="G25" s="686">
        <v>0.14814347853495555</v>
      </c>
      <c r="H25" s="685">
        <v>14430</v>
      </c>
      <c r="I25" s="684">
        <v>26.640610225052008</v>
      </c>
      <c r="J25" s="685">
        <v>2971</v>
      </c>
      <c r="K25" s="684">
        <v>10.29754775263191</v>
      </c>
      <c r="L25" s="685">
        <v>2583</v>
      </c>
      <c r="M25" s="684">
        <v>7.0888230473428733</v>
      </c>
      <c r="N25" s="685">
        <v>2483</v>
      </c>
      <c r="O25" s="684">
        <v>6.2819138876631158</v>
      </c>
      <c r="P25" s="685">
        <v>32</v>
      </c>
      <c r="Q25" s="684">
        <v>0.15444745634495366</v>
      </c>
      <c r="R25" s="685">
        <v>19905</v>
      </c>
      <c r="S25" s="684">
        <v>42.274475193847316</v>
      </c>
      <c r="T25" s="685">
        <v>2838</v>
      </c>
      <c r="U25" s="684">
        <v>7.1140389585828654</v>
      </c>
      <c r="V25" s="842">
        <f t="shared" si="0"/>
        <v>45622</v>
      </c>
      <c r="W25" s="684">
        <f t="shared" si="0"/>
        <v>100</v>
      </c>
      <c r="X25" s="678"/>
      <c r="Y25" s="835">
        <f t="shared" si="1"/>
        <v>1.4086516194769507</v>
      </c>
    </row>
    <row r="26" spans="2:25" s="633" customFormat="1" ht="18" customHeight="1" x14ac:dyDescent="0.25">
      <c r="B26" s="682" t="s">
        <v>46</v>
      </c>
      <c r="D26" s="833">
        <v>3043</v>
      </c>
      <c r="F26" s="685">
        <v>206</v>
      </c>
      <c r="G26" s="686">
        <v>4.0505508749189891</v>
      </c>
      <c r="H26" s="685">
        <v>2096</v>
      </c>
      <c r="I26" s="684">
        <v>34.348671419313028</v>
      </c>
      <c r="J26" s="685">
        <v>1646</v>
      </c>
      <c r="K26" s="684">
        <v>46.953985742060922</v>
      </c>
      <c r="L26" s="685">
        <v>307</v>
      </c>
      <c r="M26" s="684">
        <v>6.675307841866494</v>
      </c>
      <c r="N26" s="685">
        <v>109</v>
      </c>
      <c r="O26" s="684">
        <v>3.6292935839274141</v>
      </c>
      <c r="P26" s="685">
        <v>34</v>
      </c>
      <c r="Q26" s="684">
        <v>4.2125729099157487</v>
      </c>
      <c r="R26" s="685">
        <v>4</v>
      </c>
      <c r="S26" s="684">
        <v>0.12961762799740764</v>
      </c>
      <c r="T26" s="685">
        <v>0</v>
      </c>
      <c r="U26" s="684">
        <v>0</v>
      </c>
      <c r="V26" s="842">
        <f t="shared" si="0"/>
        <v>4402</v>
      </c>
      <c r="W26" s="684">
        <f t="shared" si="0"/>
        <v>100.00000000000001</v>
      </c>
      <c r="X26" s="678"/>
      <c r="Y26" s="835">
        <f t="shared" si="1"/>
        <v>1.4465987512323366</v>
      </c>
    </row>
    <row r="27" spans="2:25" s="633" customFormat="1" ht="18" customHeight="1" x14ac:dyDescent="0.25">
      <c r="B27" s="682" t="s">
        <v>1</v>
      </c>
      <c r="D27" s="833">
        <v>1234</v>
      </c>
      <c r="F27" s="685">
        <v>311</v>
      </c>
      <c r="G27" s="686">
        <v>16.482582837723026</v>
      </c>
      <c r="H27" s="685">
        <v>350</v>
      </c>
      <c r="I27" s="684">
        <v>25.06372132540357</v>
      </c>
      <c r="J27" s="685">
        <v>511</v>
      </c>
      <c r="K27" s="684">
        <v>33.389974511469838</v>
      </c>
      <c r="L27" s="685">
        <v>24</v>
      </c>
      <c r="M27" s="684">
        <v>2.2090059473237043</v>
      </c>
      <c r="N27" s="685">
        <v>0</v>
      </c>
      <c r="O27" s="684">
        <v>0.16992353440951571</v>
      </c>
      <c r="P27" s="685">
        <v>1</v>
      </c>
      <c r="Q27" s="684">
        <v>8.4961767204757857E-2</v>
      </c>
      <c r="R27" s="685">
        <v>538</v>
      </c>
      <c r="S27" s="684">
        <v>22.59983007646559</v>
      </c>
      <c r="T27" s="685">
        <v>0</v>
      </c>
      <c r="U27" s="684">
        <v>0</v>
      </c>
      <c r="V27" s="834">
        <f t="shared" si="0"/>
        <v>1735</v>
      </c>
      <c r="W27" s="684">
        <f t="shared" si="0"/>
        <v>100</v>
      </c>
      <c r="X27" s="678"/>
      <c r="Y27" s="835">
        <f t="shared" si="1"/>
        <v>1.4059967585089141</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588668</v>
      </c>
      <c r="E30" s="1225"/>
      <c r="F30" s="1250">
        <f>SUM(F10:F27)</f>
        <v>25756</v>
      </c>
      <c r="G30" s="1251">
        <f>F30*100/$V30</f>
        <v>3.0492309440824368</v>
      </c>
      <c r="H30" s="1250">
        <f>SUM(H10:H27)</f>
        <v>270839</v>
      </c>
      <c r="I30" s="1251">
        <f>H30*100/$V30</f>
        <v>32.064398961963931</v>
      </c>
      <c r="J30" s="1250">
        <f>SUM(J10:J27)</f>
        <v>157395</v>
      </c>
      <c r="K30" s="1251">
        <f>J30*100/$V30</f>
        <v>18.633860243976361</v>
      </c>
      <c r="L30" s="1250">
        <f>SUM(L10:L27)</f>
        <v>27167</v>
      </c>
      <c r="M30" s="1251">
        <f>L30*100/$V30</f>
        <v>3.2162780345506894</v>
      </c>
      <c r="N30" s="1250">
        <f>SUM(N10:N27)</f>
        <v>10571</v>
      </c>
      <c r="O30" s="1251">
        <f>N30*100/$V30</f>
        <v>1.251491703288377</v>
      </c>
      <c r="P30" s="1250">
        <f>SUM(P10:P27)</f>
        <v>67259</v>
      </c>
      <c r="Q30" s="1251">
        <f>P30*100/$V30</f>
        <v>7.962735831186543</v>
      </c>
      <c r="R30" s="1250">
        <f>SUM(R10:R27)</f>
        <v>281286</v>
      </c>
      <c r="S30" s="1251">
        <f>R30*100/$V30</f>
        <v>33.301210410668283</v>
      </c>
      <c r="T30" s="1250">
        <f>SUM(T10:T28)</f>
        <v>4399</v>
      </c>
      <c r="U30" s="1251">
        <f>T30*100/$V30</f>
        <v>0.52079387028337631</v>
      </c>
      <c r="V30" s="1250">
        <f>SUM(V10:V27)</f>
        <v>844672</v>
      </c>
      <c r="W30" s="1251">
        <f>G30+I30+K30+M30+O30+Q30+S30+U30</f>
        <v>100</v>
      </c>
      <c r="X30" s="1267"/>
      <c r="Y30" s="1268">
        <f>(V30/D30)</f>
        <v>1.4348868971984208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1"/>
      <c r="R33" s="1341"/>
      <c r="S33" s="1341"/>
      <c r="T33" s="1341"/>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5">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5">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5">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5">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5">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5">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5">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4" t="s">
        <v>415</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106521</v>
      </c>
      <c r="F10" s="164">
        <f>'41cbenpreGI'!F10+'41cbenpreGI'!H10+'41cbenpreGI'!J10+'41cbenpreGI'!L10+'41cbenpreGI'!N10</f>
        <v>148908</v>
      </c>
      <c r="G10" s="165">
        <f t="shared" ref="G10:G27" si="0">F10*100/$N10</f>
        <v>86.124767203784884</v>
      </c>
      <c r="H10" s="164">
        <f>'41cbenpreGI'!P10</f>
        <v>124</v>
      </c>
      <c r="I10" s="165">
        <f t="shared" ref="I10:I27" si="1">H10*100/$N10</f>
        <v>7.1718585524413236E-2</v>
      </c>
      <c r="J10" s="164">
        <f>'41cbenpreGI'!R10</f>
        <v>23866</v>
      </c>
      <c r="K10" s="165">
        <f t="shared" ref="K10:K27" si="2">J10*100/$N10</f>
        <v>13.803514210690697</v>
      </c>
      <c r="L10" s="164">
        <f>'41cbenpreGI'!T10</f>
        <v>0</v>
      </c>
      <c r="M10" s="165">
        <f t="shared" ref="M10:M27" si="3">L10*100/$N10</f>
        <v>0</v>
      </c>
      <c r="N10" s="164">
        <f>F10+H10+J10+L10</f>
        <v>172898</v>
      </c>
      <c r="O10" s="165">
        <f>G10+I10+K10+M10</f>
        <v>99.999999999999986</v>
      </c>
      <c r="P10" s="166"/>
      <c r="Q10" s="166">
        <f t="shared" ref="Q10:Q27" si="4">N10/D10</f>
        <v>1.6231353442044292</v>
      </c>
    </row>
    <row r="11" spans="2:25" s="162" customFormat="1" ht="18" customHeight="1" x14ac:dyDescent="0.25">
      <c r="B11" s="146" t="s">
        <v>7</v>
      </c>
      <c r="C11" s="159"/>
      <c r="D11" s="163">
        <f>'41cbenpreGI'!D11</f>
        <v>17041</v>
      </c>
      <c r="F11" s="164">
        <f>'41cbenpreGI'!F11+'41cbenpreGI'!H11+'41cbenpreGI'!J11+'41cbenpreGI'!L11+'41cbenpreGI'!N11</f>
        <v>10497</v>
      </c>
      <c r="G11" s="165">
        <f t="shared" si="0"/>
        <v>45.595517331248374</v>
      </c>
      <c r="H11" s="164">
        <f>'41cbenpreGI'!P11</f>
        <v>1854</v>
      </c>
      <c r="I11" s="165">
        <f t="shared" si="1"/>
        <v>8.0531665363565281</v>
      </c>
      <c r="J11" s="164">
        <f>'41cbenpreGI'!R11</f>
        <v>10671</v>
      </c>
      <c r="K11" s="165">
        <f t="shared" si="2"/>
        <v>46.351316132395098</v>
      </c>
      <c r="L11" s="164">
        <f>'41cbenpreGI'!T11</f>
        <v>0</v>
      </c>
      <c r="M11" s="165">
        <f t="shared" si="3"/>
        <v>0</v>
      </c>
      <c r="N11" s="164">
        <f t="shared" ref="N11:O27" si="5">F11+H11+J11+L11</f>
        <v>23022</v>
      </c>
      <c r="O11" s="165">
        <f t="shared" si="5"/>
        <v>100</v>
      </c>
      <c r="P11" s="166"/>
      <c r="Q11" s="166">
        <f t="shared" si="4"/>
        <v>1.3509770553371281</v>
      </c>
    </row>
    <row r="12" spans="2:25" s="162" customFormat="1" ht="22.5" customHeight="1" x14ac:dyDescent="0.25">
      <c r="B12" s="146" t="s">
        <v>37</v>
      </c>
      <c r="C12" s="159"/>
      <c r="D12" s="163">
        <f>'41cbenpreGI'!D12</f>
        <v>15123</v>
      </c>
      <c r="F12" s="164">
        <f>'41cbenpreGI'!F12+'41cbenpreGI'!H12+'41cbenpreGI'!J12+'41cbenpreGI'!L12+'41cbenpreGI'!N12</f>
        <v>13872</v>
      </c>
      <c r="G12" s="165">
        <f t="shared" si="0"/>
        <v>64.710547184773986</v>
      </c>
      <c r="H12" s="164">
        <f>'41cbenpreGI'!P12</f>
        <v>1636</v>
      </c>
      <c r="I12" s="165">
        <f t="shared" si="1"/>
        <v>7.6316648784811312</v>
      </c>
      <c r="J12" s="164">
        <f>'41cbenpreGI'!R12</f>
        <v>5918</v>
      </c>
      <c r="K12" s="165">
        <f t="shared" si="2"/>
        <v>27.606474786583945</v>
      </c>
      <c r="L12" s="164">
        <f>'41cbenpreGI'!T12</f>
        <v>11</v>
      </c>
      <c r="M12" s="165">
        <f t="shared" si="3"/>
        <v>5.1313150160936696E-2</v>
      </c>
      <c r="N12" s="164">
        <f t="shared" si="5"/>
        <v>21437</v>
      </c>
      <c r="O12" s="165">
        <f t="shared" si="5"/>
        <v>100</v>
      </c>
      <c r="P12" s="166"/>
      <c r="Q12" s="166">
        <f t="shared" si="4"/>
        <v>1.4175097533558156</v>
      </c>
    </row>
    <row r="13" spans="2:25" s="162" customFormat="1" ht="18" customHeight="1" x14ac:dyDescent="0.25">
      <c r="B13" s="146" t="s">
        <v>38</v>
      </c>
      <c r="C13" s="159"/>
      <c r="D13" s="163">
        <f>'41cbenpreGI'!D13</f>
        <v>14541</v>
      </c>
      <c r="F13" s="164">
        <f>'41cbenpreGI'!F13+'41cbenpreGI'!H13+'41cbenpreGI'!J13+'41cbenpreGI'!L13+'41cbenpreGI'!N13</f>
        <v>13274</v>
      </c>
      <c r="G13" s="165">
        <f t="shared" si="0"/>
        <v>51.896160763155834</v>
      </c>
      <c r="H13" s="164">
        <f>'41cbenpreGI'!P13</f>
        <v>53</v>
      </c>
      <c r="I13" s="165">
        <f t="shared" si="1"/>
        <v>0.20720932050981311</v>
      </c>
      <c r="J13" s="164">
        <f>'41cbenpreGI'!R13</f>
        <v>12251</v>
      </c>
      <c r="K13" s="165">
        <f t="shared" si="2"/>
        <v>47.896629916334348</v>
      </c>
      <c r="L13" s="164">
        <f>'41cbenpreGI'!T13</f>
        <v>0</v>
      </c>
      <c r="M13" s="165">
        <f t="shared" si="3"/>
        <v>0</v>
      </c>
      <c r="N13" s="164">
        <f t="shared" si="5"/>
        <v>25578</v>
      </c>
      <c r="O13" s="165">
        <f t="shared" si="5"/>
        <v>100</v>
      </c>
      <c r="P13" s="166"/>
      <c r="Q13" s="166">
        <f t="shared" si="4"/>
        <v>1.7590262017742935</v>
      </c>
    </row>
    <row r="14" spans="2:25" s="162" customFormat="1" ht="18" customHeight="1" x14ac:dyDescent="0.25">
      <c r="B14" s="146" t="s">
        <v>6</v>
      </c>
      <c r="C14" s="159"/>
      <c r="D14" s="163">
        <f>'41cbenpreGI'!D14</f>
        <v>17964</v>
      </c>
      <c r="F14" s="164">
        <f>'41cbenpreGI'!F14+'41cbenpreGI'!H14+'41cbenpreGI'!J14+'41cbenpreGI'!L14+'41cbenpreGI'!N14</f>
        <v>3878</v>
      </c>
      <c r="G14" s="165">
        <f t="shared" si="0"/>
        <v>19.316596931659692</v>
      </c>
      <c r="H14" s="164">
        <f>'41cbenpreGI'!P14</f>
        <v>8738</v>
      </c>
      <c r="I14" s="165">
        <f t="shared" si="1"/>
        <v>43.524606495317791</v>
      </c>
      <c r="J14" s="164">
        <f>'41cbenpreGI'!R14</f>
        <v>7453</v>
      </c>
      <c r="K14" s="165">
        <f t="shared" si="2"/>
        <v>37.123929069535762</v>
      </c>
      <c r="L14" s="164">
        <f>'41cbenpreGI'!T14</f>
        <v>7</v>
      </c>
      <c r="M14" s="165">
        <f t="shared" si="3"/>
        <v>3.4867503486750349E-2</v>
      </c>
      <c r="N14" s="164">
        <f t="shared" si="5"/>
        <v>20076</v>
      </c>
      <c r="O14" s="165">
        <f t="shared" si="5"/>
        <v>100</v>
      </c>
      <c r="P14" s="166"/>
      <c r="Q14" s="166">
        <f t="shared" si="4"/>
        <v>1.1175684702738811</v>
      </c>
    </row>
    <row r="15" spans="2:25" s="162" customFormat="1" ht="18" customHeight="1" x14ac:dyDescent="0.25">
      <c r="B15" s="146" t="s">
        <v>5</v>
      </c>
      <c r="C15" s="159"/>
      <c r="D15" s="163">
        <f>'41cbenpreGI'!D15</f>
        <v>5151</v>
      </c>
      <c r="F15" s="164">
        <f>'41cbenpreGI'!F15+'41cbenpreGI'!H15+'41cbenpreGI'!J15+'41cbenpreGI'!L15+'41cbenpreGI'!N15</f>
        <v>3666</v>
      </c>
      <c r="G15" s="165">
        <f t="shared" si="0"/>
        <v>49.333871618893824</v>
      </c>
      <c r="H15" s="164">
        <f>'41cbenpreGI'!P15</f>
        <v>8</v>
      </c>
      <c r="I15" s="165">
        <f t="shared" si="1"/>
        <v>0.10765711209796797</v>
      </c>
      <c r="J15" s="164">
        <f>'41cbenpreGI'!R15</f>
        <v>3757</v>
      </c>
      <c r="K15" s="165">
        <f t="shared" si="2"/>
        <v>50.558471269008209</v>
      </c>
      <c r="L15" s="164">
        <f>'41cbenpreGI'!T15</f>
        <v>0</v>
      </c>
      <c r="M15" s="165">
        <f t="shared" si="3"/>
        <v>0</v>
      </c>
      <c r="N15" s="164">
        <f t="shared" si="5"/>
        <v>7431</v>
      </c>
      <c r="O15" s="165">
        <f t="shared" si="5"/>
        <v>100</v>
      </c>
      <c r="P15" s="166"/>
      <c r="Q15" s="166">
        <f t="shared" si="4"/>
        <v>1.442632498543972</v>
      </c>
    </row>
    <row r="16" spans="2:25" s="162" customFormat="1" ht="18" customHeight="1" x14ac:dyDescent="0.25">
      <c r="B16" s="146" t="s">
        <v>4</v>
      </c>
      <c r="C16" s="159"/>
      <c r="D16" s="163">
        <f>'41cbenpreGI'!D16</f>
        <v>50981</v>
      </c>
      <c r="F16" s="164">
        <f>'41cbenpreGI'!F16+'41cbenpreGI'!H16+'41cbenpreGI'!J16+'41cbenpreGI'!L16+'41cbenpreGI'!N16</f>
        <v>39466</v>
      </c>
      <c r="G16" s="165">
        <f t="shared" si="0"/>
        <v>54.086722947045281</v>
      </c>
      <c r="H16" s="164">
        <f>'41cbenpreGI'!P16</f>
        <v>16722</v>
      </c>
      <c r="I16" s="165">
        <f t="shared" si="1"/>
        <v>22.916895077294157</v>
      </c>
      <c r="J16" s="164">
        <f>'41cbenpreGI'!R16</f>
        <v>15451</v>
      </c>
      <c r="K16" s="165">
        <f t="shared" si="2"/>
        <v>21.175035632057888</v>
      </c>
      <c r="L16" s="164">
        <f>'41cbenpreGI'!T16</f>
        <v>1329</v>
      </c>
      <c r="M16" s="165">
        <f t="shared" si="3"/>
        <v>1.8213463436026751</v>
      </c>
      <c r="N16" s="164">
        <f t="shared" si="5"/>
        <v>72968</v>
      </c>
      <c r="O16" s="165">
        <f t="shared" si="5"/>
        <v>99.999999999999986</v>
      </c>
      <c r="P16" s="166"/>
      <c r="Q16" s="166">
        <f t="shared" si="4"/>
        <v>1.4312783193738843</v>
      </c>
    </row>
    <row r="17" spans="2:25" s="162" customFormat="1" ht="18" customHeight="1" x14ac:dyDescent="0.25">
      <c r="B17" s="146" t="s">
        <v>40</v>
      </c>
      <c r="C17" s="159"/>
      <c r="D17" s="163">
        <f>'41cbenpreGI'!D17</f>
        <v>30082</v>
      </c>
      <c r="F17" s="164">
        <f>'41cbenpreGI'!F17+'41cbenpreGI'!H17+'41cbenpreGI'!J17+'41cbenpreGI'!L17+'41cbenpreGI'!N17</f>
        <v>34544</v>
      </c>
      <c r="G17" s="165">
        <f t="shared" si="0"/>
        <v>81.153972654231083</v>
      </c>
      <c r="H17" s="164">
        <f>'41cbenpreGI'!P17</f>
        <v>3513</v>
      </c>
      <c r="I17" s="165">
        <f t="shared" si="1"/>
        <v>8.2530658271860169</v>
      </c>
      <c r="J17" s="164">
        <f>'41cbenpreGI'!R17</f>
        <v>4508</v>
      </c>
      <c r="K17" s="165">
        <f t="shared" si="2"/>
        <v>10.590612225720058</v>
      </c>
      <c r="L17" s="164">
        <f>'41cbenpreGI'!T17</f>
        <v>1</v>
      </c>
      <c r="M17" s="165">
        <f t="shared" si="3"/>
        <v>2.3492928628482826E-3</v>
      </c>
      <c r="N17" s="164">
        <f t="shared" si="5"/>
        <v>42566</v>
      </c>
      <c r="O17" s="165">
        <f t="shared" si="5"/>
        <v>100</v>
      </c>
      <c r="P17" s="166"/>
      <c r="Q17" s="166">
        <f t="shared" si="4"/>
        <v>1.4149990027258825</v>
      </c>
    </row>
    <row r="18" spans="2:25" s="162" customFormat="1" ht="18" customHeight="1" x14ac:dyDescent="0.25">
      <c r="B18" s="146" t="s">
        <v>41</v>
      </c>
      <c r="C18" s="159"/>
      <c r="D18" s="163">
        <f>'41cbenpreGI'!D18</f>
        <v>102602</v>
      </c>
      <c r="F18" s="164">
        <f>'41cbenpreGI'!F18+'41cbenpreGI'!H18+'41cbenpreGI'!J18+'41cbenpreGI'!L18+'41cbenpreGI'!N18</f>
        <v>42267</v>
      </c>
      <c r="G18" s="165">
        <f t="shared" si="0"/>
        <v>33.789811972371453</v>
      </c>
      <c r="H18" s="164">
        <f>'41cbenpreGI'!P18</f>
        <v>4633</v>
      </c>
      <c r="I18" s="165">
        <f t="shared" si="1"/>
        <v>3.7037925300588386</v>
      </c>
      <c r="J18" s="164">
        <f>'41cbenpreGI'!R18</f>
        <v>78180</v>
      </c>
      <c r="K18" s="165">
        <f t="shared" si="2"/>
        <v>62.5</v>
      </c>
      <c r="L18" s="164">
        <f>'41cbenpreGI'!T18</f>
        <v>8</v>
      </c>
      <c r="M18" s="165">
        <f t="shared" si="3"/>
        <v>6.3954975697109234E-3</v>
      </c>
      <c r="N18" s="164">
        <f t="shared" si="5"/>
        <v>125088</v>
      </c>
      <c r="O18" s="165">
        <f t="shared" si="5"/>
        <v>100</v>
      </c>
      <c r="P18" s="166"/>
      <c r="Q18" s="166">
        <f t="shared" si="4"/>
        <v>1.2191575212958812</v>
      </c>
    </row>
    <row r="19" spans="2:25" s="162" customFormat="1" ht="18" customHeight="1" x14ac:dyDescent="0.25">
      <c r="B19" s="146" t="s">
        <v>3</v>
      </c>
      <c r="C19" s="159"/>
      <c r="D19" s="163">
        <f>'41cbenpreGI'!D19</f>
        <v>62619</v>
      </c>
      <c r="F19" s="164">
        <f>'41cbenpreGI'!F19+'41cbenpreGI'!H19+'41cbenpreGI'!J19+'41cbenpreGI'!L19+'41cbenpreGI'!N19</f>
        <v>39256</v>
      </c>
      <c r="G19" s="165">
        <f t="shared" si="0"/>
        <v>41.148846960167717</v>
      </c>
      <c r="H19" s="164">
        <f>'41cbenpreGI'!P19</f>
        <v>8750</v>
      </c>
      <c r="I19" s="165">
        <f>H19*100/$N19</f>
        <v>9.1719077568134164</v>
      </c>
      <c r="J19" s="164">
        <f>'41cbenpreGI'!R19</f>
        <v>47208</v>
      </c>
      <c r="K19" s="165">
        <f>J19*100/$N19</f>
        <v>49.484276729559745</v>
      </c>
      <c r="L19" s="164">
        <f>'41cbenpreGI'!T19</f>
        <v>186</v>
      </c>
      <c r="M19" s="165">
        <f t="shared" si="3"/>
        <v>0.19496855345911951</v>
      </c>
      <c r="N19" s="164">
        <f t="shared" si="5"/>
        <v>95400</v>
      </c>
      <c r="O19" s="165">
        <f t="shared" si="5"/>
        <v>100</v>
      </c>
      <c r="P19" s="166"/>
      <c r="Q19" s="166">
        <f t="shared" si="4"/>
        <v>1.5234992574138839</v>
      </c>
    </row>
    <row r="20" spans="2:25" s="162" customFormat="1" ht="18" customHeight="1" x14ac:dyDescent="0.25">
      <c r="B20" s="146" t="s">
        <v>2</v>
      </c>
      <c r="C20" s="159"/>
      <c r="D20" s="163">
        <f>'41cbenpreGI'!D20</f>
        <v>12508</v>
      </c>
      <c r="F20" s="164">
        <f>'41cbenpreGI'!F20+'41cbenpreGI'!H20+'41cbenpreGI'!J20+'41cbenpreGI'!L20+'41cbenpreGI'!N20</f>
        <v>5641</v>
      </c>
      <c r="G20" s="165">
        <f t="shared" si="0"/>
        <v>36.056248002556728</v>
      </c>
      <c r="H20" s="164">
        <f>'41cbenpreGI'!P20</f>
        <v>7445</v>
      </c>
      <c r="I20" s="165">
        <f>H20*100/$N20</f>
        <v>47.587088526685839</v>
      </c>
      <c r="J20" s="164">
        <f>'41cbenpreGI'!R20</f>
        <v>2559</v>
      </c>
      <c r="K20" s="165">
        <f>J20*100/$N20</f>
        <v>16.356663470757429</v>
      </c>
      <c r="L20" s="164">
        <f>'41cbenpreGI'!T20</f>
        <v>0</v>
      </c>
      <c r="M20" s="165">
        <f t="shared" si="3"/>
        <v>0</v>
      </c>
      <c r="N20" s="164">
        <f t="shared" si="5"/>
        <v>15645</v>
      </c>
      <c r="O20" s="165">
        <f t="shared" si="5"/>
        <v>99.999999999999986</v>
      </c>
      <c r="P20" s="166"/>
      <c r="Q20" s="166">
        <f t="shared" si="4"/>
        <v>1.2507994883274705</v>
      </c>
    </row>
    <row r="21" spans="2:25" s="162" customFormat="1" ht="18" customHeight="1" x14ac:dyDescent="0.25">
      <c r="B21" s="146" t="s">
        <v>35</v>
      </c>
      <c r="C21" s="159"/>
      <c r="D21" s="163">
        <f>'41cbenpreGI'!D21</f>
        <v>31733</v>
      </c>
      <c r="F21" s="164">
        <f>'41cbenpreGI'!F21+'41cbenpreGI'!H21+'41cbenpreGI'!J21+'41cbenpreGI'!L21+'41cbenpreGI'!N21</f>
        <v>29994</v>
      </c>
      <c r="G21" s="165">
        <f t="shared" si="0"/>
        <v>58.491780260925523</v>
      </c>
      <c r="H21" s="164">
        <f>'41cbenpreGI'!P21</f>
        <v>6985</v>
      </c>
      <c r="I21" s="165">
        <f>H21*100/$N21</f>
        <v>13.621560482848729</v>
      </c>
      <c r="J21" s="164">
        <f>'41cbenpreGI'!R21</f>
        <v>14298</v>
      </c>
      <c r="K21" s="165">
        <f>J21*100/$N21</f>
        <v>27.882759024161938</v>
      </c>
      <c r="L21" s="164">
        <f>'41cbenpreGI'!T21</f>
        <v>2</v>
      </c>
      <c r="M21" s="165">
        <f t="shared" si="3"/>
        <v>3.9002320638077967E-3</v>
      </c>
      <c r="N21" s="164">
        <f t="shared" si="5"/>
        <v>51279</v>
      </c>
      <c r="O21" s="165">
        <f t="shared" si="5"/>
        <v>100</v>
      </c>
      <c r="P21" s="166"/>
      <c r="Q21" s="166">
        <f t="shared" si="4"/>
        <v>1.6159518482336999</v>
      </c>
    </row>
    <row r="22" spans="2:25" s="162" customFormat="1" ht="21" customHeight="1" x14ac:dyDescent="0.25">
      <c r="B22" s="146" t="s">
        <v>42</v>
      </c>
      <c r="C22" s="159"/>
      <c r="D22" s="163">
        <f>'41cbenpreGI'!D22</f>
        <v>61442</v>
      </c>
      <c r="F22" s="164">
        <f>'41cbenpreGI'!F22+'41cbenpreGI'!H22+'41cbenpreGI'!J22+'41cbenpreGI'!L22+'41cbenpreGI'!N22</f>
        <v>61474</v>
      </c>
      <c r="G22" s="165">
        <f t="shared" si="0"/>
        <v>72.72103532306528</v>
      </c>
      <c r="H22" s="164">
        <f>'41cbenpreGI'!P22</f>
        <v>5597</v>
      </c>
      <c r="I22" s="165">
        <f>H22*100/$N22</f>
        <v>6.6210045662100461</v>
      </c>
      <c r="J22" s="164">
        <f>'41cbenpreGI'!R22</f>
        <v>17460</v>
      </c>
      <c r="K22" s="165">
        <f>J22*100/$N22</f>
        <v>20.654411242813541</v>
      </c>
      <c r="L22" s="164">
        <f>'41cbenpreGI'!T22</f>
        <v>3</v>
      </c>
      <c r="M22" s="165">
        <f t="shared" si="3"/>
        <v>3.5488679111363476E-3</v>
      </c>
      <c r="N22" s="164">
        <f t="shared" si="5"/>
        <v>84534</v>
      </c>
      <c r="O22" s="165">
        <f t="shared" si="5"/>
        <v>100</v>
      </c>
      <c r="P22" s="166"/>
      <c r="Q22" s="166">
        <f t="shared" si="4"/>
        <v>1.3758341199830735</v>
      </c>
    </row>
    <row r="23" spans="2:25" s="162" customFormat="1" ht="18" customHeight="1" x14ac:dyDescent="0.25">
      <c r="B23" s="146" t="s">
        <v>43</v>
      </c>
      <c r="C23" s="159"/>
      <c r="D23" s="163">
        <f>'41cbenpreGI'!D23</f>
        <v>16027</v>
      </c>
      <c r="F23" s="164">
        <f>'41cbenpreGI'!F23+'41cbenpreGI'!H23+'41cbenpreGI'!J23+'41cbenpreGI'!L23+'41cbenpreGI'!N23</f>
        <v>11499</v>
      </c>
      <c r="G23" s="165">
        <f t="shared" si="0"/>
        <v>50.100209132101774</v>
      </c>
      <c r="H23" s="164">
        <f>'41cbenpreGI'!P23</f>
        <v>198</v>
      </c>
      <c r="I23" s="165">
        <f>H23*100/$N23</f>
        <v>0.86266991983269437</v>
      </c>
      <c r="J23" s="164">
        <f>'41cbenpreGI'!R23</f>
        <v>11254</v>
      </c>
      <c r="K23" s="165">
        <f>J23*100/$N23</f>
        <v>49.032764029278496</v>
      </c>
      <c r="L23" s="164">
        <f>'41cbenpreGI'!T23</f>
        <v>1</v>
      </c>
      <c r="M23" s="165">
        <f t="shared" si="3"/>
        <v>4.3569187870338101E-3</v>
      </c>
      <c r="N23" s="164">
        <f t="shared" si="5"/>
        <v>22952</v>
      </c>
      <c r="O23" s="165">
        <f t="shared" si="5"/>
        <v>100</v>
      </c>
      <c r="P23" s="166"/>
      <c r="Q23" s="166">
        <f t="shared" si="4"/>
        <v>1.4320833593311286</v>
      </c>
    </row>
    <row r="24" spans="2:25" s="162" customFormat="1" ht="22.5" customHeight="1" x14ac:dyDescent="0.25">
      <c r="B24" s="146" t="s">
        <v>44</v>
      </c>
      <c r="C24" s="159"/>
      <c r="D24" s="163">
        <f>'41cbenpreGI'!D24</f>
        <v>7669</v>
      </c>
      <c r="F24" s="164">
        <f>'41cbenpreGI'!F24+'41cbenpreGI'!H24+'41cbenpreGI'!J24+'41cbenpreGI'!L24+'41cbenpreGI'!N24</f>
        <v>5085</v>
      </c>
      <c r="G24" s="167">
        <f t="shared" si="0"/>
        <v>42.237727385995512</v>
      </c>
      <c r="H24" s="164">
        <f>'41cbenpreGI'!P24</f>
        <v>936</v>
      </c>
      <c r="I24" s="165">
        <f t="shared" si="1"/>
        <v>7.7747321206080242</v>
      </c>
      <c r="J24" s="164">
        <f>'41cbenpreGI'!R24</f>
        <v>6005</v>
      </c>
      <c r="K24" s="165">
        <f t="shared" si="2"/>
        <v>49.879558102832462</v>
      </c>
      <c r="L24" s="164">
        <f>'41cbenpreGI'!T24</f>
        <v>13</v>
      </c>
      <c r="M24" s="165">
        <f t="shared" si="3"/>
        <v>0.10798239056400033</v>
      </c>
      <c r="N24" s="163">
        <f t="shared" si="5"/>
        <v>12039</v>
      </c>
      <c r="O24" s="165">
        <f t="shared" si="5"/>
        <v>100</v>
      </c>
      <c r="P24" s="166"/>
      <c r="Q24" s="166">
        <f t="shared" si="4"/>
        <v>1.569826574520798</v>
      </c>
    </row>
    <row r="25" spans="2:25" s="162" customFormat="1" ht="18" customHeight="1" x14ac:dyDescent="0.25">
      <c r="B25" s="146" t="s">
        <v>45</v>
      </c>
      <c r="C25" s="159"/>
      <c r="D25" s="163">
        <f>'41cbenpreGI'!D25</f>
        <v>32387</v>
      </c>
      <c r="F25" s="164">
        <f>'41cbenpreGI'!F25+'41cbenpreGI'!H25+'41cbenpreGI'!J25+'41cbenpreGI'!L25+'41cbenpreGI'!N25</f>
        <v>22847</v>
      </c>
      <c r="G25" s="167">
        <f t="shared" si="0"/>
        <v>50.078909298145632</v>
      </c>
      <c r="H25" s="164">
        <f>'41cbenpreGI'!P25</f>
        <v>32</v>
      </c>
      <c r="I25" s="165">
        <f t="shared" si="1"/>
        <v>7.0141598351672441E-2</v>
      </c>
      <c r="J25" s="164">
        <f>'41cbenpreGI'!R25</f>
        <v>19905</v>
      </c>
      <c r="K25" s="165">
        <f t="shared" si="2"/>
        <v>43.630266099688747</v>
      </c>
      <c r="L25" s="164">
        <f>'41cbenpreGI'!T25</f>
        <v>2838</v>
      </c>
      <c r="M25" s="165">
        <f t="shared" si="3"/>
        <v>6.2206830038139493</v>
      </c>
      <c r="N25" s="163">
        <f t="shared" si="5"/>
        <v>45622</v>
      </c>
      <c r="O25" s="165">
        <f t="shared" si="5"/>
        <v>100</v>
      </c>
      <c r="P25" s="166"/>
      <c r="Q25" s="166">
        <f t="shared" si="4"/>
        <v>1.4086516194769507</v>
      </c>
    </row>
    <row r="26" spans="2:25" s="162" customFormat="1" ht="18" customHeight="1" x14ac:dyDescent="0.25">
      <c r="B26" s="146" t="s">
        <v>46</v>
      </c>
      <c r="C26" s="159"/>
      <c r="D26" s="163">
        <f>'41cbenpreGI'!D26</f>
        <v>3043</v>
      </c>
      <c r="F26" s="164">
        <f>'41cbenpreGI'!F26+'41cbenpreGI'!H26+'41cbenpreGI'!J26+'41cbenpreGI'!L26+'41cbenpreGI'!N26</f>
        <v>4364</v>
      </c>
      <c r="G26" s="167">
        <f t="shared" si="0"/>
        <v>99.136756019990912</v>
      </c>
      <c r="H26" s="164">
        <f>'41cbenpreGI'!P26</f>
        <v>34</v>
      </c>
      <c r="I26" s="165">
        <f t="shared" si="1"/>
        <v>0.77237619263970925</v>
      </c>
      <c r="J26" s="164">
        <f>'41cbenpreGI'!R26</f>
        <v>4</v>
      </c>
      <c r="K26" s="165">
        <f t="shared" si="2"/>
        <v>9.0867787369377562E-2</v>
      </c>
      <c r="L26" s="164">
        <f>'41cbenpreGI'!T26</f>
        <v>0</v>
      </c>
      <c r="M26" s="165">
        <f t="shared" si="3"/>
        <v>0</v>
      </c>
      <c r="N26" s="163">
        <f t="shared" si="5"/>
        <v>4402</v>
      </c>
      <c r="O26" s="165">
        <f t="shared" si="5"/>
        <v>100</v>
      </c>
      <c r="P26" s="166"/>
      <c r="Q26" s="166">
        <f t="shared" si="4"/>
        <v>1.4465987512323366</v>
      </c>
    </row>
    <row r="27" spans="2:25" s="162" customFormat="1" ht="18" customHeight="1" x14ac:dyDescent="0.25">
      <c r="B27" s="146" t="s">
        <v>1</v>
      </c>
      <c r="C27" s="159"/>
      <c r="D27" s="163">
        <f>'41cbenpreGI'!D27</f>
        <v>1234</v>
      </c>
      <c r="F27" s="164">
        <f>'41cbenpreGI'!F27+'41cbenpreGI'!H27+'41cbenpreGI'!J27+'41cbenpreGI'!L27+'41cbenpreGI'!N27</f>
        <v>1196</v>
      </c>
      <c r="G27" s="167">
        <f t="shared" si="0"/>
        <v>68.933717579250725</v>
      </c>
      <c r="H27" s="164">
        <f>'41cbenpreGI'!P27</f>
        <v>1</v>
      </c>
      <c r="I27" s="165">
        <f t="shared" si="1"/>
        <v>5.7636887608069162E-2</v>
      </c>
      <c r="J27" s="164">
        <f>'41cbenpreGI'!R27</f>
        <v>538</v>
      </c>
      <c r="K27" s="165">
        <f t="shared" si="2"/>
        <v>31.008645533141209</v>
      </c>
      <c r="L27" s="164">
        <f>'41cbenpreGI'!T27</f>
        <v>0</v>
      </c>
      <c r="M27" s="165">
        <f t="shared" si="3"/>
        <v>0</v>
      </c>
      <c r="N27" s="164">
        <f t="shared" si="5"/>
        <v>1735</v>
      </c>
      <c r="O27" s="165">
        <f t="shared" si="5"/>
        <v>100</v>
      </c>
      <c r="P27" s="166"/>
      <c r="Q27" s="166">
        <f t="shared" si="4"/>
        <v>1.4059967585089141</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588668</v>
      </c>
      <c r="E30" s="174"/>
      <c r="F30" s="147">
        <f>SUM(F10:F27)</f>
        <v>491728</v>
      </c>
      <c r="G30" s="175">
        <f>F30*100/$N30</f>
        <v>58.215259887861798</v>
      </c>
      <c r="H30" s="147">
        <f>SUM(H10:H27)</f>
        <v>67259</v>
      </c>
      <c r="I30" s="175">
        <f>H30*100/$N30</f>
        <v>7.962735831186543</v>
      </c>
      <c r="J30" s="147">
        <f>SUM(J10:J27)</f>
        <v>281286</v>
      </c>
      <c r="K30" s="175">
        <f>J30*100/$N30</f>
        <v>33.301210410668283</v>
      </c>
      <c r="L30" s="147">
        <f>SUM(L10:L28)</f>
        <v>4399</v>
      </c>
      <c r="M30" s="175">
        <f>L30*100/$N30</f>
        <v>0.52079387028337631</v>
      </c>
      <c r="N30" s="147">
        <f>F30+H30+J30+L30</f>
        <v>844672</v>
      </c>
      <c r="O30" s="175">
        <f>G30+I30+K30+M30</f>
        <v>100</v>
      </c>
      <c r="P30" s="176"/>
      <c r="Q30" s="176">
        <f>(N30/D30)</f>
        <v>1.4348868971984208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37"/>
      <c r="C3" s="1437"/>
      <c r="D3" s="1437"/>
      <c r="E3" s="1437"/>
      <c r="F3" s="1437"/>
      <c r="G3" s="1437"/>
      <c r="H3" s="1437"/>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32" t="s">
        <v>420</v>
      </c>
      <c r="B4" s="1532"/>
      <c r="C4" s="1532"/>
      <c r="D4" s="1532"/>
      <c r="E4" s="1532"/>
      <c r="F4" s="1532"/>
      <c r="G4" s="1532"/>
      <c r="H4" s="1532"/>
      <c r="I4" s="1532"/>
      <c r="J4" s="1532"/>
      <c r="K4" s="1532"/>
      <c r="L4" s="1532"/>
      <c r="M4" s="1532"/>
      <c r="N4" s="1532"/>
      <c r="O4" s="1532"/>
      <c r="P4" s="1532"/>
      <c r="Q4" s="1532"/>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75" t="str">
        <f>porsaad!$B$6</f>
        <v>Situación a 31 de octubre de 2025</v>
      </c>
      <c r="C5" s="1475"/>
      <c r="D5" s="1475"/>
      <c r="E5" s="1475"/>
      <c r="F5" s="1475"/>
      <c r="G5" s="1475"/>
      <c r="H5" s="1475"/>
      <c r="I5" s="1475"/>
      <c r="J5" s="1475"/>
      <c r="K5" s="1475"/>
      <c r="L5" s="1475"/>
      <c r="M5" s="1475"/>
      <c r="N5" s="1475"/>
      <c r="O5" s="1475"/>
      <c r="P5" s="1475"/>
      <c r="Q5" s="147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05" t="s">
        <v>12</v>
      </c>
      <c r="C8" s="1602" t="s">
        <v>473</v>
      </c>
      <c r="D8" s="1604"/>
      <c r="E8" s="437"/>
      <c r="F8" s="1564" t="s">
        <v>480</v>
      </c>
      <c r="G8" s="1601"/>
      <c r="H8" s="437"/>
      <c r="I8" s="1602" t="s">
        <v>250</v>
      </c>
      <c r="J8" s="1603"/>
      <c r="K8" s="1604"/>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06"/>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8631862</v>
      </c>
      <c r="D11" s="676">
        <v>17.753838233662304</v>
      </c>
      <c r="E11" s="756"/>
      <c r="F11" s="758">
        <v>1059893</v>
      </c>
      <c r="G11" s="759">
        <v>16.24617275870235</v>
      </c>
      <c r="H11" s="756"/>
      <c r="I11" s="760">
        <v>321670</v>
      </c>
      <c r="J11" s="761">
        <f>I11*100/C11</f>
        <v>3.7265424308219943</v>
      </c>
      <c r="K11" s="759">
        <f>I11*100/F11</f>
        <v>30.349289975497527</v>
      </c>
      <c r="L11" s="396"/>
      <c r="M11" s="396">
        <f>_xlfn.RANK.EQ(K11,K$11:K$31,0)</f>
        <v>2</v>
      </c>
      <c r="N11" s="396">
        <v>1</v>
      </c>
      <c r="O11" s="396">
        <f>MATCH(N11,M$11:M$31,0)</f>
        <v>7</v>
      </c>
      <c r="P11" s="568" t="str">
        <f t="shared" ref="P11:P29" si="0">INDEX(B$11:B$31,O11,1)</f>
        <v>Castilla y León</v>
      </c>
      <c r="Q11" s="762">
        <f>INDEX(K$11:K$31,O11,1)</f>
        <v>30.630481826190202</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1351591</v>
      </c>
      <c r="D12" s="684">
        <v>2.7799248843498505</v>
      </c>
      <c r="E12" s="756"/>
      <c r="F12" s="765">
        <v>185859</v>
      </c>
      <c r="G12" s="766">
        <v>2.8488700489197121</v>
      </c>
      <c r="H12" s="756"/>
      <c r="I12" s="767">
        <v>48456</v>
      </c>
      <c r="J12" s="448">
        <f t="shared" ref="J12:J28" si="1">I12*100/C12</f>
        <v>3.5851082169088135</v>
      </c>
      <c r="K12" s="766">
        <f t="shared" ref="K12:K28" si="2">I12*100/F12</f>
        <v>26.071376688780205</v>
      </c>
      <c r="L12" s="396"/>
      <c r="M12" s="396">
        <f t="shared" ref="M12:M31" si="3">_xlfn.RANK.EQ(K12,K$11:K$31,0)</f>
        <v>6</v>
      </c>
      <c r="N12" s="396">
        <v>2</v>
      </c>
      <c r="O12" s="396">
        <f t="shared" ref="O12:O29" si="4">MATCH(N12,M$11:M$31,0)</f>
        <v>1</v>
      </c>
      <c r="P12" s="568" t="str">
        <f t="shared" si="0"/>
        <v>Andalucía</v>
      </c>
      <c r="Q12" s="762">
        <f t="shared" ref="Q12:Q29" si="5">INDEX(K$11:K$31,O12,1)</f>
        <v>30.349289975497527</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1009599</v>
      </c>
      <c r="D13" s="684">
        <v>2.0765226931184988</v>
      </c>
      <c r="E13" s="756"/>
      <c r="F13" s="765">
        <v>187814</v>
      </c>
      <c r="G13" s="766">
        <v>2.8788365339736401</v>
      </c>
      <c r="H13" s="756"/>
      <c r="I13" s="767">
        <v>34063</v>
      </c>
      <c r="J13" s="448">
        <f t="shared" si="1"/>
        <v>3.3739138014201679</v>
      </c>
      <c r="K13" s="766">
        <f t="shared" si="2"/>
        <v>18.136560639781912</v>
      </c>
      <c r="L13" s="396"/>
      <c r="M13" s="396">
        <f t="shared" si="3"/>
        <v>18</v>
      </c>
      <c r="N13" s="396">
        <v>3</v>
      </c>
      <c r="O13" s="396">
        <f>MATCH(N13,M$11:M$31,0)</f>
        <v>8</v>
      </c>
      <c r="P13" s="568" t="str">
        <f t="shared" si="0"/>
        <v>Castilla - La Mancha</v>
      </c>
      <c r="Q13" s="762">
        <f t="shared" si="5"/>
        <v>28.064185013721012</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1231768</v>
      </c>
      <c r="D14" s="684">
        <v>2.533475374537006</v>
      </c>
      <c r="E14" s="756"/>
      <c r="F14" s="765">
        <v>123205</v>
      </c>
      <c r="G14" s="766">
        <v>1.8885016834113664</v>
      </c>
      <c r="H14" s="756"/>
      <c r="I14" s="767">
        <v>33805</v>
      </c>
      <c r="J14" s="448">
        <f t="shared" si="1"/>
        <v>2.7444291457482253</v>
      </c>
      <c r="K14" s="766">
        <f t="shared" si="2"/>
        <v>27.43800982102999</v>
      </c>
      <c r="L14" s="396"/>
      <c r="M14" s="396">
        <f t="shared" si="3"/>
        <v>4</v>
      </c>
      <c r="N14" s="396">
        <v>4</v>
      </c>
      <c r="O14" s="396">
        <f t="shared" si="4"/>
        <v>4</v>
      </c>
      <c r="P14" s="568" t="str">
        <f t="shared" si="0"/>
        <v>Balears, Illes</v>
      </c>
      <c r="Q14" s="762">
        <f t="shared" si="5"/>
        <v>27.43800982102999</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2238754</v>
      </c>
      <c r="D15" s="684">
        <v>4.6046237023905645</v>
      </c>
      <c r="E15" s="756"/>
      <c r="F15" s="765">
        <v>262023</v>
      </c>
      <c r="G15" s="766">
        <v>4.0163213878697812</v>
      </c>
      <c r="H15" s="756"/>
      <c r="I15" s="767">
        <v>61080</v>
      </c>
      <c r="J15" s="448">
        <f t="shared" si="1"/>
        <v>2.7283033330147037</v>
      </c>
      <c r="K15" s="766">
        <f t="shared" si="2"/>
        <v>23.310930719822306</v>
      </c>
      <c r="L15" s="396"/>
      <c r="M15" s="396">
        <f t="shared" si="3"/>
        <v>11</v>
      </c>
      <c r="N15" s="396">
        <v>5</v>
      </c>
      <c r="O15" s="396">
        <f t="shared" si="4"/>
        <v>10</v>
      </c>
      <c r="P15" s="568" t="str">
        <f t="shared" si="0"/>
        <v>Comunitat Valenciana</v>
      </c>
      <c r="Q15" s="762">
        <f t="shared" si="5"/>
        <v>27.042133268282271</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590851</v>
      </c>
      <c r="D16" s="684">
        <v>1.2152503219117274</v>
      </c>
      <c r="E16" s="756"/>
      <c r="F16" s="769">
        <v>102326</v>
      </c>
      <c r="G16" s="766">
        <v>1.5684657542855522</v>
      </c>
      <c r="H16" s="756"/>
      <c r="I16" s="767">
        <v>18238</v>
      </c>
      <c r="J16" s="448">
        <f t="shared" si="1"/>
        <v>3.0867342189486013</v>
      </c>
      <c r="K16" s="766">
        <f t="shared" si="2"/>
        <v>17.823427085980104</v>
      </c>
      <c r="L16" s="396"/>
      <c r="M16" s="396">
        <f t="shared" si="3"/>
        <v>19</v>
      </c>
      <c r="N16" s="396">
        <v>6</v>
      </c>
      <c r="O16" s="396">
        <f t="shared" si="4"/>
        <v>2</v>
      </c>
      <c r="P16" s="568" t="str">
        <f t="shared" si="0"/>
        <v>Aragón</v>
      </c>
      <c r="Q16" s="770">
        <f t="shared" si="5"/>
        <v>26.071376688780205</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2391682</v>
      </c>
      <c r="D17" s="684">
        <v>4.9191629030169768</v>
      </c>
      <c r="E17" s="756"/>
      <c r="F17" s="772">
        <v>417744</v>
      </c>
      <c r="G17" s="773">
        <v>6.4032323950732337</v>
      </c>
      <c r="H17" s="756"/>
      <c r="I17" s="774">
        <v>127957</v>
      </c>
      <c r="J17" s="587">
        <f t="shared" si="1"/>
        <v>5.3500841667077816</v>
      </c>
      <c r="K17" s="773">
        <f t="shared" si="2"/>
        <v>30.630481826190202</v>
      </c>
      <c r="L17" s="396"/>
      <c r="M17" s="396">
        <f t="shared" si="3"/>
        <v>1</v>
      </c>
      <c r="N17" s="396">
        <v>7</v>
      </c>
      <c r="O17" s="396">
        <f t="shared" si="4"/>
        <v>21</v>
      </c>
      <c r="P17" s="568" t="str">
        <f t="shared" si="0"/>
        <v>TOTAL</v>
      </c>
      <c r="Q17" s="762">
        <f t="shared" si="5"/>
        <v>25.050234098794366</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2104433</v>
      </c>
      <c r="D18" s="684">
        <v>4.3283550009929108</v>
      </c>
      <c r="E18" s="756"/>
      <c r="F18" s="772">
        <v>286422</v>
      </c>
      <c r="G18" s="773">
        <v>4.3903123182180135</v>
      </c>
      <c r="H18" s="756"/>
      <c r="I18" s="774">
        <v>80382</v>
      </c>
      <c r="J18" s="587">
        <f t="shared" si="1"/>
        <v>3.8196511839531122</v>
      </c>
      <c r="K18" s="773">
        <f t="shared" si="2"/>
        <v>28.064185013721012</v>
      </c>
      <c r="L18" s="396"/>
      <c r="M18" s="396">
        <f t="shared" si="3"/>
        <v>3</v>
      </c>
      <c r="N18" s="396">
        <v>8</v>
      </c>
      <c r="O18" s="396">
        <f t="shared" si="4"/>
        <v>11</v>
      </c>
      <c r="P18" s="568" t="str">
        <f t="shared" si="0"/>
        <v>Extremadura</v>
      </c>
      <c r="Q18" s="762">
        <f t="shared" si="5"/>
        <v>24.78682157742125</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8012231</v>
      </c>
      <c r="D19" s="684">
        <v>16.479393792988624</v>
      </c>
      <c r="E19" s="756"/>
      <c r="F19" s="772">
        <v>1087880</v>
      </c>
      <c r="G19" s="773">
        <v>16.675161002796617</v>
      </c>
      <c r="H19" s="756"/>
      <c r="I19" s="774">
        <v>243496</v>
      </c>
      <c r="J19" s="587">
        <f t="shared" si="1"/>
        <v>3.0390536668251329</v>
      </c>
      <c r="K19" s="773">
        <f t="shared" si="2"/>
        <v>22.382615729676068</v>
      </c>
      <c r="L19" s="396"/>
      <c r="M19" s="396">
        <f t="shared" si="3"/>
        <v>12</v>
      </c>
      <c r="N19" s="396">
        <v>9</v>
      </c>
      <c r="O19" s="396">
        <f>MATCH(N19,M$11:M$31,0)</f>
        <v>13</v>
      </c>
      <c r="P19" s="568" t="str">
        <f t="shared" si="0"/>
        <v>Madrid, Comunidad de</v>
      </c>
      <c r="Q19" s="762">
        <f t="shared" si="5"/>
        <v>24.710608294478291</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5319285</v>
      </c>
      <c r="D20" s="684">
        <v>10.94059722094102</v>
      </c>
      <c r="E20" s="756"/>
      <c r="F20" s="772">
        <v>655895</v>
      </c>
      <c r="G20" s="773">
        <v>10.053640774652798</v>
      </c>
      <c r="H20" s="756"/>
      <c r="I20" s="774">
        <v>177368</v>
      </c>
      <c r="J20" s="587">
        <f t="shared" si="1"/>
        <v>3.3344331052011689</v>
      </c>
      <c r="K20" s="773">
        <f>I20*100/F20</f>
        <v>27.042133268282271</v>
      </c>
      <c r="L20" s="396"/>
      <c r="M20" s="396">
        <f t="shared" si="3"/>
        <v>5</v>
      </c>
      <c r="N20" s="396">
        <v>10</v>
      </c>
      <c r="O20" s="396">
        <f t="shared" si="4"/>
        <v>14</v>
      </c>
      <c r="P20" s="568" t="str">
        <f t="shared" si="0"/>
        <v>Murcia, Región de</v>
      </c>
      <c r="Q20" s="762">
        <f t="shared" si="5"/>
        <v>24.362626120795138</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1054681</v>
      </c>
      <c r="D21" s="684">
        <v>2.1692464339811264</v>
      </c>
      <c r="E21" s="756"/>
      <c r="F21" s="765">
        <v>151399</v>
      </c>
      <c r="G21" s="766">
        <v>2.3206628494525177</v>
      </c>
      <c r="H21" s="756"/>
      <c r="I21" s="767">
        <v>37527</v>
      </c>
      <c r="J21" s="448">
        <f t="shared" si="1"/>
        <v>3.5581374842250879</v>
      </c>
      <c r="K21" s="766">
        <f t="shared" si="2"/>
        <v>24.78682157742125</v>
      </c>
      <c r="L21" s="396"/>
      <c r="M21" s="396">
        <f t="shared" si="3"/>
        <v>8</v>
      </c>
      <c r="N21" s="396">
        <v>11</v>
      </c>
      <c r="O21" s="396">
        <f t="shared" si="4"/>
        <v>5</v>
      </c>
      <c r="P21" s="568" t="str">
        <f t="shared" si="0"/>
        <v>Canarias</v>
      </c>
      <c r="Q21" s="762">
        <f t="shared" si="5"/>
        <v>23.310930719822306</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2705833</v>
      </c>
      <c r="D22" s="684">
        <v>5.5653022915919159</v>
      </c>
      <c r="E22" s="756"/>
      <c r="F22" s="765">
        <v>482428</v>
      </c>
      <c r="G22" s="766">
        <v>7.3947168550365534</v>
      </c>
      <c r="H22" s="756"/>
      <c r="I22" s="767">
        <v>90424</v>
      </c>
      <c r="J22" s="448">
        <f t="shared" si="1"/>
        <v>3.3418174735839203</v>
      </c>
      <c r="K22" s="766">
        <f t="shared" si="2"/>
        <v>18.743522349449037</v>
      </c>
      <c r="L22" s="396"/>
      <c r="M22" s="396">
        <f t="shared" si="3"/>
        <v>16</v>
      </c>
      <c r="N22" s="396">
        <v>12</v>
      </c>
      <c r="O22" s="396">
        <f t="shared" si="4"/>
        <v>9</v>
      </c>
      <c r="P22" s="568" t="str">
        <f t="shared" si="0"/>
        <v>Cataluña</v>
      </c>
      <c r="Q22" s="762">
        <f t="shared" si="5"/>
        <v>22.382615729676068</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7009268</v>
      </c>
      <c r="D23" s="684">
        <v>14.416519889727814</v>
      </c>
      <c r="E23" s="756"/>
      <c r="F23" s="765">
        <v>834941</v>
      </c>
      <c r="G23" s="766">
        <v>12.798080305581507</v>
      </c>
      <c r="H23" s="756"/>
      <c r="I23" s="767">
        <v>206319</v>
      </c>
      <c r="J23" s="448">
        <f t="shared" si="1"/>
        <v>2.9435170691147778</v>
      </c>
      <c r="K23" s="766">
        <f t="shared" si="2"/>
        <v>24.710608294478291</v>
      </c>
      <c r="L23" s="396"/>
      <c r="M23" s="396">
        <f t="shared" si="3"/>
        <v>9</v>
      </c>
      <c r="N23" s="396">
        <v>13</v>
      </c>
      <c r="O23" s="396">
        <f t="shared" si="4"/>
        <v>16</v>
      </c>
      <c r="P23" s="568" t="str">
        <f t="shared" si="0"/>
        <v>País Vasco</v>
      </c>
      <c r="Q23" s="762">
        <f t="shared" si="5"/>
        <v>22.018462925827926</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1568492</v>
      </c>
      <c r="D24" s="684">
        <v>3.226042450492542</v>
      </c>
      <c r="E24" s="756"/>
      <c r="F24" s="765">
        <v>199412</v>
      </c>
      <c r="G24" s="766">
        <v>3.0566121317513688</v>
      </c>
      <c r="H24" s="756"/>
      <c r="I24" s="767">
        <v>48582</v>
      </c>
      <c r="J24" s="448">
        <f t="shared" si="1"/>
        <v>3.0973699578958644</v>
      </c>
      <c r="K24" s="766">
        <f>I24*100/F24</f>
        <v>24.362626120795138</v>
      </c>
      <c r="L24" s="396"/>
      <c r="M24" s="396">
        <f t="shared" si="3"/>
        <v>10</v>
      </c>
      <c r="N24" s="396">
        <v>14</v>
      </c>
      <c r="O24" s="396">
        <f t="shared" si="4"/>
        <v>17</v>
      </c>
      <c r="P24" s="568" t="str">
        <f t="shared" si="0"/>
        <v>Rioja, La</v>
      </c>
      <c r="Q24" s="762">
        <f t="shared" si="5"/>
        <v>21.285094727231225</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678333</v>
      </c>
      <c r="D25" s="684">
        <v>1.3951815205751497</v>
      </c>
      <c r="E25" s="756"/>
      <c r="F25" s="769">
        <v>84373</v>
      </c>
      <c r="G25" s="766">
        <v>1.2932799199258731</v>
      </c>
      <c r="H25" s="756"/>
      <c r="I25" s="767">
        <v>17455</v>
      </c>
      <c r="J25" s="448">
        <f t="shared" si="1"/>
        <v>2.5732199377002152</v>
      </c>
      <c r="K25" s="766">
        <f t="shared" si="2"/>
        <v>20.687897787206808</v>
      </c>
      <c r="L25" s="396"/>
      <c r="M25" s="396">
        <f t="shared" si="3"/>
        <v>15</v>
      </c>
      <c r="N25" s="396">
        <v>15</v>
      </c>
      <c r="O25" s="396">
        <f t="shared" si="4"/>
        <v>15</v>
      </c>
      <c r="P25" s="568" t="str">
        <f t="shared" si="0"/>
        <v>Navarra, Comunidad Foral de</v>
      </c>
      <c r="Q25" s="770">
        <f t="shared" si="5"/>
        <v>20.687897787206808</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2227684</v>
      </c>
      <c r="D26" s="684">
        <v>4.5818551514977628</v>
      </c>
      <c r="E26" s="756"/>
      <c r="F26" s="769">
        <v>337108</v>
      </c>
      <c r="G26" s="766">
        <v>5.1672336795701383</v>
      </c>
      <c r="H26" s="756"/>
      <c r="I26" s="767">
        <v>74226</v>
      </c>
      <c r="J26" s="448">
        <f t="shared" si="1"/>
        <v>3.3319806579389177</v>
      </c>
      <c r="K26" s="766">
        <f t="shared" si="2"/>
        <v>22.018462925827926</v>
      </c>
      <c r="L26" s="396"/>
      <c r="M26" s="396">
        <f t="shared" si="3"/>
        <v>13</v>
      </c>
      <c r="N26" s="396">
        <v>16</v>
      </c>
      <c r="O26" s="396">
        <f t="shared" si="4"/>
        <v>12</v>
      </c>
      <c r="P26" s="568" t="str">
        <f t="shared" si="0"/>
        <v>Galicia</v>
      </c>
      <c r="Q26" s="762">
        <f t="shared" si="5"/>
        <v>18.743522349449037</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324184</v>
      </c>
      <c r="D27" s="686">
        <v>0.6667750589550181</v>
      </c>
      <c r="E27" s="756"/>
      <c r="F27" s="769">
        <v>43810</v>
      </c>
      <c r="G27" s="775">
        <v>0.67152517146424218</v>
      </c>
      <c r="H27" s="756"/>
      <c r="I27" s="767">
        <v>9325</v>
      </c>
      <c r="J27" s="448">
        <f t="shared" si="1"/>
        <v>2.8764528786121462</v>
      </c>
      <c r="K27" s="775">
        <f t="shared" si="2"/>
        <v>21.285094727231225</v>
      </c>
      <c r="L27" s="396"/>
      <c r="M27" s="396">
        <f t="shared" si="3"/>
        <v>14</v>
      </c>
      <c r="N27" s="396">
        <v>17</v>
      </c>
      <c r="O27" s="396">
        <f t="shared" si="4"/>
        <v>18</v>
      </c>
      <c r="P27" s="568" t="str">
        <f t="shared" si="0"/>
        <v>Ceuta y Melilla</v>
      </c>
      <c r="Q27" s="762">
        <f t="shared" si="5"/>
        <v>18.172058068431124</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169164</v>
      </c>
      <c r="D28" s="775">
        <v>0.34793307526918876</v>
      </c>
      <c r="E28" s="756"/>
      <c r="F28" s="769">
        <v>21423</v>
      </c>
      <c r="G28" s="775">
        <v>0.32837442931473315</v>
      </c>
      <c r="H28" s="756"/>
      <c r="I28" s="767">
        <v>3893</v>
      </c>
      <c r="J28" s="448">
        <f t="shared" si="1"/>
        <v>2.3013170650965926</v>
      </c>
      <c r="K28" s="775">
        <f t="shared" si="2"/>
        <v>18.172058068431124</v>
      </c>
      <c r="L28" s="396"/>
      <c r="M28" s="396">
        <f t="shared" si="3"/>
        <v>17</v>
      </c>
      <c r="N28" s="396">
        <v>18</v>
      </c>
      <c r="O28" s="396">
        <f t="shared" si="4"/>
        <v>3</v>
      </c>
      <c r="P28" s="568" t="str">
        <f t="shared" si="0"/>
        <v>Asturias, Principado de</v>
      </c>
      <c r="Q28" s="762">
        <f t="shared" si="5"/>
        <v>18.136560639781912</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6</v>
      </c>
      <c r="P29" s="568" t="str">
        <f t="shared" si="0"/>
        <v>Cantabria</v>
      </c>
      <c r="Q29" s="762">
        <f t="shared" si="5"/>
        <v>17.823427085980104</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48619695</v>
      </c>
      <c r="D31" s="1258">
        <f>SUM(D11:D28)</f>
        <v>99.999999999999986</v>
      </c>
      <c r="E31" s="320"/>
      <c r="F31" s="1257">
        <f>SUM(F11:F28)</f>
        <v>6523955</v>
      </c>
      <c r="G31" s="1258">
        <f>SUM(G11:G28)</f>
        <v>100</v>
      </c>
      <c r="H31" s="320"/>
      <c r="I31" s="1257">
        <f>SUM(I11:I30)</f>
        <v>1634266</v>
      </c>
      <c r="J31" s="1259">
        <f>I31*100/C31</f>
        <v>3.3613250761856897</v>
      </c>
      <c r="K31" s="1258">
        <f>I31*100/F31</f>
        <v>25.050234098794366</v>
      </c>
      <c r="L31" s="329"/>
      <c r="M31" s="329">
        <f t="shared" si="3"/>
        <v>7</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79" t="str">
        <f>'22solcasaadpot'!B32:M32</f>
        <v>(1) Cifras INE de población referidas al 01/01/2024. Real Decreto 1210/2024, de 28 de noviembre BOE 12.12.24.</v>
      </c>
      <c r="C33" s="1479"/>
      <c r="D33" s="1479"/>
      <c r="E33" s="1479"/>
      <c r="F33" s="1479"/>
      <c r="G33" s="1479"/>
      <c r="H33" s="1479"/>
      <c r="I33" s="1479"/>
      <c r="J33" s="1479"/>
      <c r="K33" s="1479"/>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80" t="str">
        <f>'22solcasaadpot'!B33:Q33</f>
        <v>(2) Cifras de Población Potencialmente Dependiente calculadas según lo explicado en la metodología</v>
      </c>
      <c r="C34" s="1480"/>
      <c r="D34" s="1480"/>
      <c r="E34" s="1480"/>
      <c r="F34" s="1480"/>
      <c r="G34" s="1480"/>
      <c r="H34" s="1480"/>
      <c r="I34" s="1480"/>
      <c r="J34" s="1480"/>
      <c r="K34" s="1480"/>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424</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250</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251</v>
      </c>
      <c r="K8" s="1450"/>
      <c r="L8" s="1450"/>
      <c r="M8" s="1450"/>
      <c r="N8" s="1450"/>
      <c r="O8" s="1451"/>
      <c r="P8" s="317"/>
      <c r="Q8" s="1449" t="s">
        <v>252</v>
      </c>
      <c r="R8" s="1450"/>
      <c r="S8" s="1450"/>
      <c r="T8" s="1450"/>
      <c r="U8" s="1450"/>
      <c r="V8" s="1451"/>
      <c r="W8" s="317"/>
      <c r="X8" s="1449" t="s">
        <v>253</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222</v>
      </c>
      <c r="L9" s="1462" t="s">
        <v>24</v>
      </c>
      <c r="M9" s="1463"/>
      <c r="N9" s="1458" t="s">
        <v>23</v>
      </c>
      <c r="O9" s="1459"/>
      <c r="P9" s="317"/>
      <c r="Q9" s="1457" t="s">
        <v>9</v>
      </c>
      <c r="R9" s="1460" t="s">
        <v>222</v>
      </c>
      <c r="S9" s="1462" t="s">
        <v>24</v>
      </c>
      <c r="T9" s="1463"/>
      <c r="U9" s="1458" t="s">
        <v>23</v>
      </c>
      <c r="V9" s="1459"/>
      <c r="W9" s="317"/>
      <c r="X9" s="1457" t="s">
        <v>9</v>
      </c>
      <c r="Y9" s="1460" t="s">
        <v>222</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222</v>
      </c>
      <c r="G10" s="406" t="s">
        <v>9</v>
      </c>
      <c r="H10" s="886" t="s">
        <v>222</v>
      </c>
      <c r="I10" s="346"/>
      <c r="J10" s="1453"/>
      <c r="K10" s="1461"/>
      <c r="L10" s="404" t="s">
        <v>9</v>
      </c>
      <c r="M10" s="403" t="s">
        <v>222</v>
      </c>
      <c r="N10" s="407" t="s">
        <v>9</v>
      </c>
      <c r="O10" s="402" t="s">
        <v>222</v>
      </c>
      <c r="P10" s="347"/>
      <c r="Q10" s="1453"/>
      <c r="R10" s="1461"/>
      <c r="S10" s="404" t="s">
        <v>9</v>
      </c>
      <c r="T10" s="403" t="s">
        <v>222</v>
      </c>
      <c r="U10" s="407" t="s">
        <v>9</v>
      </c>
      <c r="V10" s="402" t="s">
        <v>222</v>
      </c>
      <c r="W10" s="347"/>
      <c r="X10" s="1453"/>
      <c r="Y10" s="1461"/>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321670</v>
      </c>
      <c r="E12" s="352">
        <f>L12+S12+Z12</f>
        <v>200682</v>
      </c>
      <c r="F12" s="353">
        <f>E12/$D12*100</f>
        <v>62.387540025491958</v>
      </c>
      <c r="G12" s="352">
        <f>N12+U12+AB12</f>
        <v>120988</v>
      </c>
      <c r="H12" s="354">
        <f>G12/$D12*100</f>
        <v>37.612459974508035</v>
      </c>
      <c r="I12" s="350"/>
      <c r="J12" s="355">
        <v>94135</v>
      </c>
      <c r="K12" s="356">
        <v>29.264463580688282</v>
      </c>
      <c r="L12" s="357">
        <v>38197</v>
      </c>
      <c r="M12" s="353">
        <v>40.576831146757314</v>
      </c>
      <c r="N12" s="357">
        <v>55938</v>
      </c>
      <c r="O12" s="358">
        <v>59.423168853242679</v>
      </c>
      <c r="P12" s="350"/>
      <c r="Q12" s="355">
        <v>68997</v>
      </c>
      <c r="R12" s="356">
        <v>21.449622283706905</v>
      </c>
      <c r="S12" s="357">
        <v>44938</v>
      </c>
      <c r="T12" s="353">
        <v>65.130367987013926</v>
      </c>
      <c r="U12" s="357">
        <v>24059</v>
      </c>
      <c r="V12" s="358">
        <v>34.869632012986074</v>
      </c>
      <c r="W12" s="350"/>
      <c r="X12" s="355">
        <v>158538</v>
      </c>
      <c r="Y12" s="356">
        <v>49.285914135604813</v>
      </c>
      <c r="Z12" s="357">
        <v>117547</v>
      </c>
      <c r="AA12" s="353">
        <v>74.144369173321223</v>
      </c>
      <c r="AB12" s="357">
        <v>40991</v>
      </c>
      <c r="AC12" s="358">
        <f t="shared" ref="AC12:AC29" si="0">AB12/$X12*100</f>
        <v>25.855630826678777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48456</v>
      </c>
      <c r="E13" s="365">
        <f t="shared" ref="E13:E29" si="2">L13+S13+Z13</f>
        <v>31161</v>
      </c>
      <c r="F13" s="366">
        <f t="shared" ref="F13:H29" si="3">E13/$D13*100</f>
        <v>64.307825656265479</v>
      </c>
      <c r="G13" s="365">
        <f t="shared" ref="G13:G29" si="4">N13+U13+AB13</f>
        <v>17295</v>
      </c>
      <c r="H13" s="367">
        <f t="shared" si="3"/>
        <v>35.692174343734521</v>
      </c>
      <c r="I13" s="350"/>
      <c r="J13" s="368">
        <v>9413</v>
      </c>
      <c r="K13" s="369">
        <v>19.425870893181443</v>
      </c>
      <c r="L13" s="370">
        <v>3931</v>
      </c>
      <c r="M13" s="371">
        <v>41.76139381706151</v>
      </c>
      <c r="N13" s="370">
        <v>5482</v>
      </c>
      <c r="O13" s="372">
        <v>58.23860618293849</v>
      </c>
      <c r="P13" s="350"/>
      <c r="Q13" s="368">
        <v>9030</v>
      </c>
      <c r="R13" s="369">
        <v>18.635463100544825</v>
      </c>
      <c r="S13" s="370">
        <v>5456</v>
      </c>
      <c r="T13" s="371">
        <v>60.420819490586929</v>
      </c>
      <c r="U13" s="370">
        <v>3574</v>
      </c>
      <c r="V13" s="372">
        <v>39.579180509413071</v>
      </c>
      <c r="W13" s="350"/>
      <c r="X13" s="368">
        <v>30013</v>
      </c>
      <c r="Y13" s="369">
        <v>61.938666006273735</v>
      </c>
      <c r="Z13" s="370">
        <v>21774</v>
      </c>
      <c r="AA13" s="371">
        <v>72.548562289674479</v>
      </c>
      <c r="AB13" s="370">
        <v>8239</v>
      </c>
      <c r="AC13" s="372">
        <f t="shared" si="0"/>
        <v>27.451437710325528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34063</v>
      </c>
      <c r="E14" s="365">
        <f t="shared" si="2"/>
        <v>22016</v>
      </c>
      <c r="F14" s="366">
        <f t="shared" si="3"/>
        <v>64.633179696444813</v>
      </c>
      <c r="G14" s="365">
        <f t="shared" si="4"/>
        <v>12047</v>
      </c>
      <c r="H14" s="367">
        <f t="shared" si="3"/>
        <v>35.36682030355518</v>
      </c>
      <c r="I14" s="350"/>
      <c r="J14" s="368">
        <v>8043</v>
      </c>
      <c r="K14" s="369">
        <v>23.612130464139977</v>
      </c>
      <c r="L14" s="370">
        <v>3306</v>
      </c>
      <c r="M14" s="371">
        <v>41.104065647146584</v>
      </c>
      <c r="N14" s="370">
        <v>4737</v>
      </c>
      <c r="O14" s="372">
        <v>58.895934352853409</v>
      </c>
      <c r="P14" s="350"/>
      <c r="Q14" s="368">
        <v>7123</v>
      </c>
      <c r="R14" s="369">
        <v>20.911252678859761</v>
      </c>
      <c r="S14" s="370">
        <v>4174</v>
      </c>
      <c r="T14" s="371">
        <v>58.598904955777066</v>
      </c>
      <c r="U14" s="370">
        <v>2949</v>
      </c>
      <c r="V14" s="372">
        <v>41.401095044222942</v>
      </c>
      <c r="W14" s="350"/>
      <c r="X14" s="368">
        <v>18897</v>
      </c>
      <c r="Y14" s="369">
        <v>55.476616857000259</v>
      </c>
      <c r="Z14" s="370">
        <v>14536</v>
      </c>
      <c r="AA14" s="371">
        <v>76.922262793035941</v>
      </c>
      <c r="AB14" s="370">
        <v>4361</v>
      </c>
      <c r="AC14" s="372">
        <f t="shared" si="0"/>
        <v>23.07773720696407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33805</v>
      </c>
      <c r="E15" s="365">
        <f t="shared" si="2"/>
        <v>20755</v>
      </c>
      <c r="F15" s="366">
        <f t="shared" si="3"/>
        <v>61.396243159295963</v>
      </c>
      <c r="G15" s="365">
        <f t="shared" si="4"/>
        <v>13050</v>
      </c>
      <c r="H15" s="367">
        <f t="shared" si="3"/>
        <v>38.603756840704037</v>
      </c>
      <c r="I15" s="350"/>
      <c r="J15" s="368">
        <v>9245</v>
      </c>
      <c r="K15" s="369">
        <v>27.348025440023665</v>
      </c>
      <c r="L15" s="370">
        <v>3852</v>
      </c>
      <c r="M15" s="371">
        <v>41.66576527852893</v>
      </c>
      <c r="N15" s="370">
        <v>5393</v>
      </c>
      <c r="O15" s="372">
        <v>58.33423472147107</v>
      </c>
      <c r="P15" s="350"/>
      <c r="Q15" s="368">
        <v>7290</v>
      </c>
      <c r="R15" s="369">
        <v>21.564857269634668</v>
      </c>
      <c r="S15" s="370">
        <v>4353</v>
      </c>
      <c r="T15" s="371">
        <v>59.711934156378597</v>
      </c>
      <c r="U15" s="370">
        <v>2937</v>
      </c>
      <c r="V15" s="372">
        <v>40.288065843621403</v>
      </c>
      <c r="W15" s="350"/>
      <c r="X15" s="368">
        <v>17270</v>
      </c>
      <c r="Y15" s="369">
        <v>51.087117290341666</v>
      </c>
      <c r="Z15" s="370">
        <v>12550</v>
      </c>
      <c r="AA15" s="371">
        <v>72.669368847712803</v>
      </c>
      <c r="AB15" s="370">
        <v>4720</v>
      </c>
      <c r="AC15" s="372">
        <f t="shared" si="0"/>
        <v>27.330631152287204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61080</v>
      </c>
      <c r="E16" s="365">
        <f t="shared" si="2"/>
        <v>35948</v>
      </c>
      <c r="F16" s="366">
        <f t="shared" si="3"/>
        <v>58.853962017026852</v>
      </c>
      <c r="G16" s="365">
        <f t="shared" si="4"/>
        <v>25132</v>
      </c>
      <c r="H16" s="367">
        <f t="shared" si="3"/>
        <v>41.146037982973148</v>
      </c>
      <c r="I16" s="350"/>
      <c r="J16" s="368">
        <v>21927</v>
      </c>
      <c r="K16" s="369">
        <v>35.898821218074659</v>
      </c>
      <c r="L16" s="370">
        <v>9020</v>
      </c>
      <c r="M16" s="371">
        <v>41.136498380991469</v>
      </c>
      <c r="N16" s="370">
        <v>12907</v>
      </c>
      <c r="O16" s="372">
        <v>58.863501619008531</v>
      </c>
      <c r="P16" s="350"/>
      <c r="Q16" s="368">
        <v>13466</v>
      </c>
      <c r="R16" s="369">
        <v>22.04649639816634</v>
      </c>
      <c r="S16" s="370">
        <v>8233</v>
      </c>
      <c r="T16" s="371">
        <v>61.139165305213126</v>
      </c>
      <c r="U16" s="370">
        <v>5233</v>
      </c>
      <c r="V16" s="372">
        <v>38.860834694786874</v>
      </c>
      <c r="W16" s="350"/>
      <c r="X16" s="368">
        <v>25687</v>
      </c>
      <c r="Y16" s="369">
        <v>42.054682383759008</v>
      </c>
      <c r="Z16" s="370">
        <v>18695</v>
      </c>
      <c r="AA16" s="371">
        <v>72.780005450227748</v>
      </c>
      <c r="AB16" s="370">
        <v>6992</v>
      </c>
      <c r="AC16" s="372">
        <f t="shared" si="0"/>
        <v>27.21999454977226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18238</v>
      </c>
      <c r="E17" s="375">
        <f t="shared" si="2"/>
        <v>11362</v>
      </c>
      <c r="F17" s="376">
        <f t="shared" si="3"/>
        <v>62.298497642285334</v>
      </c>
      <c r="G17" s="375">
        <f t="shared" si="4"/>
        <v>6876</v>
      </c>
      <c r="H17" s="367">
        <f t="shared" si="3"/>
        <v>37.701502357714659</v>
      </c>
      <c r="I17" s="350"/>
      <c r="J17" s="377">
        <v>4706</v>
      </c>
      <c r="K17" s="378">
        <v>25.80326790218226</v>
      </c>
      <c r="L17" s="375">
        <v>1940</v>
      </c>
      <c r="M17" s="376">
        <v>41.223969400764979</v>
      </c>
      <c r="N17" s="375">
        <v>2766</v>
      </c>
      <c r="O17" s="372">
        <v>58.776030599235021</v>
      </c>
      <c r="P17" s="350"/>
      <c r="Q17" s="377">
        <v>3820</v>
      </c>
      <c r="R17" s="378">
        <v>20.945279087619255</v>
      </c>
      <c r="S17" s="375">
        <v>2118</v>
      </c>
      <c r="T17" s="376">
        <v>55.445026178010473</v>
      </c>
      <c r="U17" s="375">
        <v>1702</v>
      </c>
      <c r="V17" s="372">
        <v>44.554973821989527</v>
      </c>
      <c r="W17" s="350"/>
      <c r="X17" s="377">
        <v>9712</v>
      </c>
      <c r="Y17" s="378">
        <v>53.251453010198489</v>
      </c>
      <c r="Z17" s="375">
        <v>7304</v>
      </c>
      <c r="AA17" s="376">
        <v>75.205930807248762</v>
      </c>
      <c r="AB17" s="375">
        <v>2408</v>
      </c>
      <c r="AC17" s="372">
        <f t="shared" si="0"/>
        <v>24.794069192751238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127957</v>
      </c>
      <c r="E18" s="365">
        <f t="shared" si="2"/>
        <v>80987</v>
      </c>
      <c r="F18" s="366">
        <f t="shared" si="3"/>
        <v>63.292356025852435</v>
      </c>
      <c r="G18" s="365">
        <f t="shared" si="4"/>
        <v>46970</v>
      </c>
      <c r="H18" s="367">
        <f t="shared" si="3"/>
        <v>36.707643974147565</v>
      </c>
      <c r="I18" s="350"/>
      <c r="J18" s="368">
        <v>26665</v>
      </c>
      <c r="K18" s="369">
        <v>20.839031862266229</v>
      </c>
      <c r="L18" s="370">
        <v>11110</v>
      </c>
      <c r="M18" s="371">
        <v>41.665104069004308</v>
      </c>
      <c r="N18" s="370">
        <v>15555</v>
      </c>
      <c r="O18" s="372">
        <v>58.334895930995692</v>
      </c>
      <c r="P18" s="350"/>
      <c r="Q18" s="368">
        <v>22117</v>
      </c>
      <c r="R18" s="369">
        <v>17.284712833217409</v>
      </c>
      <c r="S18" s="370">
        <v>12469</v>
      </c>
      <c r="T18" s="371">
        <v>56.377447212551438</v>
      </c>
      <c r="U18" s="370">
        <v>9648</v>
      </c>
      <c r="V18" s="372">
        <v>43.622552787448569</v>
      </c>
      <c r="W18" s="350"/>
      <c r="X18" s="368">
        <v>79175</v>
      </c>
      <c r="Y18" s="369">
        <v>61.876255304516356</v>
      </c>
      <c r="Z18" s="370">
        <v>57408</v>
      </c>
      <c r="AA18" s="371">
        <v>72.507736027786549</v>
      </c>
      <c r="AB18" s="370">
        <v>21767</v>
      </c>
      <c r="AC18" s="372">
        <f t="shared" si="0"/>
        <v>27.492263972213451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80382</v>
      </c>
      <c r="E19" s="365">
        <f t="shared" si="2"/>
        <v>50717</v>
      </c>
      <c r="F19" s="366">
        <f t="shared" si="3"/>
        <v>63.094971511034814</v>
      </c>
      <c r="G19" s="365">
        <f t="shared" si="4"/>
        <v>29665</v>
      </c>
      <c r="H19" s="367">
        <f t="shared" si="3"/>
        <v>36.905028488965193</v>
      </c>
      <c r="I19" s="350"/>
      <c r="J19" s="368">
        <v>18191</v>
      </c>
      <c r="K19" s="369">
        <v>22.630688462591127</v>
      </c>
      <c r="L19" s="370">
        <v>7308</v>
      </c>
      <c r="M19" s="371">
        <v>40.173712275300971</v>
      </c>
      <c r="N19" s="370">
        <v>10883</v>
      </c>
      <c r="O19" s="372">
        <v>59.826287724699021</v>
      </c>
      <c r="P19" s="350"/>
      <c r="Q19" s="368">
        <v>14571</v>
      </c>
      <c r="R19" s="369">
        <v>18.127192655072029</v>
      </c>
      <c r="S19" s="370">
        <v>8917</v>
      </c>
      <c r="T19" s="371">
        <v>61.196897947978854</v>
      </c>
      <c r="U19" s="370">
        <v>5654</v>
      </c>
      <c r="V19" s="372">
        <v>38.803102052021138</v>
      </c>
      <c r="W19" s="350"/>
      <c r="X19" s="368">
        <v>47620</v>
      </c>
      <c r="Y19" s="369">
        <v>59.24211888233684</v>
      </c>
      <c r="Z19" s="370">
        <v>34492</v>
      </c>
      <c r="AA19" s="371">
        <v>72.431751364972698</v>
      </c>
      <c r="AB19" s="370">
        <v>13128</v>
      </c>
      <c r="AC19" s="372">
        <f t="shared" si="0"/>
        <v>27.568248635027299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243496</v>
      </c>
      <c r="E20" s="365">
        <f t="shared" si="2"/>
        <v>153770</v>
      </c>
      <c r="F20" s="366">
        <f t="shared" si="3"/>
        <v>63.150934717613424</v>
      </c>
      <c r="G20" s="365">
        <f t="shared" si="4"/>
        <v>89726</v>
      </c>
      <c r="H20" s="367">
        <f t="shared" si="3"/>
        <v>36.849065282386569</v>
      </c>
      <c r="I20" s="350"/>
      <c r="J20" s="368">
        <v>63778</v>
      </c>
      <c r="K20" s="369">
        <v>26.192627394289847</v>
      </c>
      <c r="L20" s="370">
        <v>26864</v>
      </c>
      <c r="M20" s="371">
        <v>42.121107591959614</v>
      </c>
      <c r="N20" s="370">
        <v>36914</v>
      </c>
      <c r="O20" s="372">
        <v>57.878892408040393</v>
      </c>
      <c r="P20" s="350"/>
      <c r="Q20" s="368">
        <v>48202</v>
      </c>
      <c r="R20" s="369">
        <v>19.795807734007951</v>
      </c>
      <c r="S20" s="370">
        <v>29414</v>
      </c>
      <c r="T20" s="371">
        <v>61.022364217252402</v>
      </c>
      <c r="U20" s="370">
        <v>18788</v>
      </c>
      <c r="V20" s="372">
        <v>38.977635782747605</v>
      </c>
      <c r="W20" s="350"/>
      <c r="X20" s="368">
        <v>131516</v>
      </c>
      <c r="Y20" s="369">
        <v>54.011564871702198</v>
      </c>
      <c r="Z20" s="370">
        <v>97492</v>
      </c>
      <c r="AA20" s="371">
        <v>74.129383497064993</v>
      </c>
      <c r="AB20" s="370">
        <v>34024</v>
      </c>
      <c r="AC20" s="372">
        <f t="shared" si="0"/>
        <v>25.870616502935007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177368</v>
      </c>
      <c r="E21" s="365">
        <f t="shared" si="2"/>
        <v>110621</v>
      </c>
      <c r="F21" s="366">
        <f t="shared" si="3"/>
        <v>62.368070903432418</v>
      </c>
      <c r="G21" s="365">
        <f t="shared" si="4"/>
        <v>66747</v>
      </c>
      <c r="H21" s="367">
        <f t="shared" si="3"/>
        <v>37.631929096567589</v>
      </c>
      <c r="I21" s="350"/>
      <c r="J21" s="368">
        <v>45842</v>
      </c>
      <c r="K21" s="369">
        <v>25.845699336971723</v>
      </c>
      <c r="L21" s="370">
        <v>18493</v>
      </c>
      <c r="M21" s="371">
        <v>40.340735570001307</v>
      </c>
      <c r="N21" s="370">
        <v>27349</v>
      </c>
      <c r="O21" s="372">
        <v>59.659264429998693</v>
      </c>
      <c r="P21" s="350"/>
      <c r="Q21" s="368">
        <v>36285</v>
      </c>
      <c r="R21" s="369">
        <v>20.457466961345901</v>
      </c>
      <c r="S21" s="370">
        <v>22076</v>
      </c>
      <c r="T21" s="371">
        <v>60.840567727711168</v>
      </c>
      <c r="U21" s="370">
        <v>14209</v>
      </c>
      <c r="V21" s="372">
        <v>39.159432272288825</v>
      </c>
      <c r="W21" s="350"/>
      <c r="X21" s="368">
        <v>95241</v>
      </c>
      <c r="Y21" s="369">
        <v>53.69683370168238</v>
      </c>
      <c r="Z21" s="370">
        <v>70052</v>
      </c>
      <c r="AA21" s="371">
        <v>73.552356653122075</v>
      </c>
      <c r="AB21" s="370">
        <v>25189</v>
      </c>
      <c r="AC21" s="372">
        <f t="shared" si="0"/>
        <v>26.447643346877918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37527</v>
      </c>
      <c r="E22" s="365">
        <f t="shared" si="2"/>
        <v>24082</v>
      </c>
      <c r="F22" s="366">
        <f t="shared" si="3"/>
        <v>64.172462493671219</v>
      </c>
      <c r="G22" s="365">
        <f t="shared" si="4"/>
        <v>13445</v>
      </c>
      <c r="H22" s="367">
        <f t="shared" si="3"/>
        <v>35.827537506328774</v>
      </c>
      <c r="I22" s="350"/>
      <c r="J22" s="368">
        <v>9381</v>
      </c>
      <c r="K22" s="369">
        <v>24.998001438963946</v>
      </c>
      <c r="L22" s="370">
        <v>3930</v>
      </c>
      <c r="M22" s="371">
        <v>41.893188359449951</v>
      </c>
      <c r="N22" s="370">
        <v>5451</v>
      </c>
      <c r="O22" s="372">
        <v>58.106811640550049</v>
      </c>
      <c r="P22" s="350"/>
      <c r="Q22" s="368">
        <v>6839</v>
      </c>
      <c r="R22" s="369">
        <v>18.224211900764782</v>
      </c>
      <c r="S22" s="370">
        <v>4198</v>
      </c>
      <c r="T22" s="371">
        <v>61.38324316420529</v>
      </c>
      <c r="U22" s="370">
        <v>2641</v>
      </c>
      <c r="V22" s="372">
        <v>38.61675683579471</v>
      </c>
      <c r="W22" s="350"/>
      <c r="X22" s="368">
        <v>21307</v>
      </c>
      <c r="Y22" s="369">
        <v>56.777786660271268</v>
      </c>
      <c r="Z22" s="370">
        <v>15954</v>
      </c>
      <c r="AA22" s="371">
        <v>74.87680105129769</v>
      </c>
      <c r="AB22" s="370">
        <v>5353</v>
      </c>
      <c r="AC22" s="372">
        <f t="shared" si="0"/>
        <v>25.123198948702303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90424</v>
      </c>
      <c r="E23" s="365">
        <f t="shared" si="2"/>
        <v>56193</v>
      </c>
      <c r="F23" s="366">
        <f t="shared" si="3"/>
        <v>62.143899849597453</v>
      </c>
      <c r="G23" s="365">
        <f t="shared" si="4"/>
        <v>34231</v>
      </c>
      <c r="H23" s="367">
        <f t="shared" si="3"/>
        <v>37.856100150402547</v>
      </c>
      <c r="I23" s="350"/>
      <c r="J23" s="368">
        <v>24217</v>
      </c>
      <c r="K23" s="369">
        <v>26.781606653100948</v>
      </c>
      <c r="L23" s="370">
        <v>9405</v>
      </c>
      <c r="M23" s="371">
        <v>38.836354626914975</v>
      </c>
      <c r="N23" s="370">
        <v>14812</v>
      </c>
      <c r="O23" s="372">
        <v>61.163645373085018</v>
      </c>
      <c r="P23" s="350"/>
      <c r="Q23" s="368">
        <v>15902</v>
      </c>
      <c r="R23" s="369">
        <v>17.586039104662479</v>
      </c>
      <c r="S23" s="370">
        <v>9171</v>
      </c>
      <c r="T23" s="371">
        <v>57.671990944535281</v>
      </c>
      <c r="U23" s="370">
        <v>6731</v>
      </c>
      <c r="V23" s="372">
        <v>42.328009055464719</v>
      </c>
      <c r="W23" s="350"/>
      <c r="X23" s="368">
        <v>50305</v>
      </c>
      <c r="Y23" s="369">
        <v>55.632354242236573</v>
      </c>
      <c r="Z23" s="370">
        <v>37617</v>
      </c>
      <c r="AA23" s="371">
        <v>74.777855083987674</v>
      </c>
      <c r="AB23" s="370">
        <v>12688</v>
      </c>
      <c r="AC23" s="372">
        <f t="shared" si="0"/>
        <v>25.222144916012322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206319</v>
      </c>
      <c r="E24" s="365">
        <f t="shared" si="2"/>
        <v>133865</v>
      </c>
      <c r="F24" s="366">
        <f t="shared" si="3"/>
        <v>64.882536266655038</v>
      </c>
      <c r="G24" s="365">
        <f t="shared" si="4"/>
        <v>72454</v>
      </c>
      <c r="H24" s="367">
        <f t="shared" si="3"/>
        <v>35.11746373334497</v>
      </c>
      <c r="I24" s="350"/>
      <c r="J24" s="368">
        <v>53521</v>
      </c>
      <c r="K24" s="369">
        <v>25.940897348281062</v>
      </c>
      <c r="L24" s="370">
        <v>24346</v>
      </c>
      <c r="M24" s="371">
        <v>45.488686683731622</v>
      </c>
      <c r="N24" s="370">
        <v>29175</v>
      </c>
      <c r="O24" s="372">
        <v>54.511313316268385</v>
      </c>
      <c r="P24" s="350"/>
      <c r="Q24" s="368">
        <v>36795</v>
      </c>
      <c r="R24" s="369">
        <v>17.834033705087752</v>
      </c>
      <c r="S24" s="370">
        <v>23131</v>
      </c>
      <c r="T24" s="371">
        <v>62.864519635820081</v>
      </c>
      <c r="U24" s="370">
        <v>13664</v>
      </c>
      <c r="V24" s="372">
        <v>37.135480364179919</v>
      </c>
      <c r="W24" s="350"/>
      <c r="X24" s="368">
        <v>116003</v>
      </c>
      <c r="Y24" s="369">
        <v>56.225068946631183</v>
      </c>
      <c r="Z24" s="370">
        <v>86388</v>
      </c>
      <c r="AA24" s="371">
        <v>74.470487832211234</v>
      </c>
      <c r="AB24" s="370">
        <v>29615</v>
      </c>
      <c r="AC24" s="372">
        <f t="shared" si="0"/>
        <v>25.529512167788766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48582</v>
      </c>
      <c r="E25" s="365">
        <f t="shared" si="2"/>
        <v>27951</v>
      </c>
      <c r="F25" s="366">
        <f t="shared" si="3"/>
        <v>57.533654439916013</v>
      </c>
      <c r="G25" s="365">
        <f t="shared" si="4"/>
        <v>20631</v>
      </c>
      <c r="H25" s="367">
        <f t="shared" si="3"/>
        <v>42.46634556008398</v>
      </c>
      <c r="I25" s="350"/>
      <c r="J25" s="368">
        <v>17337</v>
      </c>
      <c r="K25" s="369">
        <v>35.686056564159564</v>
      </c>
      <c r="L25" s="370">
        <v>6382</v>
      </c>
      <c r="M25" s="371">
        <v>36.811443733056471</v>
      </c>
      <c r="N25" s="370">
        <v>10955</v>
      </c>
      <c r="O25" s="372">
        <v>63.188556266943529</v>
      </c>
      <c r="P25" s="350"/>
      <c r="Q25" s="368">
        <v>9549</v>
      </c>
      <c r="R25" s="369">
        <v>19.655427936272694</v>
      </c>
      <c r="S25" s="370">
        <v>5792</v>
      </c>
      <c r="T25" s="371">
        <v>60.655566027856324</v>
      </c>
      <c r="U25" s="370">
        <v>3757</v>
      </c>
      <c r="V25" s="372">
        <v>39.344433972143676</v>
      </c>
      <c r="W25" s="350"/>
      <c r="X25" s="368">
        <v>21696</v>
      </c>
      <c r="Y25" s="369">
        <v>44.658515499567741</v>
      </c>
      <c r="Z25" s="370">
        <v>15777</v>
      </c>
      <c r="AA25" s="371">
        <v>72.718473451327441</v>
      </c>
      <c r="AB25" s="370">
        <v>5919</v>
      </c>
      <c r="AC25" s="372">
        <f t="shared" si="0"/>
        <v>27.28152654867257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17455</v>
      </c>
      <c r="E26" s="380">
        <f t="shared" si="2"/>
        <v>11023</v>
      </c>
      <c r="F26" s="381">
        <f t="shared" si="3"/>
        <v>63.150959610426817</v>
      </c>
      <c r="G26" s="380">
        <f t="shared" si="4"/>
        <v>6432</v>
      </c>
      <c r="H26" s="367">
        <f t="shared" si="3"/>
        <v>36.84904038957319</v>
      </c>
      <c r="I26" s="350"/>
      <c r="J26" s="377">
        <v>3563</v>
      </c>
      <c r="K26" s="378">
        <v>20.412489258092236</v>
      </c>
      <c r="L26" s="375">
        <v>1469</v>
      </c>
      <c r="M26" s="376">
        <v>41.229301150715692</v>
      </c>
      <c r="N26" s="375">
        <v>2094</v>
      </c>
      <c r="O26" s="372">
        <v>58.770698849284308</v>
      </c>
      <c r="P26" s="350"/>
      <c r="Q26" s="377">
        <v>2881</v>
      </c>
      <c r="R26" s="378">
        <v>16.505299341162992</v>
      </c>
      <c r="S26" s="375">
        <v>1589</v>
      </c>
      <c r="T26" s="376">
        <v>55.154460256855252</v>
      </c>
      <c r="U26" s="375">
        <v>1292</v>
      </c>
      <c r="V26" s="372">
        <v>44.845539743144741</v>
      </c>
      <c r="W26" s="350"/>
      <c r="X26" s="377">
        <v>11011</v>
      </c>
      <c r="Y26" s="378">
        <v>63.082211400744768</v>
      </c>
      <c r="Z26" s="375">
        <v>7965</v>
      </c>
      <c r="AA26" s="376">
        <v>72.336754154935974</v>
      </c>
      <c r="AB26" s="375">
        <v>3046</v>
      </c>
      <c r="AC26" s="372">
        <f t="shared" si="0"/>
        <v>27.663245845064026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74226</v>
      </c>
      <c r="E27" s="380">
        <f t="shared" si="2"/>
        <v>45701</v>
      </c>
      <c r="F27" s="381">
        <f t="shared" si="3"/>
        <v>61.57006978686713</v>
      </c>
      <c r="G27" s="380">
        <f t="shared" si="4"/>
        <v>28525</v>
      </c>
      <c r="H27" s="367">
        <f t="shared" si="3"/>
        <v>38.429930213132863</v>
      </c>
      <c r="I27" s="350"/>
      <c r="J27" s="377">
        <v>18218</v>
      </c>
      <c r="K27" s="378">
        <v>24.5439603373481</v>
      </c>
      <c r="L27" s="375">
        <v>7125</v>
      </c>
      <c r="M27" s="376">
        <v>39.10967175321111</v>
      </c>
      <c r="N27" s="375">
        <v>11093</v>
      </c>
      <c r="O27" s="372">
        <v>60.890328246788897</v>
      </c>
      <c r="P27" s="350"/>
      <c r="Q27" s="377">
        <v>13529</v>
      </c>
      <c r="R27" s="378">
        <v>18.226766901085874</v>
      </c>
      <c r="S27" s="375">
        <v>7505</v>
      </c>
      <c r="T27" s="376">
        <v>55.473427452139845</v>
      </c>
      <c r="U27" s="375">
        <v>6024</v>
      </c>
      <c r="V27" s="372">
        <v>44.526572547860155</v>
      </c>
      <c r="W27" s="350"/>
      <c r="X27" s="377">
        <v>42479</v>
      </c>
      <c r="Y27" s="378">
        <v>57.22927276156603</v>
      </c>
      <c r="Z27" s="375">
        <v>31071</v>
      </c>
      <c r="AA27" s="376">
        <v>73.144377221686014</v>
      </c>
      <c r="AB27" s="375">
        <v>11408</v>
      </c>
      <c r="AC27" s="372">
        <f t="shared" si="0"/>
        <v>26.855622778313993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9325</v>
      </c>
      <c r="E28" s="380">
        <f t="shared" si="2"/>
        <v>6079</v>
      </c>
      <c r="F28" s="381">
        <f t="shared" si="3"/>
        <v>65.190348525469162</v>
      </c>
      <c r="G28" s="380">
        <f t="shared" si="4"/>
        <v>3246</v>
      </c>
      <c r="H28" s="382">
        <f t="shared" si="3"/>
        <v>34.809651474530831</v>
      </c>
      <c r="I28" s="350"/>
      <c r="J28" s="377">
        <v>1579</v>
      </c>
      <c r="K28" s="378">
        <v>16.932975871313673</v>
      </c>
      <c r="L28" s="375">
        <v>664</v>
      </c>
      <c r="M28" s="376">
        <v>42.051931602279922</v>
      </c>
      <c r="N28" s="375">
        <v>915</v>
      </c>
      <c r="O28" s="383">
        <v>57.948068397720078</v>
      </c>
      <c r="P28" s="350"/>
      <c r="Q28" s="377">
        <v>1645</v>
      </c>
      <c r="R28" s="378">
        <v>17.640750670241285</v>
      </c>
      <c r="S28" s="375">
        <v>961</v>
      </c>
      <c r="T28" s="376">
        <v>58.419452887537993</v>
      </c>
      <c r="U28" s="375">
        <v>684</v>
      </c>
      <c r="V28" s="383">
        <v>41.580547112462007</v>
      </c>
      <c r="W28" s="350"/>
      <c r="X28" s="377">
        <v>6101</v>
      </c>
      <c r="Y28" s="378">
        <v>65.426273458445039</v>
      </c>
      <c r="Z28" s="375">
        <v>4454</v>
      </c>
      <c r="AA28" s="376">
        <v>73.004425504015728</v>
      </c>
      <c r="AB28" s="375">
        <v>1647</v>
      </c>
      <c r="AC28" s="383">
        <f t="shared" si="0"/>
        <v>26.995574495984265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3893</v>
      </c>
      <c r="E29" s="386">
        <f t="shared" si="2"/>
        <v>2081</v>
      </c>
      <c r="F29" s="387">
        <f t="shared" si="3"/>
        <v>53.454919085538144</v>
      </c>
      <c r="G29" s="386">
        <f t="shared" si="4"/>
        <v>1812</v>
      </c>
      <c r="H29" s="388">
        <f t="shared" si="3"/>
        <v>46.545080914461856</v>
      </c>
      <c r="I29" s="350"/>
      <c r="J29" s="389">
        <v>2160</v>
      </c>
      <c r="K29" s="390">
        <v>55.484202414590285</v>
      </c>
      <c r="L29" s="391">
        <v>789</v>
      </c>
      <c r="M29" s="392">
        <v>36.527777777777779</v>
      </c>
      <c r="N29" s="391">
        <v>1371</v>
      </c>
      <c r="O29" s="393">
        <v>63.472222222222221</v>
      </c>
      <c r="P29" s="350"/>
      <c r="Q29" s="389">
        <v>608</v>
      </c>
      <c r="R29" s="390">
        <v>15.617775494477268</v>
      </c>
      <c r="S29" s="391">
        <v>417</v>
      </c>
      <c r="T29" s="392">
        <v>68.585526315789465</v>
      </c>
      <c r="U29" s="391">
        <v>191</v>
      </c>
      <c r="V29" s="393">
        <v>31.414473684210524</v>
      </c>
      <c r="W29" s="350"/>
      <c r="X29" s="389">
        <v>1125</v>
      </c>
      <c r="Y29" s="390">
        <v>28.898022090932439</v>
      </c>
      <c r="Z29" s="391">
        <v>875</v>
      </c>
      <c r="AA29" s="392">
        <v>77.777777777777786</v>
      </c>
      <c r="AB29" s="391">
        <v>250</v>
      </c>
      <c r="AC29" s="393">
        <f t="shared" si="0"/>
        <v>22.222222222222221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1634266</v>
      </c>
      <c r="E31" s="1230">
        <f>L31+S31+Z31</f>
        <v>1024994</v>
      </c>
      <c r="F31" s="1231">
        <f>E31/$D31*100</f>
        <v>62.718920910059929</v>
      </c>
      <c r="G31" s="1230">
        <f>N31+U31+AB31</f>
        <v>609272</v>
      </c>
      <c r="H31" s="1232">
        <f>G31/$D31*100</f>
        <v>37.281079089940071</v>
      </c>
      <c r="J31" s="1233">
        <f>SUM(J12:J29)</f>
        <v>431921</v>
      </c>
      <c r="K31" s="1234">
        <f>J31/$D31*100</f>
        <v>26.429051329465338</v>
      </c>
      <c r="L31" s="1230">
        <f>SUM(L12:L29)</f>
        <v>178131</v>
      </c>
      <c r="M31" s="1231">
        <f>L31/$J31*100</f>
        <v>41.241569638892294</v>
      </c>
      <c r="N31" s="1230">
        <f>SUM(N12:N29)</f>
        <v>253790</v>
      </c>
      <c r="O31" s="1235">
        <f>N31/$J31*100</f>
        <v>58.758430361107706</v>
      </c>
      <c r="Q31" s="1233">
        <f>SUM(Q12:Q29)</f>
        <v>318649</v>
      </c>
      <c r="R31" s="1234">
        <f>Q31/$D31*100</f>
        <v>19.497988699514032</v>
      </c>
      <c r="S31" s="1230">
        <f>SUM(S12:S29)</f>
        <v>194912</v>
      </c>
      <c r="T31" s="1231">
        <f>S31/$Q31*100</f>
        <v>61.168244683021136</v>
      </c>
      <c r="U31" s="1230">
        <f>SUM(U12:U29)</f>
        <v>123737</v>
      </c>
      <c r="V31" s="1235">
        <f>U31/$Q31*100</f>
        <v>38.831755316978871</v>
      </c>
      <c r="X31" s="1233">
        <f>SUM(X12:X29)</f>
        <v>883696</v>
      </c>
      <c r="Y31" s="1234">
        <f>X31/$D31*100</f>
        <v>54.07295997102063</v>
      </c>
      <c r="Z31" s="1230">
        <f>SUM(Z12:Z29)</f>
        <v>651951</v>
      </c>
      <c r="AA31" s="1231">
        <f>Z31/$X31*100</f>
        <v>73.775483876808309</v>
      </c>
      <c r="AB31" s="1230">
        <f>SUM(AB12:AB29)</f>
        <v>231745</v>
      </c>
      <c r="AC31" s="1235">
        <f>AB31/$X31*100</f>
        <v>26.224516123191687</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423</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254</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255</v>
      </c>
      <c r="K8" s="1450"/>
      <c r="L8" s="1450"/>
      <c r="M8" s="1450"/>
      <c r="N8" s="1450"/>
      <c r="O8" s="1451"/>
      <c r="P8" s="317"/>
      <c r="Q8" s="1449" t="s">
        <v>256</v>
      </c>
      <c r="R8" s="1450"/>
      <c r="S8" s="1450"/>
      <c r="T8" s="1450"/>
      <c r="U8" s="1450"/>
      <c r="V8" s="1451"/>
      <c r="W8" s="317"/>
      <c r="X8" s="1449" t="s">
        <v>257</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266</v>
      </c>
      <c r="L9" s="1462" t="s">
        <v>24</v>
      </c>
      <c r="M9" s="1463"/>
      <c r="N9" s="1458" t="s">
        <v>23</v>
      </c>
      <c r="O9" s="1459"/>
      <c r="P9" s="317"/>
      <c r="Q9" s="1457" t="s">
        <v>9</v>
      </c>
      <c r="R9" s="1460" t="s">
        <v>266</v>
      </c>
      <c r="S9" s="1462" t="s">
        <v>24</v>
      </c>
      <c r="T9" s="1463"/>
      <c r="U9" s="1458" t="s">
        <v>23</v>
      </c>
      <c r="V9" s="1459"/>
      <c r="W9" s="317"/>
      <c r="X9" s="1457" t="s">
        <v>9</v>
      </c>
      <c r="Y9" s="1460" t="s">
        <v>266</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266</v>
      </c>
      <c r="G10" s="406" t="s">
        <v>9</v>
      </c>
      <c r="H10" s="886" t="s">
        <v>266</v>
      </c>
      <c r="I10" s="346"/>
      <c r="J10" s="1453"/>
      <c r="K10" s="1461"/>
      <c r="L10" s="404" t="s">
        <v>9</v>
      </c>
      <c r="M10" s="403" t="s">
        <v>266</v>
      </c>
      <c r="N10" s="407" t="s">
        <v>9</v>
      </c>
      <c r="O10" s="402" t="s">
        <v>266</v>
      </c>
      <c r="P10" s="347"/>
      <c r="Q10" s="1453"/>
      <c r="R10" s="1461"/>
      <c r="S10" s="404" t="s">
        <v>9</v>
      </c>
      <c r="T10" s="403" t="s">
        <v>266</v>
      </c>
      <c r="U10" s="407" t="s">
        <v>9</v>
      </c>
      <c r="V10" s="402" t="s">
        <v>266</v>
      </c>
      <c r="W10" s="347"/>
      <c r="X10" s="1453"/>
      <c r="Y10" s="1461"/>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75933</v>
      </c>
      <c r="E12" s="352">
        <f>L12+S12+Z12</f>
        <v>44054</v>
      </c>
      <c r="F12" s="353">
        <f>E12/$D12*100</f>
        <v>58.016935983037676</v>
      </c>
      <c r="G12" s="352">
        <f>N12+U12+AB12</f>
        <v>31879</v>
      </c>
      <c r="H12" s="354">
        <f>G12/$D12*100</f>
        <v>41.983064016962324</v>
      </c>
      <c r="I12" s="350"/>
      <c r="J12" s="355">
        <f>L12+N12</f>
        <v>28918</v>
      </c>
      <c r="K12" s="356">
        <f>J12/$D12*100</f>
        <v>38.083573676794011</v>
      </c>
      <c r="L12" s="357">
        <v>11182</v>
      </c>
      <c r="M12" s="353">
        <v>38.667957673421398</v>
      </c>
      <c r="N12" s="357">
        <v>17736</v>
      </c>
      <c r="O12" s="358">
        <v>61.332042326578609</v>
      </c>
      <c r="P12" s="350"/>
      <c r="Q12" s="355">
        <v>13324</v>
      </c>
      <c r="R12" s="356">
        <v>17.547048055522634</v>
      </c>
      <c r="S12" s="357">
        <v>7518</v>
      </c>
      <c r="T12" s="353">
        <v>56.424497148003603</v>
      </c>
      <c r="U12" s="357">
        <v>5806</v>
      </c>
      <c r="V12" s="358">
        <v>43.575502851996397</v>
      </c>
      <c r="W12" s="350"/>
      <c r="X12" s="355">
        <v>33691</v>
      </c>
      <c r="Y12" s="356">
        <v>44.369378267683352</v>
      </c>
      <c r="Z12" s="357">
        <v>25354</v>
      </c>
      <c r="AA12" s="353">
        <v>75.254519011011851</v>
      </c>
      <c r="AB12" s="357">
        <v>8337</v>
      </c>
      <c r="AC12" s="358">
        <f t="shared" ref="AC12:AC29" si="0">AB12/$X12*100</f>
        <v>24.74548098898816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14114</v>
      </c>
      <c r="E13" s="365">
        <f t="shared" ref="E13:E29" si="2">L13+S13+Z13</f>
        <v>9389</v>
      </c>
      <c r="F13" s="366">
        <f t="shared" ref="F13:H29" si="3">E13/$D13*100</f>
        <v>66.522601672098631</v>
      </c>
      <c r="G13" s="365">
        <f t="shared" ref="G13:G29" si="4">N13+U13+AB13</f>
        <v>4725</v>
      </c>
      <c r="H13" s="367">
        <f t="shared" si="3"/>
        <v>33.477398327901376</v>
      </c>
      <c r="I13" s="350"/>
      <c r="J13" s="368">
        <f t="shared" ref="J13:J29" si="5">L13+N13</f>
        <v>2552</v>
      </c>
      <c r="K13" s="369">
        <f t="shared" ref="K13:K29" si="6">J13/$D13*100</f>
        <v>18.081337678900383</v>
      </c>
      <c r="L13" s="370">
        <v>1042</v>
      </c>
      <c r="M13" s="371">
        <v>40.830721003134798</v>
      </c>
      <c r="N13" s="370">
        <v>1510</v>
      </c>
      <c r="O13" s="372">
        <v>59.169278996865202</v>
      </c>
      <c r="P13" s="350"/>
      <c r="Q13" s="368">
        <v>2113</v>
      </c>
      <c r="R13" s="369">
        <v>14.970950828964149</v>
      </c>
      <c r="S13" s="370">
        <v>1218</v>
      </c>
      <c r="T13" s="371">
        <v>57.643161381921438</v>
      </c>
      <c r="U13" s="370">
        <v>895</v>
      </c>
      <c r="V13" s="372">
        <v>42.356838618078562</v>
      </c>
      <c r="W13" s="350"/>
      <c r="X13" s="368">
        <v>9449</v>
      </c>
      <c r="Y13" s="369">
        <v>66.947711492135468</v>
      </c>
      <c r="Z13" s="370">
        <v>7129</v>
      </c>
      <c r="AA13" s="371">
        <v>75.447137263202464</v>
      </c>
      <c r="AB13" s="370">
        <v>2320</v>
      </c>
      <c r="AC13" s="372">
        <f t="shared" si="0"/>
        <v>24.552862736797547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7759</v>
      </c>
      <c r="E14" s="365">
        <f t="shared" si="2"/>
        <v>5144</v>
      </c>
      <c r="F14" s="366">
        <f t="shared" si="3"/>
        <v>66.297203247841225</v>
      </c>
      <c r="G14" s="365">
        <f t="shared" si="4"/>
        <v>2615</v>
      </c>
      <c r="H14" s="367">
        <f t="shared" si="3"/>
        <v>33.702796752158783</v>
      </c>
      <c r="I14" s="350"/>
      <c r="J14" s="368">
        <f t="shared" si="5"/>
        <v>1793</v>
      </c>
      <c r="K14" s="369">
        <f t="shared" si="6"/>
        <v>23.108648021652275</v>
      </c>
      <c r="L14" s="370">
        <v>738</v>
      </c>
      <c r="M14" s="371">
        <v>41.160066926938093</v>
      </c>
      <c r="N14" s="370">
        <v>1055</v>
      </c>
      <c r="O14" s="372">
        <v>58.839933073061914</v>
      </c>
      <c r="P14" s="350"/>
      <c r="Q14" s="368">
        <v>1438</v>
      </c>
      <c r="R14" s="369">
        <v>18.53331614898827</v>
      </c>
      <c r="S14" s="370">
        <v>827</v>
      </c>
      <c r="T14" s="371">
        <v>57.510431154381081</v>
      </c>
      <c r="U14" s="370">
        <v>611</v>
      </c>
      <c r="V14" s="372">
        <v>42.489568845618912</v>
      </c>
      <c r="W14" s="350"/>
      <c r="X14" s="368">
        <v>4528</v>
      </c>
      <c r="Y14" s="369">
        <v>58.358035829359459</v>
      </c>
      <c r="Z14" s="370">
        <v>3579</v>
      </c>
      <c r="AA14" s="371">
        <v>79.041519434628967</v>
      </c>
      <c r="AB14" s="370">
        <v>949</v>
      </c>
      <c r="AC14" s="372">
        <f t="shared" si="0"/>
        <v>20.958480565371023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8268</v>
      </c>
      <c r="E15" s="365">
        <f t="shared" si="2"/>
        <v>5247</v>
      </c>
      <c r="F15" s="366">
        <f t="shared" si="3"/>
        <v>63.46153846153846</v>
      </c>
      <c r="G15" s="365">
        <f t="shared" si="4"/>
        <v>3021</v>
      </c>
      <c r="H15" s="367">
        <f t="shared" si="3"/>
        <v>36.538461538461533</v>
      </c>
      <c r="I15" s="350"/>
      <c r="J15" s="368">
        <f t="shared" si="5"/>
        <v>1909</v>
      </c>
      <c r="K15" s="369">
        <f t="shared" si="6"/>
        <v>23.089017900338654</v>
      </c>
      <c r="L15" s="370">
        <v>731</v>
      </c>
      <c r="M15" s="371">
        <v>38.292299633315871</v>
      </c>
      <c r="N15" s="370">
        <v>1178</v>
      </c>
      <c r="O15" s="372">
        <v>61.707700366684129</v>
      </c>
      <c r="P15" s="350"/>
      <c r="Q15" s="368">
        <v>1435</v>
      </c>
      <c r="R15" s="369">
        <v>17.356071601354621</v>
      </c>
      <c r="S15" s="370">
        <v>827</v>
      </c>
      <c r="T15" s="371">
        <v>57.630662020905923</v>
      </c>
      <c r="U15" s="370">
        <v>608</v>
      </c>
      <c r="V15" s="372">
        <v>42.369337979094077</v>
      </c>
      <c r="W15" s="350"/>
      <c r="X15" s="368">
        <v>4924</v>
      </c>
      <c r="Y15" s="369">
        <v>59.554910498306725</v>
      </c>
      <c r="Z15" s="370">
        <v>3689</v>
      </c>
      <c r="AA15" s="371">
        <v>74.918765231519089</v>
      </c>
      <c r="AB15" s="370">
        <v>1235</v>
      </c>
      <c r="AC15" s="372">
        <f t="shared" si="0"/>
        <v>25.081234768480908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21330</v>
      </c>
      <c r="E16" s="365">
        <f t="shared" si="2"/>
        <v>12949</v>
      </c>
      <c r="F16" s="366">
        <f t="shared" si="3"/>
        <v>60.707923112986407</v>
      </c>
      <c r="G16" s="365">
        <f t="shared" si="4"/>
        <v>8381</v>
      </c>
      <c r="H16" s="367">
        <f t="shared" si="3"/>
        <v>39.292076887013593</v>
      </c>
      <c r="I16" s="350"/>
      <c r="J16" s="368">
        <f t="shared" si="5"/>
        <v>6449</v>
      </c>
      <c r="K16" s="369">
        <f t="shared" si="6"/>
        <v>30.234411626816687</v>
      </c>
      <c r="L16" s="370">
        <v>2602</v>
      </c>
      <c r="M16" s="371">
        <v>40.347340672972557</v>
      </c>
      <c r="N16" s="370">
        <v>3847</v>
      </c>
      <c r="O16" s="372">
        <v>59.652659327027443</v>
      </c>
      <c r="P16" s="350"/>
      <c r="Q16" s="368">
        <v>4091</v>
      </c>
      <c r="R16" s="369">
        <v>19.179559306141584</v>
      </c>
      <c r="S16" s="370">
        <v>2360</v>
      </c>
      <c r="T16" s="371">
        <v>57.687606942067958</v>
      </c>
      <c r="U16" s="370">
        <v>1731</v>
      </c>
      <c r="V16" s="372">
        <v>42.312393057932049</v>
      </c>
      <c r="W16" s="350"/>
      <c r="X16" s="368">
        <v>10790</v>
      </c>
      <c r="Y16" s="369">
        <v>50.586029067041729</v>
      </c>
      <c r="Z16" s="370">
        <v>7987</v>
      </c>
      <c r="AA16" s="371">
        <v>74.022242817423546</v>
      </c>
      <c r="AB16" s="370">
        <v>2803</v>
      </c>
      <c r="AC16" s="372">
        <f t="shared" si="0"/>
        <v>25.977757182576461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5160</v>
      </c>
      <c r="E17" s="375">
        <f t="shared" si="2"/>
        <v>3291</v>
      </c>
      <c r="F17" s="376">
        <f t="shared" si="3"/>
        <v>63.779069767441868</v>
      </c>
      <c r="G17" s="375">
        <f t="shared" si="4"/>
        <v>1869</v>
      </c>
      <c r="H17" s="367">
        <f t="shared" si="3"/>
        <v>36.220930232558139</v>
      </c>
      <c r="I17" s="350"/>
      <c r="J17" s="377">
        <f t="shared" si="5"/>
        <v>1307</v>
      </c>
      <c r="K17" s="378">
        <f t="shared" si="6"/>
        <v>25.329457364341085</v>
      </c>
      <c r="L17" s="375">
        <v>521</v>
      </c>
      <c r="M17" s="376">
        <v>39.862280030604438</v>
      </c>
      <c r="N17" s="375">
        <v>786</v>
      </c>
      <c r="O17" s="372">
        <v>60.137719969395562</v>
      </c>
      <c r="P17" s="350"/>
      <c r="Q17" s="377">
        <v>917</v>
      </c>
      <c r="R17" s="378">
        <v>17.771317829457363</v>
      </c>
      <c r="S17" s="375">
        <v>500</v>
      </c>
      <c r="T17" s="376">
        <v>54.525627044711008</v>
      </c>
      <c r="U17" s="375">
        <v>417</v>
      </c>
      <c r="V17" s="372">
        <v>45.474372955288992</v>
      </c>
      <c r="W17" s="350"/>
      <c r="X17" s="377">
        <v>2936</v>
      </c>
      <c r="Y17" s="378">
        <v>56.899224806201552</v>
      </c>
      <c r="Z17" s="375">
        <v>2270</v>
      </c>
      <c r="AA17" s="376">
        <v>77.31607629427792</v>
      </c>
      <c r="AB17" s="375">
        <v>666</v>
      </c>
      <c r="AC17" s="372">
        <f t="shared" si="0"/>
        <v>22.683923705722069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34767</v>
      </c>
      <c r="E18" s="365">
        <f t="shared" si="2"/>
        <v>22744</v>
      </c>
      <c r="F18" s="366">
        <f t="shared" si="3"/>
        <v>65.418356487473744</v>
      </c>
      <c r="G18" s="365">
        <f t="shared" si="4"/>
        <v>12023</v>
      </c>
      <c r="H18" s="367">
        <f t="shared" si="3"/>
        <v>34.581643512526242</v>
      </c>
      <c r="I18" s="350"/>
      <c r="J18" s="368">
        <f t="shared" si="5"/>
        <v>6736</v>
      </c>
      <c r="K18" s="369">
        <f t="shared" si="6"/>
        <v>19.374694394109358</v>
      </c>
      <c r="L18" s="370">
        <v>2748</v>
      </c>
      <c r="M18" s="371">
        <v>40.795724465558195</v>
      </c>
      <c r="N18" s="370">
        <v>3988</v>
      </c>
      <c r="O18" s="372">
        <v>59.204275534441805</v>
      </c>
      <c r="P18" s="350"/>
      <c r="Q18" s="368">
        <v>5117</v>
      </c>
      <c r="R18" s="369">
        <v>14.717979693387406</v>
      </c>
      <c r="S18" s="370">
        <v>2805</v>
      </c>
      <c r="T18" s="371">
        <v>54.817275747508312</v>
      </c>
      <c r="U18" s="370">
        <v>2312</v>
      </c>
      <c r="V18" s="372">
        <v>45.182724252491695</v>
      </c>
      <c r="W18" s="350"/>
      <c r="X18" s="368">
        <v>22914</v>
      </c>
      <c r="Y18" s="369">
        <v>65.907325912503239</v>
      </c>
      <c r="Z18" s="370">
        <v>17191</v>
      </c>
      <c r="AA18" s="371">
        <v>75.024002793052276</v>
      </c>
      <c r="AB18" s="370">
        <v>5723</v>
      </c>
      <c r="AC18" s="372">
        <f t="shared" si="0"/>
        <v>24.975997206947717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24186</v>
      </c>
      <c r="E19" s="365">
        <f t="shared" si="2"/>
        <v>15439</v>
      </c>
      <c r="F19" s="366">
        <f t="shared" si="3"/>
        <v>63.834449681633998</v>
      </c>
      <c r="G19" s="365">
        <f t="shared" si="4"/>
        <v>8747</v>
      </c>
      <c r="H19" s="367">
        <f t="shared" si="3"/>
        <v>36.165550318365995</v>
      </c>
      <c r="I19" s="350"/>
      <c r="J19" s="368">
        <f t="shared" si="5"/>
        <v>5478</v>
      </c>
      <c r="K19" s="369">
        <f t="shared" si="6"/>
        <v>22.649466633589679</v>
      </c>
      <c r="L19" s="370">
        <v>2099</v>
      </c>
      <c r="M19" s="371">
        <v>38.316903979554581</v>
      </c>
      <c r="N19" s="370">
        <v>3379</v>
      </c>
      <c r="O19" s="372">
        <v>61.683096020445419</v>
      </c>
      <c r="P19" s="350"/>
      <c r="Q19" s="368">
        <v>3448</v>
      </c>
      <c r="R19" s="369">
        <v>14.256181261887042</v>
      </c>
      <c r="S19" s="370">
        <v>1992</v>
      </c>
      <c r="T19" s="371">
        <v>57.772621809744784</v>
      </c>
      <c r="U19" s="370">
        <v>1456</v>
      </c>
      <c r="V19" s="372">
        <v>42.227378190255223</v>
      </c>
      <c r="W19" s="350"/>
      <c r="X19" s="368">
        <v>15260</v>
      </c>
      <c r="Y19" s="369">
        <v>63.094352104523274</v>
      </c>
      <c r="Z19" s="370">
        <v>11348</v>
      </c>
      <c r="AA19" s="371">
        <v>74.364351245085189</v>
      </c>
      <c r="AB19" s="370">
        <v>3912</v>
      </c>
      <c r="AC19" s="372">
        <f t="shared" si="0"/>
        <v>25.635648754914808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45952</v>
      </c>
      <c r="E20" s="365">
        <f t="shared" si="2"/>
        <v>28809</v>
      </c>
      <c r="F20" s="366">
        <f t="shared" si="3"/>
        <v>62.693680362116986</v>
      </c>
      <c r="G20" s="365">
        <f t="shared" si="4"/>
        <v>17143</v>
      </c>
      <c r="H20" s="367">
        <f t="shared" si="3"/>
        <v>37.306319637883007</v>
      </c>
      <c r="I20" s="350"/>
      <c r="J20" s="368">
        <f t="shared" si="5"/>
        <v>13216</v>
      </c>
      <c r="K20" s="369">
        <f t="shared" si="6"/>
        <v>28.760445682451252</v>
      </c>
      <c r="L20" s="370">
        <v>5357</v>
      </c>
      <c r="M20" s="371">
        <v>40.534200968523002</v>
      </c>
      <c r="N20" s="370">
        <v>7859</v>
      </c>
      <c r="O20" s="372">
        <v>59.465799031476998</v>
      </c>
      <c r="P20" s="350"/>
      <c r="Q20" s="368">
        <v>7214</v>
      </c>
      <c r="R20" s="369">
        <v>15.698990250696379</v>
      </c>
      <c r="S20" s="370">
        <v>4065</v>
      </c>
      <c r="T20" s="371">
        <v>56.348766287773778</v>
      </c>
      <c r="U20" s="370">
        <v>3149</v>
      </c>
      <c r="V20" s="372">
        <v>43.651233712226229</v>
      </c>
      <c r="W20" s="350"/>
      <c r="X20" s="368">
        <v>25522</v>
      </c>
      <c r="Y20" s="369">
        <v>55.540564066852369</v>
      </c>
      <c r="Z20" s="370">
        <v>19387</v>
      </c>
      <c r="AA20" s="371">
        <v>75.961915210406701</v>
      </c>
      <c r="AB20" s="370">
        <v>6135</v>
      </c>
      <c r="AC20" s="372">
        <f t="shared" si="0"/>
        <v>24.038084789593292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48133</v>
      </c>
      <c r="E21" s="365">
        <f t="shared" si="2"/>
        <v>31218</v>
      </c>
      <c r="F21" s="366">
        <f t="shared" si="3"/>
        <v>64.857789873891093</v>
      </c>
      <c r="G21" s="365">
        <f t="shared" si="4"/>
        <v>16915</v>
      </c>
      <c r="H21" s="367">
        <f t="shared" si="3"/>
        <v>35.142210126108907</v>
      </c>
      <c r="I21" s="350"/>
      <c r="J21" s="368">
        <f t="shared" si="5"/>
        <v>10206</v>
      </c>
      <c r="K21" s="369">
        <f t="shared" si="6"/>
        <v>21.203747948392994</v>
      </c>
      <c r="L21" s="370">
        <v>4173</v>
      </c>
      <c r="M21" s="371">
        <v>40.887713109935333</v>
      </c>
      <c r="N21" s="370">
        <v>6033</v>
      </c>
      <c r="O21" s="372">
        <v>59.112286890064667</v>
      </c>
      <c r="P21" s="350"/>
      <c r="Q21" s="368">
        <v>8439</v>
      </c>
      <c r="R21" s="369">
        <v>17.532669893835831</v>
      </c>
      <c r="S21" s="370">
        <v>4809</v>
      </c>
      <c r="T21" s="371">
        <v>56.985424813366514</v>
      </c>
      <c r="U21" s="370">
        <v>3630</v>
      </c>
      <c r="V21" s="372">
        <v>43.014575186633486</v>
      </c>
      <c r="W21" s="350"/>
      <c r="X21" s="368">
        <v>29488</v>
      </c>
      <c r="Y21" s="369">
        <v>61.263582157771182</v>
      </c>
      <c r="Z21" s="370">
        <v>22236</v>
      </c>
      <c r="AA21" s="371">
        <v>75.406945198046657</v>
      </c>
      <c r="AB21" s="370">
        <v>7252</v>
      </c>
      <c r="AC21" s="372">
        <f t="shared" si="0"/>
        <v>24.593054801953336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12348</v>
      </c>
      <c r="E22" s="365">
        <f t="shared" si="2"/>
        <v>8074</v>
      </c>
      <c r="F22" s="366">
        <f t="shared" si="3"/>
        <v>65.387107223841923</v>
      </c>
      <c r="G22" s="365">
        <f t="shared" si="4"/>
        <v>4274</v>
      </c>
      <c r="H22" s="367">
        <f t="shared" si="3"/>
        <v>34.612892776158084</v>
      </c>
      <c r="I22" s="350"/>
      <c r="J22" s="368">
        <f t="shared" si="5"/>
        <v>2678</v>
      </c>
      <c r="K22" s="369">
        <f t="shared" si="6"/>
        <v>21.68772270813087</v>
      </c>
      <c r="L22" s="370">
        <v>1077</v>
      </c>
      <c r="M22" s="371">
        <v>40.216579536967892</v>
      </c>
      <c r="N22" s="370">
        <v>1601</v>
      </c>
      <c r="O22" s="372">
        <v>59.783420463032108</v>
      </c>
      <c r="P22" s="350"/>
      <c r="Q22" s="368">
        <v>1875</v>
      </c>
      <c r="R22" s="369">
        <v>15.184645286686102</v>
      </c>
      <c r="S22" s="370">
        <v>1062</v>
      </c>
      <c r="T22" s="371">
        <v>56.64</v>
      </c>
      <c r="U22" s="370">
        <v>813</v>
      </c>
      <c r="V22" s="372">
        <v>43.36</v>
      </c>
      <c r="W22" s="350"/>
      <c r="X22" s="368">
        <v>7795</v>
      </c>
      <c r="Y22" s="369">
        <v>63.127632005183024</v>
      </c>
      <c r="Z22" s="370">
        <v>5935</v>
      </c>
      <c r="AA22" s="371">
        <v>76.138550352790247</v>
      </c>
      <c r="AB22" s="370">
        <v>1860</v>
      </c>
      <c r="AC22" s="372">
        <f t="shared" si="0"/>
        <v>23.861449647209749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28239</v>
      </c>
      <c r="E23" s="365">
        <f t="shared" si="2"/>
        <v>19012</v>
      </c>
      <c r="F23" s="366">
        <f t="shared" si="3"/>
        <v>67.325330217075674</v>
      </c>
      <c r="G23" s="365">
        <f t="shared" si="4"/>
        <v>9227</v>
      </c>
      <c r="H23" s="367">
        <f t="shared" si="3"/>
        <v>32.674669782924326</v>
      </c>
      <c r="I23" s="350"/>
      <c r="J23" s="368">
        <f t="shared" si="5"/>
        <v>5327</v>
      </c>
      <c r="K23" s="369">
        <f t="shared" si="6"/>
        <v>18.863982435638658</v>
      </c>
      <c r="L23" s="370">
        <v>2276</v>
      </c>
      <c r="M23" s="371">
        <v>42.725736812464802</v>
      </c>
      <c r="N23" s="370">
        <v>3051</v>
      </c>
      <c r="O23" s="372">
        <v>57.274263187535205</v>
      </c>
      <c r="P23" s="350"/>
      <c r="Q23" s="368">
        <v>4423</v>
      </c>
      <c r="R23" s="369">
        <v>15.662735932575517</v>
      </c>
      <c r="S23" s="370">
        <v>2468</v>
      </c>
      <c r="T23" s="371">
        <v>55.79923129097898</v>
      </c>
      <c r="U23" s="370">
        <v>1955</v>
      </c>
      <c r="V23" s="372">
        <v>44.200768709021027</v>
      </c>
      <c r="W23" s="350"/>
      <c r="X23" s="368">
        <v>18489</v>
      </c>
      <c r="Y23" s="369">
        <v>65.473281631785824</v>
      </c>
      <c r="Z23" s="370">
        <v>14268</v>
      </c>
      <c r="AA23" s="371">
        <v>77.170209313645955</v>
      </c>
      <c r="AB23" s="370">
        <v>4221</v>
      </c>
      <c r="AC23" s="372">
        <f t="shared" si="0"/>
        <v>22.829790686354048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67068</v>
      </c>
      <c r="E24" s="365">
        <f t="shared" si="2"/>
        <v>44249</v>
      </c>
      <c r="F24" s="366">
        <f t="shared" si="3"/>
        <v>65.976322538319323</v>
      </c>
      <c r="G24" s="365">
        <f t="shared" si="4"/>
        <v>22819</v>
      </c>
      <c r="H24" s="367">
        <f t="shared" si="3"/>
        <v>34.023677461680684</v>
      </c>
      <c r="I24" s="350"/>
      <c r="J24" s="368">
        <f t="shared" si="5"/>
        <v>16389</v>
      </c>
      <c r="K24" s="369">
        <f t="shared" si="6"/>
        <v>24.436392914653783</v>
      </c>
      <c r="L24" s="370">
        <v>7750</v>
      </c>
      <c r="M24" s="371">
        <v>47.287814997864416</v>
      </c>
      <c r="N24" s="370">
        <v>8639</v>
      </c>
      <c r="O24" s="372">
        <v>52.712185002135584</v>
      </c>
      <c r="P24" s="350"/>
      <c r="Q24" s="368">
        <v>9984</v>
      </c>
      <c r="R24" s="369">
        <v>14.886383968509573</v>
      </c>
      <c r="S24" s="370">
        <v>5815</v>
      </c>
      <c r="T24" s="371">
        <v>58.243189102564109</v>
      </c>
      <c r="U24" s="370">
        <v>4169</v>
      </c>
      <c r="V24" s="372">
        <v>41.756810897435898</v>
      </c>
      <c r="W24" s="350"/>
      <c r="X24" s="368">
        <v>40695</v>
      </c>
      <c r="Y24" s="369">
        <v>60.677223116836643</v>
      </c>
      <c r="Z24" s="370">
        <v>30684</v>
      </c>
      <c r="AA24" s="371">
        <v>75.399926280869892</v>
      </c>
      <c r="AB24" s="370">
        <v>10011</v>
      </c>
      <c r="AC24" s="372">
        <f t="shared" si="0"/>
        <v>24.600073719130116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14414</v>
      </c>
      <c r="E25" s="365">
        <f t="shared" si="2"/>
        <v>8101</v>
      </c>
      <c r="F25" s="366">
        <f t="shared" si="3"/>
        <v>56.202303316220338</v>
      </c>
      <c r="G25" s="365">
        <f t="shared" si="4"/>
        <v>6313</v>
      </c>
      <c r="H25" s="367">
        <f t="shared" si="3"/>
        <v>43.797696683779655</v>
      </c>
      <c r="I25" s="350"/>
      <c r="J25" s="368">
        <f t="shared" si="5"/>
        <v>5406</v>
      </c>
      <c r="K25" s="369">
        <f t="shared" si="6"/>
        <v>37.505203274594145</v>
      </c>
      <c r="L25" s="370">
        <v>1908</v>
      </c>
      <c r="M25" s="371">
        <v>35.294117647058826</v>
      </c>
      <c r="N25" s="370">
        <v>3498</v>
      </c>
      <c r="O25" s="372">
        <v>64.705882352941174</v>
      </c>
      <c r="P25" s="350"/>
      <c r="Q25" s="368">
        <v>2164</v>
      </c>
      <c r="R25" s="369">
        <v>15.013181628971834</v>
      </c>
      <c r="S25" s="370">
        <v>1167</v>
      </c>
      <c r="T25" s="371">
        <v>53.927911275415894</v>
      </c>
      <c r="U25" s="370">
        <v>997</v>
      </c>
      <c r="V25" s="372">
        <v>46.072088724584106</v>
      </c>
      <c r="W25" s="350"/>
      <c r="X25" s="368">
        <v>6844</v>
      </c>
      <c r="Y25" s="369">
        <v>47.48161509643402</v>
      </c>
      <c r="Z25" s="370">
        <v>5026</v>
      </c>
      <c r="AA25" s="371">
        <v>73.436586791350095</v>
      </c>
      <c r="AB25" s="370">
        <v>1818</v>
      </c>
      <c r="AC25" s="372">
        <f t="shared" si="0"/>
        <v>26.563413208649912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3198</v>
      </c>
      <c r="E26" s="380">
        <f t="shared" si="2"/>
        <v>2152</v>
      </c>
      <c r="F26" s="381">
        <f t="shared" si="3"/>
        <v>67.29205753595997</v>
      </c>
      <c r="G26" s="380">
        <f t="shared" si="4"/>
        <v>1046</v>
      </c>
      <c r="H26" s="367">
        <f t="shared" si="3"/>
        <v>32.707942464040023</v>
      </c>
      <c r="I26" s="350"/>
      <c r="J26" s="377">
        <f t="shared" si="5"/>
        <v>640</v>
      </c>
      <c r="K26" s="378">
        <f t="shared" si="6"/>
        <v>20.012507817385867</v>
      </c>
      <c r="L26" s="375">
        <v>299</v>
      </c>
      <c r="M26" s="376">
        <v>46.71875</v>
      </c>
      <c r="N26" s="375">
        <v>341</v>
      </c>
      <c r="O26" s="372">
        <v>53.28125</v>
      </c>
      <c r="P26" s="350"/>
      <c r="Q26" s="377">
        <v>475</v>
      </c>
      <c r="R26" s="378">
        <v>14.853033145716072</v>
      </c>
      <c r="S26" s="375">
        <v>272</v>
      </c>
      <c r="T26" s="376">
        <v>57.263157894736835</v>
      </c>
      <c r="U26" s="375">
        <v>203</v>
      </c>
      <c r="V26" s="372">
        <v>42.736842105263158</v>
      </c>
      <c r="W26" s="350"/>
      <c r="X26" s="377">
        <v>2083</v>
      </c>
      <c r="Y26" s="378">
        <v>65.134459036898065</v>
      </c>
      <c r="Z26" s="375">
        <v>1581</v>
      </c>
      <c r="AA26" s="376">
        <v>75.900144023043694</v>
      </c>
      <c r="AB26" s="375">
        <v>502</v>
      </c>
      <c r="AC26" s="372">
        <f t="shared" si="0"/>
        <v>24.099855976956313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17426</v>
      </c>
      <c r="E27" s="380">
        <f t="shared" si="2"/>
        <v>11599</v>
      </c>
      <c r="F27" s="381">
        <f t="shared" si="3"/>
        <v>66.561459887524393</v>
      </c>
      <c r="G27" s="380">
        <f t="shared" si="4"/>
        <v>5827</v>
      </c>
      <c r="H27" s="367">
        <f t="shared" si="3"/>
        <v>33.438540112475614</v>
      </c>
      <c r="I27" s="350"/>
      <c r="J27" s="377">
        <f t="shared" si="5"/>
        <v>3311</v>
      </c>
      <c r="K27" s="378">
        <f t="shared" si="6"/>
        <v>19.000344313095376</v>
      </c>
      <c r="L27" s="375">
        <v>1360</v>
      </c>
      <c r="M27" s="376">
        <v>41.075203865901535</v>
      </c>
      <c r="N27" s="375">
        <v>1951</v>
      </c>
      <c r="O27" s="372">
        <v>58.924796134098457</v>
      </c>
      <c r="P27" s="350"/>
      <c r="Q27" s="377">
        <v>2598</v>
      </c>
      <c r="R27" s="378">
        <v>14.908757029725697</v>
      </c>
      <c r="S27" s="375">
        <v>1455</v>
      </c>
      <c r="T27" s="376">
        <v>56.004618937644345</v>
      </c>
      <c r="U27" s="375">
        <v>1143</v>
      </c>
      <c r="V27" s="372">
        <v>43.995381062355662</v>
      </c>
      <c r="W27" s="350"/>
      <c r="X27" s="377">
        <v>11517</v>
      </c>
      <c r="Y27" s="378">
        <v>66.090898657178926</v>
      </c>
      <c r="Z27" s="375">
        <v>8784</v>
      </c>
      <c r="AA27" s="376">
        <v>76.26986194321438</v>
      </c>
      <c r="AB27" s="375">
        <v>2733</v>
      </c>
      <c r="AC27" s="372">
        <f t="shared" si="0"/>
        <v>23.73013805678562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2171</v>
      </c>
      <c r="E28" s="380">
        <f t="shared" si="2"/>
        <v>1390</v>
      </c>
      <c r="F28" s="381">
        <f t="shared" si="3"/>
        <v>64.025794564716719</v>
      </c>
      <c r="G28" s="380">
        <f t="shared" si="4"/>
        <v>781</v>
      </c>
      <c r="H28" s="382">
        <f t="shared" si="3"/>
        <v>35.974205435283281</v>
      </c>
      <c r="I28" s="350"/>
      <c r="J28" s="377">
        <f t="shared" si="5"/>
        <v>502</v>
      </c>
      <c r="K28" s="378">
        <f t="shared" si="6"/>
        <v>23.122984799631507</v>
      </c>
      <c r="L28" s="375">
        <v>217</v>
      </c>
      <c r="M28" s="376">
        <v>43.227091633466138</v>
      </c>
      <c r="N28" s="375">
        <v>285</v>
      </c>
      <c r="O28" s="383">
        <v>56.772908366533869</v>
      </c>
      <c r="P28" s="350"/>
      <c r="Q28" s="377">
        <v>323</v>
      </c>
      <c r="R28" s="378">
        <v>14.877936434822661</v>
      </c>
      <c r="S28" s="375">
        <v>175</v>
      </c>
      <c r="T28" s="376">
        <v>54.179566563467496</v>
      </c>
      <c r="U28" s="375">
        <v>148</v>
      </c>
      <c r="V28" s="383">
        <v>45.820433436532511</v>
      </c>
      <c r="W28" s="350"/>
      <c r="X28" s="377">
        <v>1346</v>
      </c>
      <c r="Y28" s="378">
        <v>61.999078765545832</v>
      </c>
      <c r="Z28" s="375">
        <v>998</v>
      </c>
      <c r="AA28" s="376">
        <v>74.145616641901938</v>
      </c>
      <c r="AB28" s="375">
        <v>348</v>
      </c>
      <c r="AC28" s="383">
        <f t="shared" si="0"/>
        <v>25.854383358098072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1199</v>
      </c>
      <c r="E29" s="386">
        <f t="shared" si="2"/>
        <v>639</v>
      </c>
      <c r="F29" s="387">
        <f t="shared" si="3"/>
        <v>53.294412010008344</v>
      </c>
      <c r="G29" s="386">
        <f t="shared" si="4"/>
        <v>560</v>
      </c>
      <c r="H29" s="388">
        <f t="shared" si="3"/>
        <v>46.705587989991656</v>
      </c>
      <c r="I29" s="350"/>
      <c r="J29" s="389">
        <f t="shared" si="5"/>
        <v>646</v>
      </c>
      <c r="K29" s="390">
        <f t="shared" si="6"/>
        <v>53.878231859883243</v>
      </c>
      <c r="L29" s="391">
        <v>246</v>
      </c>
      <c r="M29" s="392">
        <v>38.080495356037154</v>
      </c>
      <c r="N29" s="391">
        <v>400</v>
      </c>
      <c r="O29" s="393">
        <v>61.919504643962853</v>
      </c>
      <c r="P29" s="350"/>
      <c r="Q29" s="389">
        <v>169</v>
      </c>
      <c r="R29" s="390">
        <v>14.09507923269391</v>
      </c>
      <c r="S29" s="391">
        <v>103</v>
      </c>
      <c r="T29" s="392">
        <v>60.946745562130175</v>
      </c>
      <c r="U29" s="391">
        <v>66</v>
      </c>
      <c r="V29" s="393">
        <v>39.053254437869825</v>
      </c>
      <c r="W29" s="350"/>
      <c r="X29" s="389">
        <v>384</v>
      </c>
      <c r="Y29" s="390">
        <v>32.026688907422852</v>
      </c>
      <c r="Z29" s="391">
        <v>290</v>
      </c>
      <c r="AA29" s="392">
        <v>75.520833333333343</v>
      </c>
      <c r="AB29" s="391">
        <v>94</v>
      </c>
      <c r="AC29" s="393">
        <f t="shared" si="0"/>
        <v>24.479166666666664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431665</v>
      </c>
      <c r="E31" s="1230">
        <f>L31+S31+Z31</f>
        <v>273500</v>
      </c>
      <c r="F31" s="1231">
        <f>E31/$D31*100</f>
        <v>63.359317989644751</v>
      </c>
      <c r="G31" s="1230">
        <f>N31+U31+AB31</f>
        <v>158165</v>
      </c>
      <c r="H31" s="1232">
        <f>G31/$D31*100</f>
        <v>36.640682010355249</v>
      </c>
      <c r="I31" s="320"/>
      <c r="J31" s="1233">
        <f>SUM(J12:J29)</f>
        <v>113463</v>
      </c>
      <c r="K31" s="1234">
        <f>J31/$D31*100</f>
        <v>26.284966351221435</v>
      </c>
      <c r="L31" s="1230">
        <f>SUM(L12:L29)</f>
        <v>46326</v>
      </c>
      <c r="M31" s="1231">
        <f>L31/$J31*100</f>
        <v>40.829168980196187</v>
      </c>
      <c r="N31" s="1230">
        <f>SUM(N12:N29)</f>
        <v>67137</v>
      </c>
      <c r="O31" s="1235">
        <f>N31/$J31*100</f>
        <v>59.170831019803813</v>
      </c>
      <c r="P31" s="320"/>
      <c r="Q31" s="1233">
        <f>SUM(Q12:Q29)</f>
        <v>69547</v>
      </c>
      <c r="R31" s="1234">
        <f>Q31/$D31*100</f>
        <v>16.111336337205937</v>
      </c>
      <c r="S31" s="1230">
        <f>SUM(S12:S29)</f>
        <v>39438</v>
      </c>
      <c r="T31" s="1231">
        <f>S31/$Q31*100</f>
        <v>56.706975139114554</v>
      </c>
      <c r="U31" s="1230">
        <f>SUM(U12:U29)</f>
        <v>30109</v>
      </c>
      <c r="V31" s="1235">
        <f>U31/$Q31*100</f>
        <v>43.293024860885446</v>
      </c>
      <c r="W31" s="320"/>
      <c r="X31" s="1233">
        <f>SUM(X12:X29)</f>
        <v>248655</v>
      </c>
      <c r="Y31" s="1234">
        <f>X31/$D31*100</f>
        <v>57.603697311572631</v>
      </c>
      <c r="Z31" s="1230">
        <f>SUM(Z12:Z29)</f>
        <v>187736</v>
      </c>
      <c r="AA31" s="1231">
        <f>Z31/$X31*100</f>
        <v>75.500593191369575</v>
      </c>
      <c r="AB31" s="1230">
        <f>SUM(AB12:AB29)</f>
        <v>60919</v>
      </c>
      <c r="AC31" s="1235">
        <f>AB31/$X31*100</f>
        <v>24.499406808630432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422</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258</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259</v>
      </c>
      <c r="K8" s="1450"/>
      <c r="L8" s="1450"/>
      <c r="M8" s="1450"/>
      <c r="N8" s="1450"/>
      <c r="O8" s="1451"/>
      <c r="P8" s="317"/>
      <c r="Q8" s="1449" t="s">
        <v>260</v>
      </c>
      <c r="R8" s="1450"/>
      <c r="S8" s="1450"/>
      <c r="T8" s="1450"/>
      <c r="U8" s="1450"/>
      <c r="V8" s="1451"/>
      <c r="W8" s="317"/>
      <c r="X8" s="1449" t="s">
        <v>261</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266</v>
      </c>
      <c r="L9" s="1462" t="s">
        <v>24</v>
      </c>
      <c r="M9" s="1463"/>
      <c r="N9" s="1458" t="s">
        <v>23</v>
      </c>
      <c r="O9" s="1459"/>
      <c r="P9" s="317"/>
      <c r="Q9" s="1457" t="s">
        <v>9</v>
      </c>
      <c r="R9" s="1460" t="s">
        <v>266</v>
      </c>
      <c r="S9" s="1462" t="s">
        <v>24</v>
      </c>
      <c r="T9" s="1463"/>
      <c r="U9" s="1458" t="s">
        <v>23</v>
      </c>
      <c r="V9" s="1459"/>
      <c r="W9" s="317"/>
      <c r="X9" s="1457" t="s">
        <v>9</v>
      </c>
      <c r="Y9" s="1460" t="s">
        <v>266</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266</v>
      </c>
      <c r="G10" s="406" t="s">
        <v>9</v>
      </c>
      <c r="H10" s="886" t="s">
        <v>266</v>
      </c>
      <c r="I10" s="346"/>
      <c r="J10" s="1453"/>
      <c r="K10" s="1461"/>
      <c r="L10" s="404" t="s">
        <v>9</v>
      </c>
      <c r="M10" s="403" t="s">
        <v>266</v>
      </c>
      <c r="N10" s="407" t="s">
        <v>9</v>
      </c>
      <c r="O10" s="402" t="s">
        <v>266</v>
      </c>
      <c r="P10" s="347"/>
      <c r="Q10" s="1453"/>
      <c r="R10" s="1461"/>
      <c r="S10" s="404" t="s">
        <v>9</v>
      </c>
      <c r="T10" s="403" t="s">
        <v>266</v>
      </c>
      <c r="U10" s="407" t="s">
        <v>9</v>
      </c>
      <c r="V10" s="402" t="s">
        <v>266</v>
      </c>
      <c r="W10" s="347"/>
      <c r="X10" s="1453"/>
      <c r="Y10" s="1461"/>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139216</v>
      </c>
      <c r="E12" s="352">
        <f>L12+S12+Z12</f>
        <v>86850</v>
      </c>
      <c r="F12" s="353">
        <f>E12/$D12*100</f>
        <v>62.385070681530863</v>
      </c>
      <c r="G12" s="352">
        <f>N12+U12+AB12</f>
        <v>52366</v>
      </c>
      <c r="H12" s="354">
        <f>G12/$D12*100</f>
        <v>37.614929318469144</v>
      </c>
      <c r="I12" s="350"/>
      <c r="J12" s="355">
        <f>L12+N12</f>
        <v>42157</v>
      </c>
      <c r="K12" s="356">
        <f>J12/$D12*100</f>
        <v>30.281720491897484</v>
      </c>
      <c r="L12" s="357">
        <v>16932</v>
      </c>
      <c r="M12" s="353">
        <v>40.164148302772965</v>
      </c>
      <c r="N12" s="357">
        <v>25225</v>
      </c>
      <c r="O12" s="358">
        <v>59.835851697227028</v>
      </c>
      <c r="P12" s="350"/>
      <c r="Q12" s="355">
        <v>28290</v>
      </c>
      <c r="R12" s="356">
        <v>20.320940121825075</v>
      </c>
      <c r="S12" s="357">
        <v>17762</v>
      </c>
      <c r="T12" s="353">
        <v>62.785436550017671</v>
      </c>
      <c r="U12" s="357">
        <v>10528</v>
      </c>
      <c r="V12" s="358">
        <v>37.214563449982322</v>
      </c>
      <c r="W12" s="350"/>
      <c r="X12" s="355">
        <v>68769</v>
      </c>
      <c r="Y12" s="356">
        <v>49.397339386277437</v>
      </c>
      <c r="Z12" s="357">
        <v>52156</v>
      </c>
      <c r="AA12" s="353">
        <v>75.842312669953031</v>
      </c>
      <c r="AB12" s="357">
        <v>16613</v>
      </c>
      <c r="AC12" s="358">
        <f t="shared" ref="AC12:AC29" si="0">AB12/$X12*100</f>
        <v>24.157687330046969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17301</v>
      </c>
      <c r="E13" s="365">
        <f t="shared" ref="E13:E29" si="2">L13+S13+Z13</f>
        <v>10876</v>
      </c>
      <c r="F13" s="366">
        <f t="shared" ref="F13:H29" si="3">E13/$D13*100</f>
        <v>62.863418299520255</v>
      </c>
      <c r="G13" s="365">
        <f t="shared" ref="G13:G29" si="4">N13+U13+AB13</f>
        <v>6425</v>
      </c>
      <c r="H13" s="367">
        <f t="shared" si="3"/>
        <v>37.136581700479745</v>
      </c>
      <c r="I13" s="350"/>
      <c r="J13" s="368">
        <f t="shared" ref="J13:J29" si="5">L13+N13</f>
        <v>3667</v>
      </c>
      <c r="K13" s="369">
        <f t="shared" ref="K13:K29" si="6">J13/$D13*100</f>
        <v>21.195306629674583</v>
      </c>
      <c r="L13" s="370">
        <v>1490</v>
      </c>
      <c r="M13" s="371">
        <v>40.632669757294792</v>
      </c>
      <c r="N13" s="370">
        <v>2177</v>
      </c>
      <c r="O13" s="372">
        <v>59.367330242705208</v>
      </c>
      <c r="P13" s="350"/>
      <c r="Q13" s="368">
        <v>3068</v>
      </c>
      <c r="R13" s="369">
        <v>17.733079012773828</v>
      </c>
      <c r="S13" s="370">
        <v>1785</v>
      </c>
      <c r="T13" s="371">
        <v>58.181225554106909</v>
      </c>
      <c r="U13" s="370">
        <v>1283</v>
      </c>
      <c r="V13" s="372">
        <v>41.818774445893091</v>
      </c>
      <c r="W13" s="350"/>
      <c r="X13" s="368">
        <v>10566</v>
      </c>
      <c r="Y13" s="369">
        <v>61.071614357551582</v>
      </c>
      <c r="Z13" s="370">
        <v>7601</v>
      </c>
      <c r="AA13" s="371">
        <v>71.938292636759414</v>
      </c>
      <c r="AB13" s="370">
        <v>2965</v>
      </c>
      <c r="AC13" s="372">
        <f t="shared" si="0"/>
        <v>28.061707363240586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11181</v>
      </c>
      <c r="E14" s="365">
        <f t="shared" si="2"/>
        <v>7174</v>
      </c>
      <c r="F14" s="366">
        <f t="shared" si="3"/>
        <v>64.162418388337358</v>
      </c>
      <c r="G14" s="365">
        <f t="shared" si="4"/>
        <v>4007</v>
      </c>
      <c r="H14" s="367">
        <f t="shared" si="3"/>
        <v>35.837581611662642</v>
      </c>
      <c r="I14" s="350"/>
      <c r="J14" s="368">
        <f t="shared" si="5"/>
        <v>2762</v>
      </c>
      <c r="K14" s="369">
        <f t="shared" si="6"/>
        <v>24.702620516948397</v>
      </c>
      <c r="L14" s="370">
        <v>1069</v>
      </c>
      <c r="M14" s="371">
        <v>38.703837798696597</v>
      </c>
      <c r="N14" s="370">
        <v>1693</v>
      </c>
      <c r="O14" s="372">
        <v>61.296162201303403</v>
      </c>
      <c r="P14" s="350"/>
      <c r="Q14" s="368">
        <v>2268</v>
      </c>
      <c r="R14" s="369">
        <v>20.284411054467398</v>
      </c>
      <c r="S14" s="370">
        <v>1329</v>
      </c>
      <c r="T14" s="371">
        <v>58.597883597883595</v>
      </c>
      <c r="U14" s="370">
        <v>939</v>
      </c>
      <c r="V14" s="372">
        <v>41.402116402116398</v>
      </c>
      <c r="W14" s="350"/>
      <c r="X14" s="368">
        <v>6151</v>
      </c>
      <c r="Y14" s="369">
        <v>55.012968428584209</v>
      </c>
      <c r="Z14" s="370">
        <v>4776</v>
      </c>
      <c r="AA14" s="371">
        <v>77.645911233945696</v>
      </c>
      <c r="AB14" s="370">
        <v>1375</v>
      </c>
      <c r="AC14" s="372">
        <f t="shared" si="0"/>
        <v>22.3540887660543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10996</v>
      </c>
      <c r="E15" s="365">
        <f t="shared" si="2"/>
        <v>6488</v>
      </c>
      <c r="F15" s="366">
        <f t="shared" si="3"/>
        <v>59.003273917788292</v>
      </c>
      <c r="G15" s="365">
        <f t="shared" si="4"/>
        <v>4508</v>
      </c>
      <c r="H15" s="367">
        <f t="shared" si="3"/>
        <v>40.996726082211715</v>
      </c>
      <c r="I15" s="350"/>
      <c r="J15" s="368">
        <f t="shared" si="5"/>
        <v>3332</v>
      </c>
      <c r="K15" s="369">
        <f t="shared" si="6"/>
        <v>30.301927973808656</v>
      </c>
      <c r="L15" s="370">
        <v>1291</v>
      </c>
      <c r="M15" s="371">
        <v>38.745498199279709</v>
      </c>
      <c r="N15" s="370">
        <v>2041</v>
      </c>
      <c r="O15" s="372">
        <v>61.254501800720284</v>
      </c>
      <c r="P15" s="350"/>
      <c r="Q15" s="368">
        <v>2244</v>
      </c>
      <c r="R15" s="369">
        <v>20.407420880320114</v>
      </c>
      <c r="S15" s="370">
        <v>1247</v>
      </c>
      <c r="T15" s="371">
        <v>55.570409982174681</v>
      </c>
      <c r="U15" s="370">
        <v>997</v>
      </c>
      <c r="V15" s="372">
        <v>44.429590017825312</v>
      </c>
      <c r="W15" s="350"/>
      <c r="X15" s="368">
        <v>5420</v>
      </c>
      <c r="Y15" s="369">
        <v>49.29065114587123</v>
      </c>
      <c r="Z15" s="370">
        <v>3950</v>
      </c>
      <c r="AA15" s="371">
        <v>72.87822878228782</v>
      </c>
      <c r="AB15" s="370">
        <v>1470</v>
      </c>
      <c r="AC15" s="372">
        <f t="shared" si="0"/>
        <v>27.121771217712176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21786</v>
      </c>
      <c r="E16" s="365">
        <f t="shared" si="2"/>
        <v>12581</v>
      </c>
      <c r="F16" s="366">
        <f t="shared" si="3"/>
        <v>57.748095106949414</v>
      </c>
      <c r="G16" s="365">
        <f t="shared" si="4"/>
        <v>9205</v>
      </c>
      <c r="H16" s="367">
        <f t="shared" si="3"/>
        <v>42.251904893050586</v>
      </c>
      <c r="I16" s="350"/>
      <c r="J16" s="368">
        <f t="shared" si="5"/>
        <v>8336</v>
      </c>
      <c r="K16" s="369">
        <f t="shared" si="6"/>
        <v>38.263104746167265</v>
      </c>
      <c r="L16" s="370">
        <v>3386</v>
      </c>
      <c r="M16" s="371">
        <v>40.619001919385795</v>
      </c>
      <c r="N16" s="370">
        <v>4950</v>
      </c>
      <c r="O16" s="372">
        <v>59.380998080614198</v>
      </c>
      <c r="P16" s="350"/>
      <c r="Q16" s="368">
        <v>4816</v>
      </c>
      <c r="R16" s="369">
        <v>22.10593959423483</v>
      </c>
      <c r="S16" s="370">
        <v>2921</v>
      </c>
      <c r="T16" s="371">
        <v>60.651993355481729</v>
      </c>
      <c r="U16" s="370">
        <v>1895</v>
      </c>
      <c r="V16" s="372">
        <v>39.348006644518271</v>
      </c>
      <c r="W16" s="350"/>
      <c r="X16" s="368">
        <v>8634</v>
      </c>
      <c r="Y16" s="369">
        <v>39.630955659597902</v>
      </c>
      <c r="Z16" s="370">
        <v>6274</v>
      </c>
      <c r="AA16" s="371">
        <v>72.666203381978221</v>
      </c>
      <c r="AB16" s="370">
        <v>2360</v>
      </c>
      <c r="AC16" s="372">
        <f t="shared" si="0"/>
        <v>27.333796618021772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7927</v>
      </c>
      <c r="E17" s="375">
        <f t="shared" si="2"/>
        <v>5003</v>
      </c>
      <c r="F17" s="376">
        <f t="shared" si="3"/>
        <v>63.113409865018291</v>
      </c>
      <c r="G17" s="375">
        <f t="shared" si="4"/>
        <v>2924</v>
      </c>
      <c r="H17" s="367">
        <f t="shared" si="3"/>
        <v>36.886590134981709</v>
      </c>
      <c r="I17" s="350"/>
      <c r="J17" s="377">
        <f t="shared" si="5"/>
        <v>1905</v>
      </c>
      <c r="K17" s="378">
        <f t="shared" si="6"/>
        <v>24.031790084521258</v>
      </c>
      <c r="L17" s="375">
        <v>766</v>
      </c>
      <c r="M17" s="376">
        <v>40.209973753280842</v>
      </c>
      <c r="N17" s="375">
        <v>1139</v>
      </c>
      <c r="O17" s="372">
        <v>59.790026246719165</v>
      </c>
      <c r="P17" s="350"/>
      <c r="Q17" s="377">
        <v>1656</v>
      </c>
      <c r="R17" s="378">
        <v>20.890626971111391</v>
      </c>
      <c r="S17" s="375">
        <v>913</v>
      </c>
      <c r="T17" s="376">
        <v>55.132850241545896</v>
      </c>
      <c r="U17" s="375">
        <v>743</v>
      </c>
      <c r="V17" s="372">
        <v>44.867149758454104</v>
      </c>
      <c r="W17" s="350"/>
      <c r="X17" s="377">
        <v>4366</v>
      </c>
      <c r="Y17" s="378">
        <v>55.07758294436735</v>
      </c>
      <c r="Z17" s="375">
        <v>3324</v>
      </c>
      <c r="AA17" s="376">
        <v>76.133760879523592</v>
      </c>
      <c r="AB17" s="375">
        <v>1042</v>
      </c>
      <c r="AC17" s="372">
        <f t="shared" si="0"/>
        <v>23.866239120476411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42209</v>
      </c>
      <c r="E18" s="365">
        <f t="shared" si="2"/>
        <v>26475</v>
      </c>
      <c r="F18" s="366">
        <f t="shared" si="3"/>
        <v>62.723589755739297</v>
      </c>
      <c r="G18" s="365">
        <f t="shared" si="4"/>
        <v>15734</v>
      </c>
      <c r="H18" s="367">
        <f t="shared" si="3"/>
        <v>37.276410244260703</v>
      </c>
      <c r="I18" s="350"/>
      <c r="J18" s="368">
        <f t="shared" si="5"/>
        <v>9861</v>
      </c>
      <c r="K18" s="369">
        <f t="shared" si="6"/>
        <v>23.362316093724086</v>
      </c>
      <c r="L18" s="370">
        <v>4088</v>
      </c>
      <c r="M18" s="371">
        <v>41.45624176047054</v>
      </c>
      <c r="N18" s="370">
        <v>5773</v>
      </c>
      <c r="O18" s="372">
        <v>58.543758239529467</v>
      </c>
      <c r="P18" s="350"/>
      <c r="Q18" s="368">
        <v>7138</v>
      </c>
      <c r="R18" s="369">
        <v>16.911085313558718</v>
      </c>
      <c r="S18" s="370">
        <v>3981</v>
      </c>
      <c r="T18" s="371">
        <v>55.771924908938075</v>
      </c>
      <c r="U18" s="370">
        <v>3157</v>
      </c>
      <c r="V18" s="372">
        <v>44.228075091061925</v>
      </c>
      <c r="W18" s="350"/>
      <c r="X18" s="368">
        <v>25210</v>
      </c>
      <c r="Y18" s="369">
        <v>59.726598592717195</v>
      </c>
      <c r="Z18" s="370">
        <v>18406</v>
      </c>
      <c r="AA18" s="371">
        <v>73.010710035700129</v>
      </c>
      <c r="AB18" s="370">
        <v>6804</v>
      </c>
      <c r="AC18" s="372">
        <f t="shared" si="0"/>
        <v>26.989289964299878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26114</v>
      </c>
      <c r="E19" s="365">
        <f t="shared" si="2"/>
        <v>15884</v>
      </c>
      <c r="F19" s="366">
        <f t="shared" si="3"/>
        <v>60.825610783487782</v>
      </c>
      <c r="G19" s="365">
        <f t="shared" si="4"/>
        <v>10230</v>
      </c>
      <c r="H19" s="367">
        <f t="shared" si="3"/>
        <v>39.174389216512218</v>
      </c>
      <c r="I19" s="350"/>
      <c r="J19" s="368">
        <f t="shared" si="5"/>
        <v>6734</v>
      </c>
      <c r="K19" s="369">
        <f t="shared" si="6"/>
        <v>25.786934211534039</v>
      </c>
      <c r="L19" s="370">
        <v>2665</v>
      </c>
      <c r="M19" s="371">
        <v>39.575289575289574</v>
      </c>
      <c r="N19" s="370">
        <v>4069</v>
      </c>
      <c r="O19" s="372">
        <v>60.424710424710426</v>
      </c>
      <c r="P19" s="350"/>
      <c r="Q19" s="368">
        <v>4670</v>
      </c>
      <c r="R19" s="369">
        <v>17.883127824155626</v>
      </c>
      <c r="S19" s="370">
        <v>2699</v>
      </c>
      <c r="T19" s="371">
        <v>57.794432548179877</v>
      </c>
      <c r="U19" s="370">
        <v>1971</v>
      </c>
      <c r="V19" s="372">
        <v>42.20556745182013</v>
      </c>
      <c r="W19" s="350"/>
      <c r="X19" s="368">
        <v>14710</v>
      </c>
      <c r="Y19" s="369">
        <v>56.329937964310325</v>
      </c>
      <c r="Z19" s="370">
        <v>10520</v>
      </c>
      <c r="AA19" s="371">
        <v>71.515975526852486</v>
      </c>
      <c r="AB19" s="370">
        <v>4190</v>
      </c>
      <c r="AC19" s="372">
        <f t="shared" si="0"/>
        <v>28.484024473147517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94942</v>
      </c>
      <c r="E20" s="365">
        <f t="shared" si="2"/>
        <v>60268</v>
      </c>
      <c r="F20" s="366">
        <f t="shared" si="3"/>
        <v>63.478755450696212</v>
      </c>
      <c r="G20" s="365">
        <f t="shared" si="4"/>
        <v>34674</v>
      </c>
      <c r="H20" s="367">
        <f t="shared" si="3"/>
        <v>36.521244549303781</v>
      </c>
      <c r="I20" s="350"/>
      <c r="J20" s="368">
        <f t="shared" si="5"/>
        <v>21743</v>
      </c>
      <c r="K20" s="369">
        <f t="shared" si="6"/>
        <v>22.901350298076721</v>
      </c>
      <c r="L20" s="370">
        <v>8718</v>
      </c>
      <c r="M20" s="371">
        <v>40.09566297199099</v>
      </c>
      <c r="N20" s="370">
        <v>13025</v>
      </c>
      <c r="O20" s="372">
        <v>59.90433702800901</v>
      </c>
      <c r="P20" s="350"/>
      <c r="Q20" s="368">
        <v>17522</v>
      </c>
      <c r="R20" s="369">
        <v>18.455478081354933</v>
      </c>
      <c r="S20" s="370">
        <v>10091</v>
      </c>
      <c r="T20" s="371">
        <v>57.590457710307042</v>
      </c>
      <c r="U20" s="370">
        <v>7431</v>
      </c>
      <c r="V20" s="372">
        <v>42.409542289692958</v>
      </c>
      <c r="W20" s="350"/>
      <c r="X20" s="368">
        <v>55677</v>
      </c>
      <c r="Y20" s="369">
        <v>58.643171620568346</v>
      </c>
      <c r="Z20" s="370">
        <v>41459</v>
      </c>
      <c r="AA20" s="371">
        <v>74.463422957415091</v>
      </c>
      <c r="AB20" s="370">
        <v>14218</v>
      </c>
      <c r="AC20" s="372">
        <f t="shared" si="0"/>
        <v>25.536577042584906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66616</v>
      </c>
      <c r="E21" s="365">
        <f t="shared" si="2"/>
        <v>41422</v>
      </c>
      <c r="F21" s="366">
        <f t="shared" si="3"/>
        <v>62.180256995316441</v>
      </c>
      <c r="G21" s="365">
        <f t="shared" si="4"/>
        <v>25194</v>
      </c>
      <c r="H21" s="367">
        <f t="shared" si="3"/>
        <v>37.819743004683559</v>
      </c>
      <c r="I21" s="350"/>
      <c r="J21" s="368">
        <f t="shared" si="5"/>
        <v>16735</v>
      </c>
      <c r="K21" s="369">
        <f t="shared" si="6"/>
        <v>25.121592410231774</v>
      </c>
      <c r="L21" s="370">
        <v>6869</v>
      </c>
      <c r="M21" s="371">
        <v>41.045712578428443</v>
      </c>
      <c r="N21" s="370">
        <v>9866</v>
      </c>
      <c r="O21" s="372">
        <v>58.954287421571564</v>
      </c>
      <c r="P21" s="350"/>
      <c r="Q21" s="368">
        <v>13637</v>
      </c>
      <c r="R21" s="369">
        <v>20.471058004083105</v>
      </c>
      <c r="S21" s="370">
        <v>8019</v>
      </c>
      <c r="T21" s="371">
        <v>58.803255848060424</v>
      </c>
      <c r="U21" s="370">
        <v>5618</v>
      </c>
      <c r="V21" s="372">
        <v>41.196744151939576</v>
      </c>
      <c r="W21" s="350"/>
      <c r="X21" s="368">
        <v>36244</v>
      </c>
      <c r="Y21" s="369">
        <v>54.407349585685118</v>
      </c>
      <c r="Z21" s="370">
        <v>26534</v>
      </c>
      <c r="AA21" s="371">
        <v>73.209358790420481</v>
      </c>
      <c r="AB21" s="370">
        <v>9710</v>
      </c>
      <c r="AC21" s="372">
        <f t="shared" si="0"/>
        <v>26.790641209579519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12671</v>
      </c>
      <c r="E22" s="365">
        <f t="shared" si="2"/>
        <v>8035</v>
      </c>
      <c r="F22" s="366">
        <f t="shared" si="3"/>
        <v>63.412516770578485</v>
      </c>
      <c r="G22" s="365">
        <f t="shared" si="4"/>
        <v>4636</v>
      </c>
      <c r="H22" s="367">
        <f t="shared" si="3"/>
        <v>36.587483229421515</v>
      </c>
      <c r="I22" s="350"/>
      <c r="J22" s="368">
        <f t="shared" si="5"/>
        <v>3362</v>
      </c>
      <c r="K22" s="369">
        <f t="shared" si="6"/>
        <v>26.533028174571854</v>
      </c>
      <c r="L22" s="370">
        <v>1401</v>
      </c>
      <c r="M22" s="371">
        <v>41.671624033313506</v>
      </c>
      <c r="N22" s="370">
        <v>1961</v>
      </c>
      <c r="O22" s="372">
        <v>58.328375966686494</v>
      </c>
      <c r="P22" s="350"/>
      <c r="Q22" s="368">
        <v>2286</v>
      </c>
      <c r="R22" s="369">
        <v>18.041196432799307</v>
      </c>
      <c r="S22" s="370">
        <v>1363</v>
      </c>
      <c r="T22" s="371">
        <v>59.623797025371829</v>
      </c>
      <c r="U22" s="370">
        <v>923</v>
      </c>
      <c r="V22" s="372">
        <v>40.376202974628171</v>
      </c>
      <c r="W22" s="350"/>
      <c r="X22" s="368">
        <v>7023</v>
      </c>
      <c r="Y22" s="369">
        <v>55.425775392628843</v>
      </c>
      <c r="Z22" s="370">
        <v>5271</v>
      </c>
      <c r="AA22" s="371">
        <v>75.053395984621957</v>
      </c>
      <c r="AB22" s="370">
        <v>1752</v>
      </c>
      <c r="AC22" s="372">
        <f t="shared" si="0"/>
        <v>24.946604015378043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30452</v>
      </c>
      <c r="E23" s="365">
        <f t="shared" si="2"/>
        <v>18871</v>
      </c>
      <c r="F23" s="366">
        <f t="shared" si="3"/>
        <v>61.969657165375011</v>
      </c>
      <c r="G23" s="365">
        <f t="shared" si="4"/>
        <v>11581</v>
      </c>
      <c r="H23" s="367">
        <f t="shared" si="3"/>
        <v>38.030342834624989</v>
      </c>
      <c r="I23" s="350"/>
      <c r="J23" s="368">
        <f t="shared" si="5"/>
        <v>8321</v>
      </c>
      <c r="K23" s="369">
        <f t="shared" si="6"/>
        <v>27.324970445290948</v>
      </c>
      <c r="L23" s="370">
        <v>3218</v>
      </c>
      <c r="M23" s="371">
        <v>38.673236389856989</v>
      </c>
      <c r="N23" s="370">
        <v>5103</v>
      </c>
      <c r="O23" s="372">
        <v>61.326763610143011</v>
      </c>
      <c r="P23" s="350"/>
      <c r="Q23" s="368">
        <v>5514</v>
      </c>
      <c r="R23" s="369">
        <v>18.107185078155787</v>
      </c>
      <c r="S23" s="370">
        <v>3214</v>
      </c>
      <c r="T23" s="371">
        <v>58.287994196590496</v>
      </c>
      <c r="U23" s="370">
        <v>2300</v>
      </c>
      <c r="V23" s="372">
        <v>41.712005803409504</v>
      </c>
      <c r="W23" s="350"/>
      <c r="X23" s="368">
        <v>16617</v>
      </c>
      <c r="Y23" s="369">
        <v>54.567844476553262</v>
      </c>
      <c r="Z23" s="370">
        <v>12439</v>
      </c>
      <c r="AA23" s="371">
        <v>74.857074080760668</v>
      </c>
      <c r="AB23" s="370">
        <v>4178</v>
      </c>
      <c r="AC23" s="372">
        <f t="shared" si="0"/>
        <v>25.142925919239335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77809</v>
      </c>
      <c r="E24" s="365">
        <f t="shared" si="2"/>
        <v>49476</v>
      </c>
      <c r="F24" s="366">
        <f t="shared" si="3"/>
        <v>63.586474572350241</v>
      </c>
      <c r="G24" s="365">
        <f t="shared" si="4"/>
        <v>28333</v>
      </c>
      <c r="H24" s="367">
        <f t="shared" si="3"/>
        <v>36.413525427649759</v>
      </c>
      <c r="I24" s="350"/>
      <c r="J24" s="368">
        <f t="shared" si="5"/>
        <v>22082</v>
      </c>
      <c r="K24" s="369">
        <f t="shared" si="6"/>
        <v>28.379750414476472</v>
      </c>
      <c r="L24" s="370">
        <v>9731</v>
      </c>
      <c r="M24" s="371">
        <v>44.067566343628293</v>
      </c>
      <c r="N24" s="370">
        <v>12351</v>
      </c>
      <c r="O24" s="372">
        <v>55.932433656371707</v>
      </c>
      <c r="P24" s="350"/>
      <c r="Q24" s="368">
        <v>13698</v>
      </c>
      <c r="R24" s="369">
        <v>17.604647277307254</v>
      </c>
      <c r="S24" s="370">
        <v>8389</v>
      </c>
      <c r="T24" s="371">
        <v>61.242517155789166</v>
      </c>
      <c r="U24" s="370">
        <v>5309</v>
      </c>
      <c r="V24" s="372">
        <v>38.757482844210834</v>
      </c>
      <c r="W24" s="350"/>
      <c r="X24" s="368">
        <v>42029</v>
      </c>
      <c r="Y24" s="369">
        <v>54.015602308216273</v>
      </c>
      <c r="Z24" s="370">
        <v>31356</v>
      </c>
      <c r="AA24" s="371">
        <v>74.605629446334675</v>
      </c>
      <c r="AB24" s="370">
        <v>10673</v>
      </c>
      <c r="AC24" s="372">
        <f t="shared" si="0"/>
        <v>25.394370553665325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18141</v>
      </c>
      <c r="E25" s="365">
        <f t="shared" si="2"/>
        <v>9817</v>
      </c>
      <c r="F25" s="366">
        <f t="shared" si="3"/>
        <v>54.114988148393138</v>
      </c>
      <c r="G25" s="365">
        <f t="shared" si="4"/>
        <v>8324</v>
      </c>
      <c r="H25" s="367">
        <f t="shared" si="3"/>
        <v>45.885011851606855</v>
      </c>
      <c r="I25" s="350"/>
      <c r="J25" s="368">
        <f t="shared" si="5"/>
        <v>7598</v>
      </c>
      <c r="K25" s="369">
        <f t="shared" si="6"/>
        <v>41.883027396505149</v>
      </c>
      <c r="L25" s="370">
        <v>2756</v>
      </c>
      <c r="M25" s="371">
        <v>36.272703342984997</v>
      </c>
      <c r="N25" s="370">
        <v>4842</v>
      </c>
      <c r="O25" s="372">
        <v>63.72729665701501</v>
      </c>
      <c r="P25" s="350"/>
      <c r="Q25" s="368">
        <v>3311</v>
      </c>
      <c r="R25" s="369">
        <v>18.251474560388068</v>
      </c>
      <c r="S25" s="370">
        <v>1792</v>
      </c>
      <c r="T25" s="371">
        <v>54.122621564482031</v>
      </c>
      <c r="U25" s="370">
        <v>1519</v>
      </c>
      <c r="V25" s="372">
        <v>45.877378435517969</v>
      </c>
      <c r="W25" s="350"/>
      <c r="X25" s="368">
        <v>7232</v>
      </c>
      <c r="Y25" s="369">
        <v>39.865498043106776</v>
      </c>
      <c r="Z25" s="370">
        <v>5269</v>
      </c>
      <c r="AA25" s="371">
        <v>72.856747787610615</v>
      </c>
      <c r="AB25" s="370">
        <v>1963</v>
      </c>
      <c r="AC25" s="372">
        <f t="shared" si="0"/>
        <v>27.143252212389378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6588</v>
      </c>
      <c r="E26" s="380">
        <f t="shared" si="2"/>
        <v>4160</v>
      </c>
      <c r="F26" s="381">
        <f t="shared" si="3"/>
        <v>63.145112325440188</v>
      </c>
      <c r="G26" s="380">
        <f t="shared" si="4"/>
        <v>2428</v>
      </c>
      <c r="H26" s="367">
        <f t="shared" si="3"/>
        <v>36.854887674559805</v>
      </c>
      <c r="I26" s="350"/>
      <c r="J26" s="377">
        <f t="shared" si="5"/>
        <v>1197</v>
      </c>
      <c r="K26" s="378">
        <f t="shared" si="6"/>
        <v>18.169398907103826</v>
      </c>
      <c r="L26" s="375">
        <v>460</v>
      </c>
      <c r="M26" s="376">
        <v>38.429406850459479</v>
      </c>
      <c r="N26" s="375">
        <v>737</v>
      </c>
      <c r="O26" s="372">
        <v>61.570593149540521</v>
      </c>
      <c r="P26" s="350"/>
      <c r="Q26" s="377">
        <v>897</v>
      </c>
      <c r="R26" s="378">
        <v>13.615664845173042</v>
      </c>
      <c r="S26" s="375">
        <v>461</v>
      </c>
      <c r="T26" s="376">
        <v>51.393534002229657</v>
      </c>
      <c r="U26" s="375">
        <v>436</v>
      </c>
      <c r="V26" s="372">
        <v>48.606465997770343</v>
      </c>
      <c r="W26" s="350"/>
      <c r="X26" s="377">
        <v>4494</v>
      </c>
      <c r="Y26" s="378">
        <v>68.214936247723131</v>
      </c>
      <c r="Z26" s="375">
        <v>3239</v>
      </c>
      <c r="AA26" s="376">
        <v>72.073876279483756</v>
      </c>
      <c r="AB26" s="375">
        <v>1255</v>
      </c>
      <c r="AC26" s="372">
        <f t="shared" si="0"/>
        <v>27.926123720516244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24413</v>
      </c>
      <c r="E27" s="380">
        <f t="shared" si="2"/>
        <v>14903</v>
      </c>
      <c r="F27" s="381">
        <f t="shared" si="3"/>
        <v>61.045344693401063</v>
      </c>
      <c r="G27" s="380">
        <f t="shared" si="4"/>
        <v>9510</v>
      </c>
      <c r="H27" s="367">
        <f t="shared" si="3"/>
        <v>38.954655306598944</v>
      </c>
      <c r="I27" s="350"/>
      <c r="J27" s="377">
        <f t="shared" si="5"/>
        <v>5971</v>
      </c>
      <c r="K27" s="378">
        <f t="shared" si="6"/>
        <v>24.458280424364069</v>
      </c>
      <c r="L27" s="375">
        <v>2297</v>
      </c>
      <c r="M27" s="376">
        <v>38.469268129291578</v>
      </c>
      <c r="N27" s="375">
        <v>3674</v>
      </c>
      <c r="O27" s="372">
        <v>61.530731870708422</v>
      </c>
      <c r="P27" s="350"/>
      <c r="Q27" s="377">
        <v>4371</v>
      </c>
      <c r="R27" s="378">
        <v>17.904395199279072</v>
      </c>
      <c r="S27" s="375">
        <v>2365</v>
      </c>
      <c r="T27" s="376">
        <v>54.10661175932281</v>
      </c>
      <c r="U27" s="375">
        <v>2006</v>
      </c>
      <c r="V27" s="372">
        <v>45.89338824067719</v>
      </c>
      <c r="W27" s="350"/>
      <c r="X27" s="377">
        <v>14071</v>
      </c>
      <c r="Y27" s="378">
        <v>57.637324376356858</v>
      </c>
      <c r="Z27" s="375">
        <v>10241</v>
      </c>
      <c r="AA27" s="376">
        <v>72.780896880108031</v>
      </c>
      <c r="AB27" s="375">
        <v>3830</v>
      </c>
      <c r="AC27" s="372">
        <f t="shared" si="0"/>
        <v>27.219103119891976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4111</v>
      </c>
      <c r="E28" s="380">
        <f t="shared" si="2"/>
        <v>2635</v>
      </c>
      <c r="F28" s="381">
        <f t="shared" si="3"/>
        <v>64.096326927754802</v>
      </c>
      <c r="G28" s="380">
        <f t="shared" si="4"/>
        <v>1476</v>
      </c>
      <c r="H28" s="382">
        <f t="shared" si="3"/>
        <v>35.903673072245198</v>
      </c>
      <c r="I28" s="350"/>
      <c r="J28" s="377">
        <f t="shared" si="5"/>
        <v>700</v>
      </c>
      <c r="K28" s="378">
        <f t="shared" si="6"/>
        <v>17.027487229384576</v>
      </c>
      <c r="L28" s="375">
        <v>278</v>
      </c>
      <c r="M28" s="376">
        <v>39.714285714285715</v>
      </c>
      <c r="N28" s="375">
        <v>422</v>
      </c>
      <c r="O28" s="383">
        <v>60.285714285714285</v>
      </c>
      <c r="P28" s="350"/>
      <c r="Q28" s="377">
        <v>692</v>
      </c>
      <c r="R28" s="378">
        <v>16.832887375334469</v>
      </c>
      <c r="S28" s="375">
        <v>378</v>
      </c>
      <c r="T28" s="376">
        <v>54.624277456647398</v>
      </c>
      <c r="U28" s="375">
        <v>314</v>
      </c>
      <c r="V28" s="383">
        <v>45.375722543352602</v>
      </c>
      <c r="W28" s="350"/>
      <c r="X28" s="377">
        <v>2719</v>
      </c>
      <c r="Y28" s="378">
        <v>66.139625395280959</v>
      </c>
      <c r="Z28" s="375">
        <v>1979</v>
      </c>
      <c r="AA28" s="376">
        <v>72.784111805810952</v>
      </c>
      <c r="AB28" s="375">
        <v>740</v>
      </c>
      <c r="AC28" s="383">
        <f t="shared" si="0"/>
        <v>27.215888194189041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1460</v>
      </c>
      <c r="E29" s="386">
        <f t="shared" si="2"/>
        <v>773</v>
      </c>
      <c r="F29" s="387">
        <f t="shared" si="3"/>
        <v>52.945205479452049</v>
      </c>
      <c r="G29" s="386">
        <f t="shared" si="4"/>
        <v>687</v>
      </c>
      <c r="H29" s="388">
        <f t="shared" si="3"/>
        <v>47.054794520547944</v>
      </c>
      <c r="I29" s="350"/>
      <c r="J29" s="389">
        <f t="shared" si="5"/>
        <v>840</v>
      </c>
      <c r="K29" s="390">
        <f t="shared" si="6"/>
        <v>57.534246575342465</v>
      </c>
      <c r="L29" s="391">
        <v>304</v>
      </c>
      <c r="M29" s="392">
        <v>36.19047619047619</v>
      </c>
      <c r="N29" s="391">
        <v>536</v>
      </c>
      <c r="O29" s="393">
        <v>63.809523809523803</v>
      </c>
      <c r="P29" s="350"/>
      <c r="Q29" s="389">
        <v>214</v>
      </c>
      <c r="R29" s="390">
        <v>14.657534246575343</v>
      </c>
      <c r="S29" s="391">
        <v>151</v>
      </c>
      <c r="T29" s="392">
        <v>70.56074766355141</v>
      </c>
      <c r="U29" s="391">
        <v>63</v>
      </c>
      <c r="V29" s="393">
        <v>29.439252336448597</v>
      </c>
      <c r="W29" s="350"/>
      <c r="X29" s="389">
        <v>406</v>
      </c>
      <c r="Y29" s="390">
        <v>27.808219178082194</v>
      </c>
      <c r="Z29" s="391">
        <v>318</v>
      </c>
      <c r="AA29" s="392">
        <v>78.325123152709367</v>
      </c>
      <c r="AB29" s="391">
        <v>88</v>
      </c>
      <c r="AC29" s="393">
        <f t="shared" si="0"/>
        <v>21.674876847290641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613933</v>
      </c>
      <c r="E31" s="1230">
        <f>L31+S31+Z31</f>
        <v>381691</v>
      </c>
      <c r="F31" s="1231">
        <f>E31/$D31*100</f>
        <v>62.171442160626647</v>
      </c>
      <c r="G31" s="1230">
        <f>N31+U31+AB31</f>
        <v>232242</v>
      </c>
      <c r="H31" s="1232">
        <f>G31/$D31*100</f>
        <v>37.828557839373353</v>
      </c>
      <c r="I31" s="320"/>
      <c r="J31" s="1233">
        <f>SUM(J12:J29)</f>
        <v>167303</v>
      </c>
      <c r="K31" s="1234">
        <f>J31/$D31*100</f>
        <v>27.251019248028697</v>
      </c>
      <c r="L31" s="1230">
        <f>SUM(L12:L29)</f>
        <v>67719</v>
      </c>
      <c r="M31" s="1231">
        <f>L31/$J31*100</f>
        <v>40.476859350997891</v>
      </c>
      <c r="N31" s="1230">
        <f>SUM(N12:N29)</f>
        <v>99584</v>
      </c>
      <c r="O31" s="1235">
        <f>N31/$J31*100</f>
        <v>59.523140649002116</v>
      </c>
      <c r="P31" s="320"/>
      <c r="Q31" s="1233">
        <f>SUM(Q12:Q29)</f>
        <v>116292</v>
      </c>
      <c r="R31" s="1234">
        <f>Q31/$D31*100</f>
        <v>18.942132121909069</v>
      </c>
      <c r="S31" s="1230">
        <f>SUM(S12:S29)</f>
        <v>68860</v>
      </c>
      <c r="T31" s="1231">
        <f>S31/$Q31*100</f>
        <v>59.213015512674993</v>
      </c>
      <c r="U31" s="1230">
        <f>SUM(U12:U29)</f>
        <v>47432</v>
      </c>
      <c r="V31" s="1235">
        <f>U31/$Q31*100</f>
        <v>40.786984487325014</v>
      </c>
      <c r="W31" s="320"/>
      <c r="X31" s="1233">
        <f>SUM(X12:X29)</f>
        <v>330338</v>
      </c>
      <c r="Y31" s="1234">
        <f>X31/$D31*100</f>
        <v>53.806848630062241</v>
      </c>
      <c r="Z31" s="1230">
        <f>SUM(Z12:Z29)</f>
        <v>245112</v>
      </c>
      <c r="AA31" s="1231">
        <f>Z31/$X31*100</f>
        <v>74.200364475173913</v>
      </c>
      <c r="AB31" s="1230">
        <f>SUM(AB12:AB29)</f>
        <v>85226</v>
      </c>
      <c r="AC31" s="1235">
        <f>AB31/$X31*100</f>
        <v>25.799635524826087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6"/>
      <c r="C2" s="1436"/>
    </row>
    <row r="3" spans="1:53" s="345" customFormat="1" ht="4.5" customHeight="1" x14ac:dyDescent="0.25">
      <c r="B3" s="1437"/>
      <c r="C3" s="1437"/>
    </row>
    <row r="4" spans="1:53" s="345" customFormat="1" ht="17.25" customHeight="1" x14ac:dyDescent="0.25">
      <c r="A4" s="1438" t="s">
        <v>421</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1438"/>
      <c r="Z4" s="1438"/>
      <c r="AA4" s="1438"/>
      <c r="AB4" s="1438"/>
      <c r="AC4" s="1438"/>
    </row>
    <row r="5" spans="1:53" s="345" customFormat="1" ht="17.25" customHeight="1" x14ac:dyDescent="0.25">
      <c r="B5" s="1439" t="str">
        <f>porsaad!$B$6</f>
        <v>Situación a 31 de octubre de 2025</v>
      </c>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39"/>
      <c r="AB5" s="1439"/>
      <c r="AC5" s="1439"/>
    </row>
    <row r="6" spans="1:53" s="345" customFormat="1" ht="6" customHeight="1" x14ac:dyDescent="0.25"/>
    <row r="7" spans="1:53" s="322" customFormat="1" ht="12.75" customHeight="1" x14ac:dyDescent="0.25">
      <c r="A7" s="316"/>
      <c r="B7" s="1440" t="s">
        <v>12</v>
      </c>
      <c r="C7" s="317"/>
      <c r="D7" s="1443" t="s">
        <v>262</v>
      </c>
      <c r="E7" s="1444"/>
      <c r="F7" s="1444"/>
      <c r="G7" s="1444"/>
      <c r="H7" s="1444"/>
      <c r="I7" s="318"/>
      <c r="J7" s="1447"/>
      <c r="K7" s="1447"/>
      <c r="L7" s="1447"/>
      <c r="M7" s="1447"/>
      <c r="N7" s="1447"/>
      <c r="O7" s="1447"/>
      <c r="P7" s="318"/>
      <c r="Q7" s="1447"/>
      <c r="R7" s="1447"/>
      <c r="S7" s="1447"/>
      <c r="T7" s="1447"/>
      <c r="U7" s="1447"/>
      <c r="V7" s="1447"/>
      <c r="W7" s="318"/>
      <c r="X7" s="1447"/>
      <c r="Y7" s="1447"/>
      <c r="Z7" s="1447"/>
      <c r="AA7" s="1447"/>
      <c r="AB7" s="1447"/>
      <c r="AC7" s="1448"/>
      <c r="AD7" s="319"/>
      <c r="AE7" s="319"/>
      <c r="AF7" s="320"/>
      <c r="AG7" s="320"/>
      <c r="AH7" s="320"/>
      <c r="AI7" s="320"/>
      <c r="AJ7" s="320"/>
      <c r="AK7" s="320"/>
      <c r="AL7" s="321"/>
    </row>
    <row r="8" spans="1:53" s="322" customFormat="1" ht="33.75" customHeight="1" x14ac:dyDescent="0.25">
      <c r="A8" s="316"/>
      <c r="B8" s="1441"/>
      <c r="C8" s="317"/>
      <c r="D8" s="1445"/>
      <c r="E8" s="1446"/>
      <c r="F8" s="1446"/>
      <c r="G8" s="1446"/>
      <c r="H8" s="1446"/>
      <c r="I8" s="323"/>
      <c r="J8" s="1449" t="s">
        <v>263</v>
      </c>
      <c r="K8" s="1450"/>
      <c r="L8" s="1450"/>
      <c r="M8" s="1450"/>
      <c r="N8" s="1450"/>
      <c r="O8" s="1451"/>
      <c r="P8" s="317"/>
      <c r="Q8" s="1449" t="s">
        <v>264</v>
      </c>
      <c r="R8" s="1450"/>
      <c r="S8" s="1450"/>
      <c r="T8" s="1450"/>
      <c r="U8" s="1450"/>
      <c r="V8" s="1451"/>
      <c r="W8" s="317"/>
      <c r="X8" s="1449" t="s">
        <v>265</v>
      </c>
      <c r="Y8" s="1450"/>
      <c r="Z8" s="1450"/>
      <c r="AA8" s="1450"/>
      <c r="AB8" s="1450"/>
      <c r="AC8" s="1451"/>
      <c r="AD8" s="319"/>
      <c r="AE8" s="319"/>
      <c r="AF8" s="320"/>
      <c r="AG8" s="320"/>
      <c r="AH8" s="320"/>
      <c r="AI8" s="320"/>
      <c r="AJ8" s="320"/>
      <c r="AK8" s="320"/>
      <c r="AL8" s="321"/>
    </row>
    <row r="9" spans="1:53" s="322" customFormat="1" ht="21.75" customHeight="1" x14ac:dyDescent="0.25">
      <c r="A9" s="316"/>
      <c r="B9" s="1441"/>
      <c r="C9" s="317"/>
      <c r="D9" s="1452" t="s">
        <v>9</v>
      </c>
      <c r="E9" s="1454" t="s">
        <v>24</v>
      </c>
      <c r="F9" s="1455"/>
      <c r="G9" s="1454" t="s">
        <v>23</v>
      </c>
      <c r="H9" s="1456"/>
      <c r="I9" s="323"/>
      <c r="J9" s="1457" t="s">
        <v>9</v>
      </c>
      <c r="K9" s="1460" t="s">
        <v>266</v>
      </c>
      <c r="L9" s="1462" t="s">
        <v>24</v>
      </c>
      <c r="M9" s="1463"/>
      <c r="N9" s="1458" t="s">
        <v>23</v>
      </c>
      <c r="O9" s="1459"/>
      <c r="P9" s="317"/>
      <c r="Q9" s="1457" t="s">
        <v>9</v>
      </c>
      <c r="R9" s="1460" t="s">
        <v>266</v>
      </c>
      <c r="S9" s="1462" t="s">
        <v>24</v>
      </c>
      <c r="T9" s="1463"/>
      <c r="U9" s="1458" t="s">
        <v>23</v>
      </c>
      <c r="V9" s="1459"/>
      <c r="W9" s="317"/>
      <c r="X9" s="1457" t="s">
        <v>9</v>
      </c>
      <c r="Y9" s="1460" t="s">
        <v>266</v>
      </c>
      <c r="Z9" s="1462" t="s">
        <v>24</v>
      </c>
      <c r="AA9" s="1463"/>
      <c r="AB9" s="1458" t="s">
        <v>23</v>
      </c>
      <c r="AC9" s="1459"/>
      <c r="AD9" s="319"/>
      <c r="AE9" s="319"/>
      <c r="AF9" s="320"/>
      <c r="AG9" s="320"/>
      <c r="AH9" s="320"/>
      <c r="AI9" s="320"/>
      <c r="AJ9" s="320"/>
      <c r="AK9" s="320"/>
      <c r="AL9" s="321"/>
    </row>
    <row r="10" spans="1:53" s="322" customFormat="1" ht="36.75" customHeight="1" x14ac:dyDescent="0.25">
      <c r="A10" s="316"/>
      <c r="B10" s="1442"/>
      <c r="C10" s="317"/>
      <c r="D10" s="1453"/>
      <c r="E10" s="407" t="s">
        <v>9</v>
      </c>
      <c r="F10" s="403" t="s">
        <v>266</v>
      </c>
      <c r="G10" s="406" t="s">
        <v>9</v>
      </c>
      <c r="H10" s="886" t="s">
        <v>266</v>
      </c>
      <c r="I10" s="346"/>
      <c r="J10" s="1453"/>
      <c r="K10" s="1461"/>
      <c r="L10" s="404" t="s">
        <v>9</v>
      </c>
      <c r="M10" s="403" t="s">
        <v>266</v>
      </c>
      <c r="N10" s="407" t="s">
        <v>9</v>
      </c>
      <c r="O10" s="402" t="s">
        <v>266</v>
      </c>
      <c r="P10" s="347"/>
      <c r="Q10" s="1453"/>
      <c r="R10" s="1461"/>
      <c r="S10" s="404" t="s">
        <v>9</v>
      </c>
      <c r="T10" s="403" t="s">
        <v>266</v>
      </c>
      <c r="U10" s="407" t="s">
        <v>9</v>
      </c>
      <c r="V10" s="402" t="s">
        <v>266</v>
      </c>
      <c r="W10" s="347"/>
      <c r="X10" s="1453"/>
      <c r="Y10" s="1461"/>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106521</v>
      </c>
      <c r="E12" s="352">
        <f>L12+S12+Z12</f>
        <v>69778</v>
      </c>
      <c r="F12" s="353">
        <f>E12/$D12*100</f>
        <v>65.50633208475324</v>
      </c>
      <c r="G12" s="352">
        <f>N12+U12+AB12</f>
        <v>36743</v>
      </c>
      <c r="H12" s="354">
        <f>G12/$D12*100</f>
        <v>34.493667915246753</v>
      </c>
      <c r="I12" s="350"/>
      <c r="J12" s="355">
        <f>L12+N12</f>
        <v>23060</v>
      </c>
      <c r="K12" s="356">
        <f>J12/$D12*100</f>
        <v>21.648313478093524</v>
      </c>
      <c r="L12" s="357">
        <v>10083</v>
      </c>
      <c r="M12" s="353">
        <v>43.725065047701648</v>
      </c>
      <c r="N12" s="357">
        <v>12977</v>
      </c>
      <c r="O12" s="358">
        <v>56.274934952298352</v>
      </c>
      <c r="P12" s="350"/>
      <c r="Q12" s="355">
        <v>27383</v>
      </c>
      <c r="R12" s="356">
        <v>25.706668168717904</v>
      </c>
      <c r="S12" s="357">
        <v>19658</v>
      </c>
      <c r="T12" s="353">
        <v>71.789066208961756</v>
      </c>
      <c r="U12" s="357">
        <v>7725</v>
      </c>
      <c r="V12" s="358">
        <v>28.210933791038233</v>
      </c>
      <c r="W12" s="350"/>
      <c r="X12" s="355">
        <v>56078</v>
      </c>
      <c r="Y12" s="356">
        <v>52.645018353188576</v>
      </c>
      <c r="Z12" s="357">
        <v>40037</v>
      </c>
      <c r="AA12" s="353">
        <v>71.395199543492993</v>
      </c>
      <c r="AB12" s="357">
        <v>16041</v>
      </c>
      <c r="AC12" s="358">
        <f t="shared" ref="AC12:AC29" si="0">AB12/$X12*100</f>
        <v>28.604800456507007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17041</v>
      </c>
      <c r="E13" s="365">
        <f t="shared" ref="E13:E29" si="2">L13+S13+Z13</f>
        <v>10896</v>
      </c>
      <c r="F13" s="366">
        <f t="shared" ref="F13:H29" si="3">E13/$D13*100</f>
        <v>63.93990962971656</v>
      </c>
      <c r="G13" s="365">
        <f t="shared" ref="G13:G29" si="4">N13+U13+AB13</f>
        <v>6145</v>
      </c>
      <c r="H13" s="367">
        <f t="shared" si="3"/>
        <v>36.060090370283433</v>
      </c>
      <c r="I13" s="350"/>
      <c r="J13" s="368">
        <f t="shared" ref="J13:J29" si="5">L13+N13</f>
        <v>3194</v>
      </c>
      <c r="K13" s="369">
        <f t="shared" ref="K13:K29" si="6">J13/$D13*100</f>
        <v>18.743031512235198</v>
      </c>
      <c r="L13" s="370">
        <v>1399</v>
      </c>
      <c r="M13" s="371">
        <v>43.80087664370695</v>
      </c>
      <c r="N13" s="370">
        <v>1795</v>
      </c>
      <c r="O13" s="372">
        <v>56.199123356293043</v>
      </c>
      <c r="P13" s="350"/>
      <c r="Q13" s="368">
        <v>3849</v>
      </c>
      <c r="R13" s="369">
        <v>22.586702658294701</v>
      </c>
      <c r="S13" s="370">
        <v>2453</v>
      </c>
      <c r="T13" s="371">
        <v>63.730839179007539</v>
      </c>
      <c r="U13" s="370">
        <v>1396</v>
      </c>
      <c r="V13" s="372">
        <v>36.269160820992461</v>
      </c>
      <c r="W13" s="350"/>
      <c r="X13" s="368">
        <v>9998</v>
      </c>
      <c r="Y13" s="369">
        <v>58.670265829470104</v>
      </c>
      <c r="Z13" s="370">
        <v>7044</v>
      </c>
      <c r="AA13" s="371">
        <v>70.454090818163621</v>
      </c>
      <c r="AB13" s="370">
        <v>2954</v>
      </c>
      <c r="AC13" s="372">
        <f t="shared" si="0"/>
        <v>29.545909181836365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15123</v>
      </c>
      <c r="E14" s="365">
        <f t="shared" si="2"/>
        <v>9698</v>
      </c>
      <c r="F14" s="366">
        <f t="shared" si="3"/>
        <v>64.12748793228856</v>
      </c>
      <c r="G14" s="365">
        <f t="shared" si="4"/>
        <v>5425</v>
      </c>
      <c r="H14" s="367">
        <f t="shared" si="3"/>
        <v>35.872512067711433</v>
      </c>
      <c r="I14" s="350"/>
      <c r="J14" s="368">
        <f t="shared" si="5"/>
        <v>3488</v>
      </c>
      <c r="K14" s="369">
        <f t="shared" si="6"/>
        <v>23.064206837267736</v>
      </c>
      <c r="L14" s="370">
        <v>1499</v>
      </c>
      <c r="M14" s="371">
        <v>42.975917431192663</v>
      </c>
      <c r="N14" s="370">
        <v>1989</v>
      </c>
      <c r="O14" s="372">
        <v>57.024082568807344</v>
      </c>
      <c r="P14" s="350"/>
      <c r="Q14" s="368">
        <v>3417</v>
      </c>
      <c r="R14" s="369">
        <v>22.59472326919262</v>
      </c>
      <c r="S14" s="370">
        <v>2018</v>
      </c>
      <c r="T14" s="371">
        <v>59.057652911911028</v>
      </c>
      <c r="U14" s="370">
        <v>1399</v>
      </c>
      <c r="V14" s="372">
        <v>40.942347088088965</v>
      </c>
      <c r="W14" s="350"/>
      <c r="X14" s="368">
        <v>8218</v>
      </c>
      <c r="Y14" s="369">
        <v>54.34106989353964</v>
      </c>
      <c r="Z14" s="370">
        <v>6181</v>
      </c>
      <c r="AA14" s="371">
        <v>75.212947189097108</v>
      </c>
      <c r="AB14" s="370">
        <v>2037</v>
      </c>
      <c r="AC14" s="372">
        <f t="shared" si="0"/>
        <v>24.787052810902896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14541</v>
      </c>
      <c r="E15" s="365">
        <f t="shared" si="2"/>
        <v>9020</v>
      </c>
      <c r="F15" s="366">
        <f t="shared" si="3"/>
        <v>62.031497146000959</v>
      </c>
      <c r="G15" s="365">
        <f t="shared" si="4"/>
        <v>5521</v>
      </c>
      <c r="H15" s="367">
        <f t="shared" si="3"/>
        <v>37.968502853999034</v>
      </c>
      <c r="I15" s="350"/>
      <c r="J15" s="368">
        <f t="shared" si="5"/>
        <v>4004</v>
      </c>
      <c r="K15" s="369">
        <f t="shared" si="6"/>
        <v>27.535932879444331</v>
      </c>
      <c r="L15" s="370">
        <v>1830</v>
      </c>
      <c r="M15" s="371">
        <v>45.704295704295703</v>
      </c>
      <c r="N15" s="370">
        <v>2174</v>
      </c>
      <c r="O15" s="372">
        <v>54.295704295704297</v>
      </c>
      <c r="P15" s="350"/>
      <c r="Q15" s="368">
        <v>3611</v>
      </c>
      <c r="R15" s="369">
        <v>24.833230176741626</v>
      </c>
      <c r="S15" s="370">
        <v>2279</v>
      </c>
      <c r="T15" s="371">
        <v>63.112711160343395</v>
      </c>
      <c r="U15" s="370">
        <v>1332</v>
      </c>
      <c r="V15" s="372">
        <v>36.887288839656605</v>
      </c>
      <c r="W15" s="350"/>
      <c r="X15" s="368">
        <v>6926</v>
      </c>
      <c r="Y15" s="369">
        <v>47.630836943814039</v>
      </c>
      <c r="Z15" s="370">
        <v>4911</v>
      </c>
      <c r="AA15" s="371">
        <v>70.906728270285882</v>
      </c>
      <c r="AB15" s="370">
        <v>2015</v>
      </c>
      <c r="AC15" s="372">
        <f t="shared" si="0"/>
        <v>29.093271729714122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17964</v>
      </c>
      <c r="E16" s="365">
        <f t="shared" si="2"/>
        <v>10418</v>
      </c>
      <c r="F16" s="366">
        <f t="shared" si="3"/>
        <v>57.993765308394565</v>
      </c>
      <c r="G16" s="365">
        <f t="shared" si="4"/>
        <v>7546</v>
      </c>
      <c r="H16" s="367">
        <f t="shared" si="3"/>
        <v>42.006234691605435</v>
      </c>
      <c r="I16" s="350"/>
      <c r="J16" s="368">
        <f t="shared" si="5"/>
        <v>7142</v>
      </c>
      <c r="K16" s="369">
        <f t="shared" si="6"/>
        <v>39.757292362502781</v>
      </c>
      <c r="L16" s="370">
        <v>3032</v>
      </c>
      <c r="M16" s="371">
        <v>42.453094371324553</v>
      </c>
      <c r="N16" s="370">
        <v>4110</v>
      </c>
      <c r="O16" s="372">
        <v>57.546905628675439</v>
      </c>
      <c r="P16" s="350"/>
      <c r="Q16" s="368">
        <v>4559</v>
      </c>
      <c r="R16" s="369">
        <v>25.378534847472721</v>
      </c>
      <c r="S16" s="370">
        <v>2952</v>
      </c>
      <c r="T16" s="371">
        <v>64.751041895152454</v>
      </c>
      <c r="U16" s="370">
        <v>1607</v>
      </c>
      <c r="V16" s="372">
        <v>35.248958104847553</v>
      </c>
      <c r="W16" s="350"/>
      <c r="X16" s="368">
        <v>6263</v>
      </c>
      <c r="Y16" s="369">
        <v>34.864172790024497</v>
      </c>
      <c r="Z16" s="370">
        <v>4434</v>
      </c>
      <c r="AA16" s="371">
        <v>70.796742775027937</v>
      </c>
      <c r="AB16" s="370">
        <v>1829</v>
      </c>
      <c r="AC16" s="372">
        <f t="shared" si="0"/>
        <v>29.203257224972056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5151</v>
      </c>
      <c r="E17" s="375">
        <f t="shared" si="2"/>
        <v>3068</v>
      </c>
      <c r="F17" s="376">
        <f t="shared" si="3"/>
        <v>59.561250242671328</v>
      </c>
      <c r="G17" s="375">
        <f t="shared" si="4"/>
        <v>2083</v>
      </c>
      <c r="H17" s="367">
        <f t="shared" si="3"/>
        <v>40.438749757328672</v>
      </c>
      <c r="I17" s="350"/>
      <c r="J17" s="377">
        <f t="shared" si="5"/>
        <v>1494</v>
      </c>
      <c r="K17" s="378">
        <f t="shared" si="6"/>
        <v>29.004076878276063</v>
      </c>
      <c r="L17" s="375">
        <v>653</v>
      </c>
      <c r="M17" s="376">
        <v>43.708165997322624</v>
      </c>
      <c r="N17" s="375">
        <v>841</v>
      </c>
      <c r="O17" s="372">
        <v>56.291834002677376</v>
      </c>
      <c r="P17" s="350"/>
      <c r="Q17" s="377">
        <v>1247</v>
      </c>
      <c r="R17" s="378">
        <v>24.208891477383034</v>
      </c>
      <c r="S17" s="375">
        <v>705</v>
      </c>
      <c r="T17" s="376">
        <v>56.535685645549314</v>
      </c>
      <c r="U17" s="375">
        <v>542</v>
      </c>
      <c r="V17" s="372">
        <v>43.464314354450686</v>
      </c>
      <c r="W17" s="350"/>
      <c r="X17" s="377">
        <v>2410</v>
      </c>
      <c r="Y17" s="378">
        <v>46.787031644340907</v>
      </c>
      <c r="Z17" s="375">
        <v>1710</v>
      </c>
      <c r="AA17" s="376">
        <v>70.954356846473033</v>
      </c>
      <c r="AB17" s="375">
        <v>700</v>
      </c>
      <c r="AC17" s="372">
        <f t="shared" si="0"/>
        <v>29.045643153526974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50981</v>
      </c>
      <c r="E18" s="365">
        <f t="shared" si="2"/>
        <v>31768</v>
      </c>
      <c r="F18" s="366">
        <f t="shared" si="3"/>
        <v>62.3134108785626</v>
      </c>
      <c r="G18" s="365">
        <f t="shared" si="4"/>
        <v>19213</v>
      </c>
      <c r="H18" s="367">
        <f t="shared" si="3"/>
        <v>37.6865891214374</v>
      </c>
      <c r="I18" s="350"/>
      <c r="J18" s="368">
        <f t="shared" si="5"/>
        <v>10068</v>
      </c>
      <c r="K18" s="369">
        <f t="shared" si="6"/>
        <v>19.748533767482005</v>
      </c>
      <c r="L18" s="370">
        <v>4274</v>
      </c>
      <c r="M18" s="371">
        <v>42.451330949543106</v>
      </c>
      <c r="N18" s="370">
        <v>5794</v>
      </c>
      <c r="O18" s="372">
        <v>57.548669050456894</v>
      </c>
      <c r="P18" s="350"/>
      <c r="Q18" s="368">
        <v>9862</v>
      </c>
      <c r="R18" s="369">
        <v>19.344461662187872</v>
      </c>
      <c r="S18" s="370">
        <v>5683</v>
      </c>
      <c r="T18" s="371">
        <v>57.625228148448592</v>
      </c>
      <c r="U18" s="370">
        <v>4179</v>
      </c>
      <c r="V18" s="372">
        <v>42.374771851551408</v>
      </c>
      <c r="W18" s="350"/>
      <c r="X18" s="368">
        <v>31051</v>
      </c>
      <c r="Y18" s="369">
        <v>60.907004570330123</v>
      </c>
      <c r="Z18" s="370">
        <v>21811</v>
      </c>
      <c r="AA18" s="371">
        <v>70.242504267173359</v>
      </c>
      <c r="AB18" s="370">
        <v>9240</v>
      </c>
      <c r="AC18" s="372">
        <f t="shared" si="0"/>
        <v>29.757495732826637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30082</v>
      </c>
      <c r="E19" s="365">
        <f t="shared" si="2"/>
        <v>19394</v>
      </c>
      <c r="F19" s="366">
        <f t="shared" si="3"/>
        <v>64.47044744365401</v>
      </c>
      <c r="G19" s="365">
        <f t="shared" si="4"/>
        <v>10688</v>
      </c>
      <c r="H19" s="367">
        <f t="shared" si="3"/>
        <v>35.52955255634599</v>
      </c>
      <c r="I19" s="350"/>
      <c r="J19" s="368">
        <f t="shared" si="5"/>
        <v>5979</v>
      </c>
      <c r="K19" s="369">
        <f t="shared" si="6"/>
        <v>19.875673160029255</v>
      </c>
      <c r="L19" s="370">
        <v>2544</v>
      </c>
      <c r="M19" s="371">
        <v>42.548921224284996</v>
      </c>
      <c r="N19" s="370">
        <v>3435</v>
      </c>
      <c r="O19" s="372">
        <v>57.451078775715004</v>
      </c>
      <c r="P19" s="350"/>
      <c r="Q19" s="368">
        <v>6453</v>
      </c>
      <c r="R19" s="369">
        <v>21.451366265540855</v>
      </c>
      <c r="S19" s="370">
        <v>4226</v>
      </c>
      <c r="T19" s="371">
        <v>65.488919882225318</v>
      </c>
      <c r="U19" s="370">
        <v>2227</v>
      </c>
      <c r="V19" s="372">
        <v>34.511080117774675</v>
      </c>
      <c r="W19" s="350"/>
      <c r="X19" s="368">
        <v>17650</v>
      </c>
      <c r="Y19" s="369">
        <v>58.672960574429887</v>
      </c>
      <c r="Z19" s="370">
        <v>12624</v>
      </c>
      <c r="AA19" s="371">
        <v>71.524079320113316</v>
      </c>
      <c r="AB19" s="370">
        <v>5026</v>
      </c>
      <c r="AC19" s="372">
        <f t="shared" si="0"/>
        <v>28.475920679886684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102602</v>
      </c>
      <c r="E20" s="365">
        <f t="shared" si="2"/>
        <v>64693</v>
      </c>
      <c r="F20" s="366">
        <f t="shared" si="3"/>
        <v>63.052377146644311</v>
      </c>
      <c r="G20" s="365">
        <f t="shared" si="4"/>
        <v>37909</v>
      </c>
      <c r="H20" s="367">
        <f t="shared" si="3"/>
        <v>36.947622853355682</v>
      </c>
      <c r="I20" s="350"/>
      <c r="J20" s="368">
        <f t="shared" si="5"/>
        <v>28819</v>
      </c>
      <c r="K20" s="369">
        <f t="shared" si="6"/>
        <v>28.088146429894156</v>
      </c>
      <c r="L20" s="370">
        <v>12789</v>
      </c>
      <c r="M20" s="371">
        <v>44.376973524410978</v>
      </c>
      <c r="N20" s="370">
        <v>16030</v>
      </c>
      <c r="O20" s="372">
        <v>55.623026475589022</v>
      </c>
      <c r="P20" s="350"/>
      <c r="Q20" s="368">
        <v>23466</v>
      </c>
      <c r="R20" s="369">
        <v>22.870899202744585</v>
      </c>
      <c r="S20" s="370">
        <v>15258</v>
      </c>
      <c r="T20" s="371">
        <v>65.021733571976483</v>
      </c>
      <c r="U20" s="370">
        <v>8208</v>
      </c>
      <c r="V20" s="372">
        <v>34.978266428023524</v>
      </c>
      <c r="W20" s="350"/>
      <c r="X20" s="368">
        <v>50317</v>
      </c>
      <c r="Y20" s="369">
        <v>49.040954367361259</v>
      </c>
      <c r="Z20" s="370">
        <v>36646</v>
      </c>
      <c r="AA20" s="371">
        <v>72.830256175845136</v>
      </c>
      <c r="AB20" s="370">
        <v>13671</v>
      </c>
      <c r="AC20" s="372">
        <f t="shared" si="0"/>
        <v>27.169743824154857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62619</v>
      </c>
      <c r="E21" s="365">
        <f t="shared" si="2"/>
        <v>37981</v>
      </c>
      <c r="F21" s="366">
        <f t="shared" si="3"/>
        <v>60.654114565866593</v>
      </c>
      <c r="G21" s="365">
        <f t="shared" si="4"/>
        <v>24638</v>
      </c>
      <c r="H21" s="367">
        <f t="shared" si="3"/>
        <v>39.345885434133407</v>
      </c>
      <c r="I21" s="350"/>
      <c r="J21" s="368">
        <f t="shared" si="5"/>
        <v>18901</v>
      </c>
      <c r="K21" s="369">
        <f t="shared" si="6"/>
        <v>30.184129417588913</v>
      </c>
      <c r="L21" s="370">
        <v>7451</v>
      </c>
      <c r="M21" s="371">
        <v>39.421194645785938</v>
      </c>
      <c r="N21" s="370">
        <v>11450</v>
      </c>
      <c r="O21" s="372">
        <v>60.578805354214062</v>
      </c>
      <c r="P21" s="350"/>
      <c r="Q21" s="368">
        <v>14209</v>
      </c>
      <c r="R21" s="369">
        <v>22.691195962886663</v>
      </c>
      <c r="S21" s="370">
        <v>9248</v>
      </c>
      <c r="T21" s="371">
        <v>65.085509184319804</v>
      </c>
      <c r="U21" s="370">
        <v>4961</v>
      </c>
      <c r="V21" s="372">
        <v>34.914490815680203</v>
      </c>
      <c r="W21" s="350"/>
      <c r="X21" s="368">
        <v>29509</v>
      </c>
      <c r="Y21" s="369">
        <v>47.124674619524427</v>
      </c>
      <c r="Z21" s="370">
        <v>21282</v>
      </c>
      <c r="AA21" s="371">
        <v>72.120370056592904</v>
      </c>
      <c r="AB21" s="370">
        <v>8227</v>
      </c>
      <c r="AC21" s="372">
        <f t="shared" si="0"/>
        <v>27.879629943407096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12508</v>
      </c>
      <c r="E22" s="365">
        <f t="shared" si="2"/>
        <v>7973</v>
      </c>
      <c r="F22" s="366">
        <f t="shared" si="3"/>
        <v>63.743204349216498</v>
      </c>
      <c r="G22" s="365">
        <f t="shared" si="4"/>
        <v>4535</v>
      </c>
      <c r="H22" s="367">
        <f t="shared" si="3"/>
        <v>36.256795650783495</v>
      </c>
      <c r="I22" s="350"/>
      <c r="J22" s="368">
        <f t="shared" si="5"/>
        <v>3341</v>
      </c>
      <c r="K22" s="369">
        <f t="shared" si="6"/>
        <v>26.710905020786697</v>
      </c>
      <c r="L22" s="370">
        <v>1452</v>
      </c>
      <c r="M22" s="371">
        <v>43.460041903621672</v>
      </c>
      <c r="N22" s="370">
        <v>1889</v>
      </c>
      <c r="O22" s="372">
        <v>56.539958096378328</v>
      </c>
      <c r="P22" s="350"/>
      <c r="Q22" s="368">
        <v>2678</v>
      </c>
      <c r="R22" s="369">
        <v>21.410297409657819</v>
      </c>
      <c r="S22" s="370">
        <v>1773</v>
      </c>
      <c r="T22" s="371">
        <v>66.206123973114259</v>
      </c>
      <c r="U22" s="370">
        <v>905</v>
      </c>
      <c r="V22" s="372">
        <v>33.793876026885734</v>
      </c>
      <c r="W22" s="350"/>
      <c r="X22" s="368">
        <v>6489</v>
      </c>
      <c r="Y22" s="369">
        <v>51.878797569555481</v>
      </c>
      <c r="Z22" s="370">
        <v>4748</v>
      </c>
      <c r="AA22" s="371">
        <v>73.169979966096463</v>
      </c>
      <c r="AB22" s="370">
        <v>1741</v>
      </c>
      <c r="AC22" s="372">
        <f t="shared" si="0"/>
        <v>26.83002003390353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31733</v>
      </c>
      <c r="E23" s="365">
        <f t="shared" si="2"/>
        <v>18310</v>
      </c>
      <c r="F23" s="366">
        <f t="shared" si="3"/>
        <v>57.700185926322753</v>
      </c>
      <c r="G23" s="365">
        <f t="shared" si="4"/>
        <v>13423</v>
      </c>
      <c r="H23" s="367">
        <f t="shared" si="3"/>
        <v>42.299814073677247</v>
      </c>
      <c r="I23" s="350"/>
      <c r="J23" s="368">
        <f t="shared" si="5"/>
        <v>10569</v>
      </c>
      <c r="K23" s="369">
        <f t="shared" si="6"/>
        <v>33.306022122081117</v>
      </c>
      <c r="L23" s="370">
        <v>3911</v>
      </c>
      <c r="M23" s="371">
        <v>37.004446967546599</v>
      </c>
      <c r="N23" s="370">
        <v>6658</v>
      </c>
      <c r="O23" s="372">
        <v>62.995553032453401</v>
      </c>
      <c r="P23" s="350"/>
      <c r="Q23" s="368">
        <v>5965</v>
      </c>
      <c r="R23" s="369">
        <v>18.797466359940756</v>
      </c>
      <c r="S23" s="370">
        <v>3489</v>
      </c>
      <c r="T23" s="371">
        <v>58.49119865884326</v>
      </c>
      <c r="U23" s="370">
        <v>2476</v>
      </c>
      <c r="V23" s="372">
        <v>41.508801341156747</v>
      </c>
      <c r="W23" s="350"/>
      <c r="X23" s="368">
        <v>15199</v>
      </c>
      <c r="Y23" s="369">
        <v>47.896511517978126</v>
      </c>
      <c r="Z23" s="370">
        <v>10910</v>
      </c>
      <c r="AA23" s="371">
        <v>71.781038226199087</v>
      </c>
      <c r="AB23" s="370">
        <v>4289</v>
      </c>
      <c r="AC23" s="372">
        <f t="shared" si="0"/>
        <v>28.21896177380091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61442</v>
      </c>
      <c r="E24" s="365">
        <f t="shared" si="2"/>
        <v>40140</v>
      </c>
      <c r="F24" s="366">
        <f t="shared" si="3"/>
        <v>65.329904625500461</v>
      </c>
      <c r="G24" s="365">
        <f t="shared" si="4"/>
        <v>21302</v>
      </c>
      <c r="H24" s="367">
        <f t="shared" si="3"/>
        <v>34.670095374499525</v>
      </c>
      <c r="I24" s="350"/>
      <c r="J24" s="368">
        <f t="shared" si="5"/>
        <v>15050</v>
      </c>
      <c r="K24" s="369">
        <f t="shared" si="6"/>
        <v>24.494645356596465</v>
      </c>
      <c r="L24" s="370">
        <v>6865</v>
      </c>
      <c r="M24" s="371">
        <v>45.614617940199338</v>
      </c>
      <c r="N24" s="370">
        <v>8185</v>
      </c>
      <c r="O24" s="372">
        <v>54.385382059800669</v>
      </c>
      <c r="P24" s="350"/>
      <c r="Q24" s="368">
        <v>13113</v>
      </c>
      <c r="R24" s="369">
        <v>21.342078708375379</v>
      </c>
      <c r="S24" s="370">
        <v>8927</v>
      </c>
      <c r="T24" s="371">
        <v>68.077480362998557</v>
      </c>
      <c r="U24" s="370">
        <v>4186</v>
      </c>
      <c r="V24" s="372">
        <v>31.92251963700145</v>
      </c>
      <c r="W24" s="350"/>
      <c r="X24" s="368">
        <v>33279</v>
      </c>
      <c r="Y24" s="369">
        <v>54.163275935028153</v>
      </c>
      <c r="Z24" s="370">
        <v>24348</v>
      </c>
      <c r="AA24" s="371">
        <v>73.163256107455155</v>
      </c>
      <c r="AB24" s="370">
        <v>8931</v>
      </c>
      <c r="AC24" s="372">
        <f t="shared" si="0"/>
        <v>26.836743892544845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16027</v>
      </c>
      <c r="E25" s="365">
        <f t="shared" si="2"/>
        <v>10033</v>
      </c>
      <c r="F25" s="366">
        <f t="shared" si="3"/>
        <v>62.600611468147505</v>
      </c>
      <c r="G25" s="365">
        <f t="shared" si="4"/>
        <v>5994</v>
      </c>
      <c r="H25" s="367">
        <f t="shared" si="3"/>
        <v>37.399388531852502</v>
      </c>
      <c r="I25" s="350"/>
      <c r="J25" s="368">
        <f t="shared" si="5"/>
        <v>4333</v>
      </c>
      <c r="K25" s="369">
        <f t="shared" si="6"/>
        <v>27.035627378798278</v>
      </c>
      <c r="L25" s="370">
        <v>1718</v>
      </c>
      <c r="M25" s="371">
        <v>39.649203784906533</v>
      </c>
      <c r="N25" s="370">
        <v>2615</v>
      </c>
      <c r="O25" s="372">
        <v>60.350796215093474</v>
      </c>
      <c r="P25" s="350"/>
      <c r="Q25" s="368">
        <v>4074</v>
      </c>
      <c r="R25" s="369">
        <v>25.419604417545393</v>
      </c>
      <c r="S25" s="370">
        <v>2833</v>
      </c>
      <c r="T25" s="371">
        <v>69.538537064310262</v>
      </c>
      <c r="U25" s="370">
        <v>1241</v>
      </c>
      <c r="V25" s="372">
        <v>30.461462935689738</v>
      </c>
      <c r="W25" s="350"/>
      <c r="X25" s="368">
        <v>7620</v>
      </c>
      <c r="Y25" s="369">
        <v>47.544768203656332</v>
      </c>
      <c r="Z25" s="370">
        <v>5482</v>
      </c>
      <c r="AA25" s="371">
        <v>71.942257217847768</v>
      </c>
      <c r="AB25" s="370">
        <v>2138</v>
      </c>
      <c r="AC25" s="372">
        <f t="shared" si="0"/>
        <v>28.057742782152229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7669</v>
      </c>
      <c r="E26" s="380">
        <f t="shared" si="2"/>
        <v>4711</v>
      </c>
      <c r="F26" s="381">
        <f t="shared" si="3"/>
        <v>61.429130264702046</v>
      </c>
      <c r="G26" s="380">
        <f t="shared" si="4"/>
        <v>2958</v>
      </c>
      <c r="H26" s="367">
        <f t="shared" si="3"/>
        <v>38.570869735297954</v>
      </c>
      <c r="I26" s="350"/>
      <c r="J26" s="377">
        <f t="shared" si="5"/>
        <v>1726</v>
      </c>
      <c r="K26" s="378">
        <f t="shared" si="6"/>
        <v>22.506193767114357</v>
      </c>
      <c r="L26" s="375">
        <v>710</v>
      </c>
      <c r="M26" s="376">
        <v>41.135573580533027</v>
      </c>
      <c r="N26" s="375">
        <v>1016</v>
      </c>
      <c r="O26" s="372">
        <v>58.864426419466973</v>
      </c>
      <c r="P26" s="350"/>
      <c r="Q26" s="377">
        <v>1509</v>
      </c>
      <c r="R26" s="378">
        <v>19.676620159082017</v>
      </c>
      <c r="S26" s="375">
        <v>856</v>
      </c>
      <c r="T26" s="376">
        <v>56.726308813783966</v>
      </c>
      <c r="U26" s="375">
        <v>653</v>
      </c>
      <c r="V26" s="372">
        <v>43.273691186216034</v>
      </c>
      <c r="W26" s="350"/>
      <c r="X26" s="377">
        <v>4434</v>
      </c>
      <c r="Y26" s="378">
        <v>57.817186073803626</v>
      </c>
      <c r="Z26" s="375">
        <v>3145</v>
      </c>
      <c r="AA26" s="376">
        <v>70.929183581416339</v>
      </c>
      <c r="AB26" s="375">
        <v>1289</v>
      </c>
      <c r="AC26" s="372">
        <f t="shared" si="0"/>
        <v>29.070816418583671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32387</v>
      </c>
      <c r="E27" s="380">
        <f t="shared" si="2"/>
        <v>19199</v>
      </c>
      <c r="F27" s="381">
        <f t="shared" si="3"/>
        <v>59.279958007842652</v>
      </c>
      <c r="G27" s="380">
        <f t="shared" si="4"/>
        <v>13188</v>
      </c>
      <c r="H27" s="367">
        <f t="shared" si="3"/>
        <v>40.720041992157348</v>
      </c>
      <c r="I27" s="350"/>
      <c r="J27" s="377">
        <f t="shared" si="5"/>
        <v>8936</v>
      </c>
      <c r="K27" s="378">
        <f t="shared" si="6"/>
        <v>27.591317503936764</v>
      </c>
      <c r="L27" s="375">
        <v>3468</v>
      </c>
      <c r="M27" s="376">
        <v>38.809310653536258</v>
      </c>
      <c r="N27" s="375">
        <v>5468</v>
      </c>
      <c r="O27" s="372">
        <v>61.190689346463742</v>
      </c>
      <c r="P27" s="350"/>
      <c r="Q27" s="377">
        <v>6560</v>
      </c>
      <c r="R27" s="378">
        <v>20.255040602710963</v>
      </c>
      <c r="S27" s="375">
        <v>3685</v>
      </c>
      <c r="T27" s="376">
        <v>56.173780487804883</v>
      </c>
      <c r="U27" s="375">
        <v>2875</v>
      </c>
      <c r="V27" s="372">
        <v>43.826219512195117</v>
      </c>
      <c r="W27" s="350"/>
      <c r="X27" s="377">
        <v>16891</v>
      </c>
      <c r="Y27" s="378">
        <v>52.153641893352273</v>
      </c>
      <c r="Z27" s="375">
        <v>12046</v>
      </c>
      <c r="AA27" s="376">
        <v>71.316085489313835</v>
      </c>
      <c r="AB27" s="375">
        <v>4845</v>
      </c>
      <c r="AC27" s="372">
        <f t="shared" si="0"/>
        <v>28.683914510686165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3043</v>
      </c>
      <c r="E28" s="380">
        <f t="shared" si="2"/>
        <v>2054</v>
      </c>
      <c r="F28" s="381">
        <f t="shared" si="3"/>
        <v>67.499178442326652</v>
      </c>
      <c r="G28" s="380">
        <f t="shared" si="4"/>
        <v>989</v>
      </c>
      <c r="H28" s="382">
        <f t="shared" si="3"/>
        <v>32.500821557673348</v>
      </c>
      <c r="I28" s="350"/>
      <c r="J28" s="377">
        <f t="shared" si="5"/>
        <v>377</v>
      </c>
      <c r="K28" s="378">
        <f t="shared" si="6"/>
        <v>12.389089714097929</v>
      </c>
      <c r="L28" s="375">
        <v>169</v>
      </c>
      <c r="M28" s="376">
        <v>44.827586206896555</v>
      </c>
      <c r="N28" s="375">
        <v>208</v>
      </c>
      <c r="O28" s="383">
        <v>55.172413793103445</v>
      </c>
      <c r="P28" s="350"/>
      <c r="Q28" s="377">
        <v>630</v>
      </c>
      <c r="R28" s="378">
        <v>20.703253368386459</v>
      </c>
      <c r="S28" s="375">
        <v>408</v>
      </c>
      <c r="T28" s="376">
        <v>64.761904761904759</v>
      </c>
      <c r="U28" s="375">
        <v>222</v>
      </c>
      <c r="V28" s="383">
        <v>35.238095238095241</v>
      </c>
      <c r="W28" s="350"/>
      <c r="X28" s="377">
        <v>2036</v>
      </c>
      <c r="Y28" s="378">
        <v>66.90765691751561</v>
      </c>
      <c r="Z28" s="375">
        <v>1477</v>
      </c>
      <c r="AA28" s="376">
        <v>72.544204322200386</v>
      </c>
      <c r="AB28" s="375">
        <v>559</v>
      </c>
      <c r="AC28" s="383">
        <f t="shared" si="0"/>
        <v>27.455795677799603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1234</v>
      </c>
      <c r="E29" s="386">
        <f t="shared" si="2"/>
        <v>669</v>
      </c>
      <c r="F29" s="387">
        <f t="shared" si="3"/>
        <v>54.213938411669375</v>
      </c>
      <c r="G29" s="386">
        <f t="shared" si="4"/>
        <v>565</v>
      </c>
      <c r="H29" s="388">
        <f t="shared" si="3"/>
        <v>45.786061588330632</v>
      </c>
      <c r="I29" s="350"/>
      <c r="J29" s="389">
        <f t="shared" si="5"/>
        <v>674</v>
      </c>
      <c r="K29" s="390">
        <f t="shared" si="6"/>
        <v>54.619124797406805</v>
      </c>
      <c r="L29" s="391">
        <v>239</v>
      </c>
      <c r="M29" s="392">
        <v>35.459940652818986</v>
      </c>
      <c r="N29" s="391">
        <v>435</v>
      </c>
      <c r="O29" s="393">
        <v>64.540059347181014</v>
      </c>
      <c r="P29" s="350"/>
      <c r="Q29" s="389">
        <v>225</v>
      </c>
      <c r="R29" s="390">
        <v>18.233387358184768</v>
      </c>
      <c r="S29" s="391">
        <v>163</v>
      </c>
      <c r="T29" s="392">
        <v>72.444444444444443</v>
      </c>
      <c r="U29" s="391">
        <v>62</v>
      </c>
      <c r="V29" s="393">
        <v>27.555555555555557</v>
      </c>
      <c r="W29" s="350"/>
      <c r="X29" s="389">
        <v>335</v>
      </c>
      <c r="Y29" s="390">
        <v>27.147487844408431</v>
      </c>
      <c r="Z29" s="391">
        <v>267</v>
      </c>
      <c r="AA29" s="392">
        <v>79.701492537313428</v>
      </c>
      <c r="AB29" s="391">
        <v>68</v>
      </c>
      <c r="AC29" s="393">
        <f t="shared" si="0"/>
        <v>20.298507462686565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588668</v>
      </c>
      <c r="E31" s="1230">
        <f>L31+S31+Z31</f>
        <v>369803</v>
      </c>
      <c r="F31" s="1231">
        <f>E31/$D31*100</f>
        <v>62.820299387770348</v>
      </c>
      <c r="G31" s="1230">
        <f>N31+U31+AB31</f>
        <v>218865</v>
      </c>
      <c r="H31" s="1232">
        <f>G31/$D31*100</f>
        <v>37.179700612229645</v>
      </c>
      <c r="I31" s="320"/>
      <c r="J31" s="1233">
        <f>SUM(J12:J29)</f>
        <v>151155</v>
      </c>
      <c r="K31" s="1234">
        <f>J31/$D31*100</f>
        <v>25.677461659203487</v>
      </c>
      <c r="L31" s="1230">
        <f>SUM(L12:L29)</f>
        <v>64086</v>
      </c>
      <c r="M31" s="1231">
        <f>L31/$J31*100</f>
        <v>42.397538950084353</v>
      </c>
      <c r="N31" s="1230">
        <f>SUM(N12:N29)</f>
        <v>87069</v>
      </c>
      <c r="O31" s="1235">
        <f>N31/$J31*100</f>
        <v>57.602461049915654</v>
      </c>
      <c r="P31" s="320"/>
      <c r="Q31" s="1233">
        <f>SUM(Q12:Q29)</f>
        <v>132810</v>
      </c>
      <c r="R31" s="1234">
        <f>Q31/$D31*100</f>
        <v>22.561104051859452</v>
      </c>
      <c r="S31" s="1230">
        <f>SUM(S12:S29)</f>
        <v>86614</v>
      </c>
      <c r="T31" s="1231">
        <f>S31/$Q31*100</f>
        <v>65.21647466305248</v>
      </c>
      <c r="U31" s="1230">
        <f>SUM(U12:U29)</f>
        <v>46196</v>
      </c>
      <c r="V31" s="1235">
        <f>U31/$Q31*100</f>
        <v>34.78352533694752</v>
      </c>
      <c r="W31" s="320"/>
      <c r="X31" s="1233">
        <f>SUM(X12:X29)</f>
        <v>304703</v>
      </c>
      <c r="Y31" s="1234">
        <f>X31/$D31*100</f>
        <v>51.76143428893706</v>
      </c>
      <c r="Z31" s="1230">
        <f>SUM(Z12:Z29)</f>
        <v>219103</v>
      </c>
      <c r="AA31" s="1231">
        <f>Z31/$X31*100</f>
        <v>71.907070163405024</v>
      </c>
      <c r="AB31" s="1230">
        <f>SUM(AB12:AB29)</f>
        <v>85600</v>
      </c>
      <c r="AC31" s="1235">
        <f>AB31/$X31*100</f>
        <v>28.092929836594983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5"/>
      <c r="C34" s="1465"/>
      <c r="D34" s="1465"/>
      <c r="E34" s="1465"/>
      <c r="F34" s="1465"/>
      <c r="G34" s="1465"/>
      <c r="H34" s="1465"/>
      <c r="I34" s="1465"/>
      <c r="J34" s="1465"/>
      <c r="K34" s="1465"/>
      <c r="L34" s="1465"/>
      <c r="M34" s="1465"/>
      <c r="N34" s="1465"/>
      <c r="O34" s="1465"/>
    </row>
    <row r="35" spans="2:15" s="329" customFormat="1" ht="29.25" customHeight="1" x14ac:dyDescent="0.25">
      <c r="B35" s="1466"/>
      <c r="C35" s="1466"/>
      <c r="D35" s="1466"/>
      <c r="E35" s="1466"/>
      <c r="F35" s="1466"/>
      <c r="G35" s="1466"/>
      <c r="H35" s="1466"/>
      <c r="I35" s="1466"/>
      <c r="J35" s="1466"/>
      <c r="K35" s="1466"/>
      <c r="L35" s="1466"/>
      <c r="M35" s="1466"/>
    </row>
    <row r="36" spans="2:15" s="329" customFormat="1" ht="4.5" customHeight="1" x14ac:dyDescent="0.25">
      <c r="B36" s="1464"/>
      <c r="C36" s="1464"/>
      <c r="D36" s="1464"/>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36"/>
      <c r="C2" s="1436"/>
    </row>
    <row r="3" spans="1:38" s="345" customFormat="1" ht="4.5" customHeight="1" x14ac:dyDescent="0.25">
      <c r="B3" s="1437"/>
      <c r="C3" s="1437"/>
    </row>
    <row r="4" spans="1:38" s="492" customFormat="1" ht="17.25" customHeight="1" x14ac:dyDescent="0.25">
      <c r="A4" s="1474" t="s">
        <v>426</v>
      </c>
      <c r="B4" s="1474"/>
      <c r="C4" s="1474"/>
      <c r="D4" s="1474"/>
      <c r="E4" s="1474"/>
      <c r="F4" s="1474"/>
      <c r="G4" s="1474"/>
      <c r="H4" s="1474"/>
      <c r="I4" s="1474"/>
      <c r="J4" s="1474"/>
      <c r="K4" s="1474"/>
      <c r="L4" s="1474"/>
      <c r="M4" s="1474"/>
      <c r="N4" s="1474"/>
    </row>
    <row r="5" spans="1:38" s="492" customFormat="1" ht="17.25" customHeight="1" x14ac:dyDescent="0.25">
      <c r="B5" s="1475" t="str">
        <f>porsaad!$B$6</f>
        <v>Situación a 31 de octubre de 2025</v>
      </c>
      <c r="C5" s="1475"/>
      <c r="D5" s="1475"/>
      <c r="E5" s="1475"/>
      <c r="F5" s="1475"/>
      <c r="G5" s="1475"/>
      <c r="H5" s="1475"/>
      <c r="I5" s="1475"/>
      <c r="J5" s="1475"/>
      <c r="K5" s="1475"/>
      <c r="L5" s="1475"/>
      <c r="M5" s="1475"/>
      <c r="N5" s="1475"/>
    </row>
    <row r="6" spans="1:38" s="492" customFormat="1" ht="6" customHeight="1" x14ac:dyDescent="0.25"/>
    <row r="7" spans="1:38" s="437" customFormat="1" ht="12.75" customHeight="1" x14ac:dyDescent="0.25">
      <c r="A7" s="488"/>
      <c r="B7" s="1440" t="s">
        <v>12</v>
      </c>
      <c r="D7" s="1443" t="s">
        <v>250</v>
      </c>
      <c r="E7" s="1444"/>
      <c r="F7" s="489"/>
      <c r="G7" s="1493"/>
      <c r="H7" s="1493"/>
      <c r="I7" s="489"/>
      <c r="J7" s="1493"/>
      <c r="K7" s="1493"/>
      <c r="L7" s="489"/>
      <c r="M7" s="1493"/>
      <c r="N7" s="1494"/>
      <c r="O7" s="488"/>
      <c r="P7" s="488"/>
      <c r="W7" s="490"/>
    </row>
    <row r="8" spans="1:38" s="437" customFormat="1" ht="45.75" customHeight="1" x14ac:dyDescent="0.25">
      <c r="A8" s="488"/>
      <c r="B8" s="1441"/>
      <c r="D8" s="1491"/>
      <c r="E8" s="1492"/>
      <c r="F8" s="491"/>
      <c r="G8" s="1607" t="s">
        <v>267</v>
      </c>
      <c r="H8" s="1608"/>
      <c r="I8" s="744"/>
      <c r="J8" s="1607" t="s">
        <v>268</v>
      </c>
      <c r="K8" s="1608"/>
      <c r="L8" s="744"/>
      <c r="M8" s="1607" t="s">
        <v>269</v>
      </c>
      <c r="N8" s="1608"/>
      <c r="O8" s="488"/>
      <c r="P8" s="488"/>
      <c r="W8" s="490"/>
    </row>
    <row r="9" spans="1:38" s="437" customFormat="1" ht="6" customHeight="1" x14ac:dyDescent="0.25">
      <c r="A9" s="488"/>
      <c r="B9" s="1441"/>
      <c r="D9" s="1495" t="s">
        <v>9</v>
      </c>
      <c r="E9" s="1484" t="s">
        <v>217</v>
      </c>
      <c r="G9" s="1489" t="s">
        <v>9</v>
      </c>
      <c r="H9" s="1487" t="s">
        <v>217</v>
      </c>
      <c r="J9" s="1489" t="s">
        <v>9</v>
      </c>
      <c r="K9" s="1487" t="s">
        <v>217</v>
      </c>
      <c r="M9" s="1489" t="s">
        <v>9</v>
      </c>
      <c r="N9" s="1487" t="s">
        <v>217</v>
      </c>
      <c r="O9" s="488"/>
      <c r="P9" s="488"/>
      <c r="W9" s="490"/>
    </row>
    <row r="10" spans="1:38" s="437" customFormat="1" ht="27.75" customHeight="1" x14ac:dyDescent="0.25">
      <c r="A10" s="488"/>
      <c r="B10" s="1442"/>
      <c r="D10" s="1496"/>
      <c r="E10" s="1485"/>
      <c r="F10" s="493"/>
      <c r="G10" s="1490"/>
      <c r="H10" s="1488"/>
      <c r="I10" s="494"/>
      <c r="J10" s="1490"/>
      <c r="K10" s="1488"/>
      <c r="L10" s="494"/>
      <c r="M10" s="1490"/>
      <c r="N10" s="1488"/>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321670</v>
      </c>
      <c r="E12" s="498">
        <f>D12/'20pobl'!D12*100</f>
        <v>3.7265424308219943</v>
      </c>
      <c r="F12" s="350"/>
      <c r="G12" s="355">
        <v>94135</v>
      </c>
      <c r="H12" s="498">
        <v>1.341212532497351</v>
      </c>
      <c r="I12" s="350"/>
      <c r="J12" s="355">
        <v>68997</v>
      </c>
      <c r="K12" s="498">
        <v>5.865161719740188</v>
      </c>
      <c r="L12" s="350"/>
      <c r="M12" s="355">
        <v>158538</v>
      </c>
      <c r="N12" s="498">
        <f>M12/'20pobl'!X12*100</f>
        <v>36.293169362629513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48456</v>
      </c>
      <c r="E13" s="500">
        <f>D13/'20pobl'!D13*100</f>
        <v>3.5851082169088131</v>
      </c>
      <c r="F13" s="350"/>
      <c r="G13" s="368">
        <v>9413</v>
      </c>
      <c r="H13" s="501">
        <v>0.89736843108767195</v>
      </c>
      <c r="I13" s="350"/>
      <c r="J13" s="368">
        <v>9030</v>
      </c>
      <c r="K13" s="501">
        <v>4.3972846888787167</v>
      </c>
      <c r="L13" s="350"/>
      <c r="M13" s="368">
        <v>30013</v>
      </c>
      <c r="N13" s="501">
        <f>M13/'20pobl'!X13*100</f>
        <v>30.851862131351449</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34063</v>
      </c>
      <c r="E14" s="500">
        <f>D14/'20pobl'!D14*100</f>
        <v>3.3739138014201675</v>
      </c>
      <c r="F14" s="350"/>
      <c r="G14" s="368">
        <v>8043</v>
      </c>
      <c r="H14" s="501">
        <v>1.1061843448027353</v>
      </c>
      <c r="I14" s="350"/>
      <c r="J14" s="368">
        <v>7123</v>
      </c>
      <c r="K14" s="501">
        <v>3.6082448115334156</v>
      </c>
      <c r="L14" s="350"/>
      <c r="M14" s="368">
        <v>18897</v>
      </c>
      <c r="N14" s="501">
        <f>M14/'20pobl'!X14*100</f>
        <v>22.206684215474287</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33805</v>
      </c>
      <c r="E15" s="500">
        <f>D15/'20pobl'!D15*100</f>
        <v>2.7444291457482253</v>
      </c>
      <c r="F15" s="350"/>
      <c r="G15" s="368">
        <v>9245</v>
      </c>
      <c r="H15" s="501">
        <v>0.90065427735280712</v>
      </c>
      <c r="I15" s="350"/>
      <c r="J15" s="368">
        <v>7290</v>
      </c>
      <c r="K15" s="501">
        <v>4.8337366972781224</v>
      </c>
      <c r="L15" s="350"/>
      <c r="M15" s="368">
        <v>17270</v>
      </c>
      <c r="N15" s="501">
        <f>M15/'20pobl'!X15*100</f>
        <v>31.701451988912755</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61080</v>
      </c>
      <c r="E16" s="500">
        <f>D16/'20pobl'!D16*100</f>
        <v>2.7283033330147037</v>
      </c>
      <c r="F16" s="350"/>
      <c r="G16" s="368">
        <v>21927</v>
      </c>
      <c r="H16" s="501">
        <v>1.1914788639789426</v>
      </c>
      <c r="I16" s="350"/>
      <c r="J16" s="368">
        <v>13466</v>
      </c>
      <c r="K16" s="501">
        <v>4.5358088398757754</v>
      </c>
      <c r="L16" s="350"/>
      <c r="M16" s="368">
        <v>25687</v>
      </c>
      <c r="N16" s="501">
        <f>M16/'20pobl'!X16*100</f>
        <v>25.293932292179534</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18238</v>
      </c>
      <c r="E17" s="502">
        <f>D17/'20pobl'!D17*100</f>
        <v>3.0867342189486013</v>
      </c>
      <c r="F17" s="350"/>
      <c r="G17" s="377">
        <v>4706</v>
      </c>
      <c r="H17" s="502">
        <v>1.0482703316775444</v>
      </c>
      <c r="I17" s="350"/>
      <c r="J17" s="377">
        <v>3820</v>
      </c>
      <c r="K17" s="502">
        <v>3.7968770189545671</v>
      </c>
      <c r="L17" s="350"/>
      <c r="M17" s="377">
        <v>9712</v>
      </c>
      <c r="N17" s="502">
        <f>M17/'20pobl'!X17*100</f>
        <v>23.508907823392718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127957</v>
      </c>
      <c r="E18" s="500">
        <f>D18/'20pobl'!D18*100</f>
        <v>5.3500841667077816</v>
      </c>
      <c r="F18" s="350"/>
      <c r="G18" s="368">
        <v>26665</v>
      </c>
      <c r="H18" s="501">
        <v>1.5247423977310415</v>
      </c>
      <c r="I18" s="350"/>
      <c r="J18" s="368">
        <v>22117</v>
      </c>
      <c r="K18" s="501">
        <v>5.2417156860421574</v>
      </c>
      <c r="L18" s="350"/>
      <c r="M18" s="368">
        <v>79175</v>
      </c>
      <c r="N18" s="501">
        <f>M18/'20pobl'!X18*100</f>
        <v>35.838765163860216</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80382</v>
      </c>
      <c r="E19" s="500">
        <f>D19/'20pobl'!D19*100</f>
        <v>3.8196511839531122</v>
      </c>
      <c r="F19" s="350"/>
      <c r="G19" s="368">
        <v>18191</v>
      </c>
      <c r="H19" s="501">
        <v>1.0769430234327315</v>
      </c>
      <c r="I19" s="350"/>
      <c r="J19" s="368">
        <v>14571</v>
      </c>
      <c r="K19" s="501">
        <v>5.1627555955540281</v>
      </c>
      <c r="L19" s="350"/>
      <c r="M19" s="368">
        <v>47620</v>
      </c>
      <c r="N19" s="501">
        <f>M19/'20pobl'!X19*100</f>
        <v>35.786483500792833</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243496</v>
      </c>
      <c r="E20" s="500">
        <f>D20/'20pobl'!D20*100</f>
        <v>3.0390536668251329</v>
      </c>
      <c r="F20" s="350"/>
      <c r="G20" s="368">
        <v>63778</v>
      </c>
      <c r="H20" s="501">
        <v>0.98930729719999255</v>
      </c>
      <c r="I20" s="350"/>
      <c r="J20" s="368">
        <v>48202</v>
      </c>
      <c r="K20" s="501">
        <v>4.381621587226558</v>
      </c>
      <c r="L20" s="350"/>
      <c r="M20" s="368">
        <v>131516</v>
      </c>
      <c r="N20" s="501">
        <f>M20/'20pobl'!X20*100</f>
        <v>28.258520035324224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177368</v>
      </c>
      <c r="E21" s="500">
        <f>D21/'20pobl'!D21*100</f>
        <v>3.3344331052011693</v>
      </c>
      <c r="F21" s="350"/>
      <c r="G21" s="368">
        <v>45842</v>
      </c>
      <c r="H21" s="501">
        <v>1.0798431940104296</v>
      </c>
      <c r="I21" s="350"/>
      <c r="J21" s="368">
        <v>36285</v>
      </c>
      <c r="K21" s="501">
        <v>4.6929078050875077</v>
      </c>
      <c r="L21" s="350"/>
      <c r="M21" s="368">
        <v>95241</v>
      </c>
      <c r="N21" s="501">
        <f>M21/'20pobl'!X21*100</f>
        <v>31.657199078613669</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37527</v>
      </c>
      <c r="E22" s="500">
        <f>D22/'20pobl'!D22*100</f>
        <v>3.5581374842250879</v>
      </c>
      <c r="F22" s="350"/>
      <c r="G22" s="368">
        <v>9381</v>
      </c>
      <c r="H22" s="501">
        <v>1.1458017803226468</v>
      </c>
      <c r="I22" s="350"/>
      <c r="J22" s="368">
        <v>6839</v>
      </c>
      <c r="K22" s="501">
        <v>4.2403462215718859</v>
      </c>
      <c r="L22" s="350"/>
      <c r="M22" s="368">
        <v>21307</v>
      </c>
      <c r="N22" s="501">
        <f>M22/'20pobl'!X22*100</f>
        <v>28.535268987129864</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90424</v>
      </c>
      <c r="E23" s="500">
        <f>D23/'20pobl'!D23*100</f>
        <v>3.3418174735839203</v>
      </c>
      <c r="F23" s="350"/>
      <c r="G23" s="368">
        <v>24217</v>
      </c>
      <c r="H23" s="501">
        <v>1.219421312404894</v>
      </c>
      <c r="I23" s="350"/>
      <c r="J23" s="368">
        <v>15902</v>
      </c>
      <c r="K23" s="501">
        <v>3.322184176275067</v>
      </c>
      <c r="L23" s="350"/>
      <c r="M23" s="368">
        <v>50305</v>
      </c>
      <c r="N23" s="501">
        <f>M23/'20pobl'!X23*100</f>
        <v>20.85354226257099</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206319</v>
      </c>
      <c r="E24" s="500">
        <f>D24/'20pobl'!D24*100</f>
        <v>2.9435170691147778</v>
      </c>
      <c r="F24" s="350"/>
      <c r="G24" s="368">
        <v>53521</v>
      </c>
      <c r="H24" s="501">
        <v>0.93826220327267174</v>
      </c>
      <c r="I24" s="350"/>
      <c r="J24" s="368">
        <v>36795</v>
      </c>
      <c r="K24" s="501">
        <v>4.0311448254101805</v>
      </c>
      <c r="L24" s="350"/>
      <c r="M24" s="368">
        <v>116003</v>
      </c>
      <c r="N24" s="501">
        <f>M24/'20pobl'!X24*100</f>
        <v>29.575173813390577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48582</v>
      </c>
      <c r="E25" s="500">
        <f>D25/'20pobl'!D25*100</f>
        <v>3.097369957895864</v>
      </c>
      <c r="F25" s="350"/>
      <c r="G25" s="368">
        <v>17337</v>
      </c>
      <c r="H25" s="501">
        <v>1.3264687789784881</v>
      </c>
      <c r="I25" s="350"/>
      <c r="J25" s="368">
        <v>9549</v>
      </c>
      <c r="K25" s="501">
        <v>5.0504035457016832</v>
      </c>
      <c r="L25" s="350"/>
      <c r="M25" s="368">
        <v>21696</v>
      </c>
      <c r="N25" s="501">
        <f>M25/'20pobl'!X25*100</f>
        <v>29.961057254122132</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17455</v>
      </c>
      <c r="E26" s="504">
        <f>D26/'20pobl'!D26*100</f>
        <v>2.5732199377002152</v>
      </c>
      <c r="F26" s="350"/>
      <c r="G26" s="377">
        <v>3563</v>
      </c>
      <c r="H26" s="502">
        <v>0.66257801051793774</v>
      </c>
      <c r="I26" s="350"/>
      <c r="J26" s="377">
        <v>2881</v>
      </c>
      <c r="K26" s="502">
        <v>2.9486116654896781</v>
      </c>
      <c r="L26" s="350"/>
      <c r="M26" s="377">
        <v>11011</v>
      </c>
      <c r="N26" s="502">
        <f>M26/'20pobl'!X26*100</f>
        <v>25.679835813237556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74226</v>
      </c>
      <c r="E27" s="504">
        <f>D27/'20pobl'!D27*100</f>
        <v>3.3319806579389177</v>
      </c>
      <c r="F27" s="350"/>
      <c r="G27" s="377">
        <v>18218</v>
      </c>
      <c r="H27" s="502">
        <v>1.0734567806667004</v>
      </c>
      <c r="I27" s="350"/>
      <c r="J27" s="377">
        <v>13529</v>
      </c>
      <c r="K27" s="502">
        <v>3.6788179054476635</v>
      </c>
      <c r="L27" s="350"/>
      <c r="M27" s="377">
        <v>42479</v>
      </c>
      <c r="N27" s="502">
        <f>M27/'20pobl'!X27*100</f>
        <v>26.093392958057937</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9325</v>
      </c>
      <c r="E28" s="504">
        <f>D28/'20pobl'!D28*100</f>
        <v>2.8764528786121462</v>
      </c>
      <c r="F28" s="350"/>
      <c r="G28" s="377">
        <v>1579</v>
      </c>
      <c r="H28" s="502">
        <v>0.62537625550521214</v>
      </c>
      <c r="I28" s="350"/>
      <c r="J28" s="377">
        <v>1645</v>
      </c>
      <c r="K28" s="502">
        <v>3.3449916629387122</v>
      </c>
      <c r="L28" s="350"/>
      <c r="M28" s="377">
        <v>6101</v>
      </c>
      <c r="N28" s="502">
        <f>M28/'20pobl'!X28*100</f>
        <v>27.0938804511946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3893</v>
      </c>
      <c r="E29" s="506">
        <f>D29/'20pobl'!D29*100</f>
        <v>2.3013170650965926</v>
      </c>
      <c r="F29" s="350"/>
      <c r="G29" s="389">
        <v>2160</v>
      </c>
      <c r="H29" s="507">
        <v>1.4628298986177612</v>
      </c>
      <c r="I29" s="350"/>
      <c r="J29" s="389">
        <v>608</v>
      </c>
      <c r="K29" s="507">
        <v>3.6639749306978429</v>
      </c>
      <c r="L29" s="350"/>
      <c r="M29" s="389">
        <v>1125</v>
      </c>
      <c r="N29" s="507">
        <f>M29/'20pobl'!X29*100</f>
        <v>22.907758094074527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1634266</v>
      </c>
      <c r="E31" s="1243">
        <f>D31/'20pobl'!D31*100</f>
        <v>3.3613250761856897</v>
      </c>
      <c r="F31" s="320"/>
      <c r="G31" s="1242">
        <f>SUM(G12:G29)</f>
        <v>431921</v>
      </c>
      <c r="H31" s="1243">
        <f>G31/'20pobl'!J31*100</f>
        <v>1.1163251133774761</v>
      </c>
      <c r="I31" s="320"/>
      <c r="J31" s="1242">
        <f>SUM(J12:J29)</f>
        <v>318649</v>
      </c>
      <c r="K31" s="1243">
        <f>J31/'20pobl'!Q31*100</f>
        <v>4.5665235584056827</v>
      </c>
      <c r="L31" s="320"/>
      <c r="M31" s="1242">
        <f>SUM(M12:M29)</f>
        <v>883696</v>
      </c>
      <c r="N31" s="1243">
        <f>M31/'20pobl'!X31*100</f>
        <v>29.951390202254991</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9" t="str">
        <f>'24solcasaad_pobl'!B34:N34</f>
        <v xml:space="preserve">(1) Cifras INE de población referidas al 01/01/2024. Publicado Censo de Población Anual el 19/12/2024 </v>
      </c>
      <c r="C34" s="1486"/>
      <c r="D34" s="1486"/>
      <c r="E34" s="1486"/>
      <c r="F34" s="1486"/>
      <c r="G34" s="1486"/>
      <c r="H34" s="1486"/>
      <c r="I34" s="1486"/>
      <c r="J34" s="1486"/>
      <c r="K34" s="1486"/>
      <c r="L34" s="1486"/>
      <c r="M34" s="1486"/>
      <c r="N34" s="1486"/>
    </row>
    <row r="35" spans="2:14" ht="29.25" customHeight="1" x14ac:dyDescent="0.25">
      <c r="B35" s="1483"/>
      <c r="C35" s="1483"/>
      <c r="D35" s="1483"/>
      <c r="E35" s="510"/>
    </row>
    <row r="36" spans="2:14" ht="4.5" customHeight="1" x14ac:dyDescent="0.25">
      <c r="B36" s="1473"/>
      <c r="C36" s="1473"/>
      <c r="D36" s="1473"/>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7" t="s">
        <v>364</v>
      </c>
      <c r="C3" s="1427"/>
      <c r="D3" s="1427"/>
      <c r="E3" s="1427"/>
      <c r="F3" s="1427"/>
      <c r="G3" s="1427"/>
      <c r="H3" s="1427"/>
      <c r="I3" s="1427"/>
      <c r="J3" s="1427"/>
      <c r="K3" s="1427"/>
      <c r="L3" s="1427"/>
      <c r="M3" s="1427"/>
      <c r="N3" s="1427"/>
      <c r="O3" s="1427"/>
      <c r="P3" s="1427"/>
      <c r="Q3" s="1427"/>
      <c r="R3" s="1427"/>
      <c r="S3" s="1427"/>
      <c r="T3" s="1427"/>
      <c r="U3" s="1427"/>
      <c r="V3" s="1427"/>
      <c r="W3" s="1427"/>
      <c r="X3" s="1427"/>
    </row>
    <row r="5" spans="1:29" x14ac:dyDescent="0.35">
      <c r="B5" s="219"/>
      <c r="C5" s="219"/>
      <c r="D5" s="1417" t="s">
        <v>365</v>
      </c>
      <c r="E5" s="1417"/>
      <c r="F5" s="1417"/>
      <c r="G5" s="1417"/>
      <c r="H5" s="1417"/>
      <c r="I5" s="1417"/>
      <c r="J5" s="1417"/>
      <c r="K5" s="1417"/>
      <c r="L5" s="1417"/>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18"/>
      <c r="E6" s="1418"/>
      <c r="F6" s="1418"/>
      <c r="G6" s="1418"/>
      <c r="H6" s="1418"/>
      <c r="I6" s="1418"/>
      <c r="J6" s="1418"/>
      <c r="K6" s="1418"/>
      <c r="L6" s="1418"/>
      <c r="M6" s="219"/>
      <c r="N6" s="1419">
        <v>43830</v>
      </c>
      <c r="O6" s="1420"/>
      <c r="P6" s="1421">
        <v>44196</v>
      </c>
      <c r="Q6" s="1422"/>
      <c r="R6" s="1421">
        <v>44561</v>
      </c>
      <c r="S6" s="1422"/>
      <c r="T6" s="1425">
        <v>44926</v>
      </c>
      <c r="U6" s="1426"/>
      <c r="V6" s="1423">
        <v>45291</v>
      </c>
      <c r="W6" s="1424"/>
      <c r="X6" s="1423">
        <v>45657</v>
      </c>
      <c r="Y6" s="1424"/>
      <c r="Z6" s="1423">
        <v>45961</v>
      </c>
      <c r="AA6" s="1428"/>
    </row>
    <row r="7" spans="1:29" x14ac:dyDescent="0.35">
      <c r="B7" s="225"/>
      <c r="C7" s="219"/>
      <c r="D7" s="226">
        <v>43465</v>
      </c>
      <c r="E7" s="227">
        <v>43830</v>
      </c>
      <c r="F7" s="228">
        <v>44196</v>
      </c>
      <c r="G7" s="228">
        <v>44561</v>
      </c>
      <c r="H7" s="228">
        <v>44926</v>
      </c>
      <c r="I7" s="228">
        <v>45291</v>
      </c>
      <c r="J7" s="228">
        <v>45657</v>
      </c>
      <c r="K7" s="228">
        <v>45961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388846</v>
      </c>
      <c r="E9" s="300">
        <v>410355</v>
      </c>
      <c r="F9" s="300">
        <v>396745</v>
      </c>
      <c r="G9" s="254">
        <v>402114</v>
      </c>
      <c r="H9" s="254">
        <v>422621</v>
      </c>
      <c r="I9" s="254">
        <v>420976</v>
      </c>
      <c r="J9" s="276">
        <v>423377</v>
      </c>
      <c r="K9" s="279">
        <v>437319</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5.9153053439736425E-2</v>
      </c>
      <c r="AA9" s="279">
        <v>24424</v>
      </c>
    </row>
    <row r="10" spans="1:29" x14ac:dyDescent="0.35">
      <c r="B10" s="303" t="s">
        <v>7</v>
      </c>
      <c r="C10" s="219"/>
      <c r="D10" s="253">
        <v>49707</v>
      </c>
      <c r="E10" s="254">
        <v>51252</v>
      </c>
      <c r="F10" s="254">
        <v>47953</v>
      </c>
      <c r="G10" s="254">
        <v>48669</v>
      </c>
      <c r="H10" s="254">
        <v>51170</v>
      </c>
      <c r="I10" s="254">
        <v>54128</v>
      </c>
      <c r="J10" s="254">
        <v>57909</v>
      </c>
      <c r="K10" s="257">
        <v>60843</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5.7495437559746287E-2</v>
      </c>
      <c r="AA10" s="257">
        <v>3308</v>
      </c>
    </row>
    <row r="11" spans="1:29" x14ac:dyDescent="0.35">
      <c r="B11" s="303" t="s">
        <v>37</v>
      </c>
      <c r="C11" s="219"/>
      <c r="D11" s="253">
        <v>38844</v>
      </c>
      <c r="E11" s="254">
        <v>40697</v>
      </c>
      <c r="F11" s="254">
        <v>39355</v>
      </c>
      <c r="G11" s="254">
        <v>41002</v>
      </c>
      <c r="H11" s="254">
        <v>43882</v>
      </c>
      <c r="I11" s="254">
        <v>46871</v>
      </c>
      <c r="J11" s="254">
        <v>51282</v>
      </c>
      <c r="K11" s="257">
        <v>50819</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1.3793375238921879E-3</v>
      </c>
      <c r="AA11" s="257">
        <v>70</v>
      </c>
    </row>
    <row r="12" spans="1:29" x14ac:dyDescent="0.35">
      <c r="B12" s="303" t="s">
        <v>38</v>
      </c>
      <c r="C12" s="219"/>
      <c r="D12" s="253">
        <v>27993</v>
      </c>
      <c r="E12" s="254">
        <v>32479</v>
      </c>
      <c r="F12" s="254">
        <v>32836</v>
      </c>
      <c r="G12" s="254">
        <v>35355</v>
      </c>
      <c r="H12" s="254">
        <v>39461</v>
      </c>
      <c r="I12" s="254">
        <v>43584</v>
      </c>
      <c r="J12" s="254">
        <v>46233</v>
      </c>
      <c r="K12" s="257">
        <v>50307</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9.2537896885722892E-2</v>
      </c>
      <c r="AA12" s="257">
        <v>4261</v>
      </c>
    </row>
    <row r="13" spans="1:29" x14ac:dyDescent="0.35">
      <c r="B13" s="303" t="s">
        <v>6</v>
      </c>
      <c r="C13" s="219"/>
      <c r="D13" s="253">
        <v>48834</v>
      </c>
      <c r="E13" s="254">
        <v>53168</v>
      </c>
      <c r="F13" s="254">
        <v>54714</v>
      </c>
      <c r="G13" s="254">
        <v>58012</v>
      </c>
      <c r="H13" s="254">
        <v>57712</v>
      </c>
      <c r="I13" s="254">
        <v>63120</v>
      </c>
      <c r="J13" s="254">
        <v>75761</v>
      </c>
      <c r="K13" s="257">
        <v>78559</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5.001537083817853E-2</v>
      </c>
      <c r="AA13" s="257">
        <v>3742</v>
      </c>
      <c r="AC13" s="224"/>
    </row>
    <row r="14" spans="1:29" x14ac:dyDescent="0.35">
      <c r="B14" s="303" t="s">
        <v>5</v>
      </c>
      <c r="C14" s="219"/>
      <c r="D14" s="253">
        <v>24752</v>
      </c>
      <c r="E14" s="254">
        <v>25483</v>
      </c>
      <c r="F14" s="254">
        <v>25356</v>
      </c>
      <c r="G14" s="254">
        <v>23258</v>
      </c>
      <c r="H14" s="254">
        <v>23164</v>
      </c>
      <c r="I14" s="254">
        <v>23876</v>
      </c>
      <c r="J14" s="254">
        <v>23556</v>
      </c>
      <c r="K14" s="257">
        <v>23614</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-3.98080754686293E-2</v>
      </c>
      <c r="AA14" s="257">
        <v>-979</v>
      </c>
      <c r="AC14" s="224"/>
    </row>
    <row r="15" spans="1:29" x14ac:dyDescent="0.35">
      <c r="B15" s="303" t="s">
        <v>4</v>
      </c>
      <c r="C15" s="219"/>
      <c r="D15" s="253">
        <v>129374</v>
      </c>
      <c r="E15" s="254">
        <v>146192</v>
      </c>
      <c r="F15" s="254">
        <v>140933</v>
      </c>
      <c r="G15" s="254">
        <v>142154</v>
      </c>
      <c r="H15" s="254">
        <v>146929</v>
      </c>
      <c r="I15" s="254">
        <v>156550</v>
      </c>
      <c r="J15" s="254">
        <v>160725</v>
      </c>
      <c r="K15" s="257">
        <v>162195</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1.1165556968654178E-2</v>
      </c>
      <c r="AA15" s="257">
        <v>1791</v>
      </c>
      <c r="AC15" s="224"/>
    </row>
    <row r="16" spans="1:29" x14ac:dyDescent="0.35">
      <c r="B16" s="303" t="s">
        <v>40</v>
      </c>
      <c r="C16" s="219"/>
      <c r="D16" s="253">
        <v>86579</v>
      </c>
      <c r="E16" s="254">
        <v>89837</v>
      </c>
      <c r="F16" s="254">
        <v>84968</v>
      </c>
      <c r="G16" s="254">
        <v>87354</v>
      </c>
      <c r="H16" s="254">
        <v>89947</v>
      </c>
      <c r="I16" s="254">
        <v>94676</v>
      </c>
      <c r="J16" s="254">
        <v>98880</v>
      </c>
      <c r="K16" s="257">
        <v>103813</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4.446993249021558E-2</v>
      </c>
      <c r="AA16" s="257">
        <v>4420</v>
      </c>
      <c r="AC16" s="224"/>
    </row>
    <row r="17" spans="2:31" x14ac:dyDescent="0.35">
      <c r="B17" s="303" t="s">
        <v>41</v>
      </c>
      <c r="C17" s="219"/>
      <c r="D17" s="253">
        <v>318602</v>
      </c>
      <c r="E17" s="254">
        <v>334206</v>
      </c>
      <c r="F17" s="254">
        <v>321411</v>
      </c>
      <c r="G17" s="254">
        <v>337967</v>
      </c>
      <c r="H17" s="254">
        <v>354754</v>
      </c>
      <c r="I17" s="254">
        <v>352939</v>
      </c>
      <c r="J17" s="254">
        <v>382242</v>
      </c>
      <c r="K17" s="257">
        <v>415244</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9.7556398429962776E-2</v>
      </c>
      <c r="AA17" s="257">
        <v>36909</v>
      </c>
      <c r="AC17" s="224"/>
    </row>
    <row r="18" spans="2:31" x14ac:dyDescent="0.35">
      <c r="B18" s="303" t="s">
        <v>3</v>
      </c>
      <c r="C18" s="219"/>
      <c r="D18" s="253">
        <v>116879</v>
      </c>
      <c r="E18" s="254">
        <v>144556</v>
      </c>
      <c r="F18" s="254">
        <v>155768</v>
      </c>
      <c r="G18" s="254">
        <v>166723</v>
      </c>
      <c r="H18" s="254">
        <v>185933</v>
      </c>
      <c r="I18" s="254">
        <v>205653</v>
      </c>
      <c r="J18" s="254">
        <v>218328</v>
      </c>
      <c r="K18" s="257">
        <v>233083</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8.3049114818084746E-2</v>
      </c>
      <c r="AA18" s="257">
        <v>17873</v>
      </c>
      <c r="AC18" s="224"/>
    </row>
    <row r="19" spans="2:31" x14ac:dyDescent="0.35">
      <c r="B19" s="303" t="s">
        <v>2</v>
      </c>
      <c r="C19" s="219"/>
      <c r="D19" s="253">
        <v>54680</v>
      </c>
      <c r="E19" s="254">
        <v>56883</v>
      </c>
      <c r="F19" s="254">
        <v>52977</v>
      </c>
      <c r="G19" s="254">
        <v>54286</v>
      </c>
      <c r="H19" s="254">
        <v>56834</v>
      </c>
      <c r="I19" s="254">
        <v>58876</v>
      </c>
      <c r="J19" s="254">
        <v>59450</v>
      </c>
      <c r="K19" s="257">
        <v>61690</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4.2395363376759532E-2</v>
      </c>
      <c r="AA19" s="257">
        <v>2509</v>
      </c>
      <c r="AC19" s="224"/>
    </row>
    <row r="20" spans="2:31" x14ac:dyDescent="0.35">
      <c r="B20" s="303" t="s">
        <v>35</v>
      </c>
      <c r="C20" s="219"/>
      <c r="D20" s="253">
        <v>80184</v>
      </c>
      <c r="E20" s="254">
        <v>80673</v>
      </c>
      <c r="F20" s="254">
        <v>77385</v>
      </c>
      <c r="G20" s="254">
        <v>77804</v>
      </c>
      <c r="H20" s="254">
        <v>79633</v>
      </c>
      <c r="I20" s="254">
        <v>83919</v>
      </c>
      <c r="J20" s="254">
        <v>85251</v>
      </c>
      <c r="K20" s="257">
        <v>97778</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0.15187427844403079</v>
      </c>
      <c r="AA20" s="257">
        <v>12892</v>
      </c>
      <c r="AC20" s="224"/>
    </row>
    <row r="21" spans="2:31" x14ac:dyDescent="0.35">
      <c r="B21" s="303" t="s">
        <v>42</v>
      </c>
      <c r="C21" s="219"/>
      <c r="D21" s="253">
        <v>215222</v>
      </c>
      <c r="E21" s="254">
        <v>228990</v>
      </c>
      <c r="F21" s="254">
        <v>223671</v>
      </c>
      <c r="G21" s="254">
        <v>216089</v>
      </c>
      <c r="H21" s="254">
        <v>224953</v>
      </c>
      <c r="I21" s="254">
        <v>237216</v>
      </c>
      <c r="J21" s="254">
        <v>256424</v>
      </c>
      <c r="K21" s="257">
        <v>277217</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8.0456320593668806E-2</v>
      </c>
      <c r="AA21" s="257">
        <v>20643</v>
      </c>
      <c r="AC21" s="224"/>
    </row>
    <row r="22" spans="2:31" x14ac:dyDescent="0.35">
      <c r="B22" s="303" t="s">
        <v>43</v>
      </c>
      <c r="C22" s="219"/>
      <c r="D22" s="253">
        <v>44249</v>
      </c>
      <c r="E22" s="254">
        <v>53719</v>
      </c>
      <c r="F22" s="254">
        <v>52094</v>
      </c>
      <c r="G22" s="254">
        <v>54205</v>
      </c>
      <c r="H22" s="254">
        <v>55440</v>
      </c>
      <c r="I22" s="254">
        <v>62760</v>
      </c>
      <c r="J22" s="254">
        <v>66811</v>
      </c>
      <c r="K22" s="257">
        <v>74140</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0.10779069419956366</v>
      </c>
      <c r="AA22" s="257">
        <v>7214</v>
      </c>
      <c r="AC22" s="224"/>
    </row>
    <row r="23" spans="2:31" x14ac:dyDescent="0.35">
      <c r="B23" s="303" t="s">
        <v>44</v>
      </c>
      <c r="C23" s="219"/>
      <c r="D23" s="253">
        <v>20012</v>
      </c>
      <c r="E23" s="254">
        <v>20052</v>
      </c>
      <c r="F23" s="254">
        <v>19700</v>
      </c>
      <c r="G23" s="254">
        <v>20426</v>
      </c>
      <c r="H23" s="254">
        <v>21291</v>
      </c>
      <c r="I23" s="254">
        <v>22108</v>
      </c>
      <c r="J23" s="254">
        <v>21514</v>
      </c>
      <c r="K23" s="257">
        <v>23753</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0.11385697538100814</v>
      </c>
      <c r="AA23" s="257">
        <v>2428</v>
      </c>
      <c r="AC23" s="224"/>
    </row>
    <row r="24" spans="2:31" x14ac:dyDescent="0.35">
      <c r="B24" s="303" t="s">
        <v>45</v>
      </c>
      <c r="C24" s="219"/>
      <c r="D24" s="253">
        <v>102813</v>
      </c>
      <c r="E24" s="254">
        <v>106366</v>
      </c>
      <c r="F24" s="254">
        <v>105906</v>
      </c>
      <c r="G24" s="254">
        <v>107110</v>
      </c>
      <c r="H24" s="254">
        <v>108983</v>
      </c>
      <c r="I24" s="254">
        <v>114252</v>
      </c>
      <c r="J24" s="254">
        <v>117575</v>
      </c>
      <c r="K24" s="257">
        <v>121300</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3.6318123179181372E-2</v>
      </c>
      <c r="AA24" s="257">
        <v>4251</v>
      </c>
      <c r="AC24" s="224"/>
    </row>
    <row r="25" spans="2:31" x14ac:dyDescent="0.35">
      <c r="B25" s="303" t="s">
        <v>46</v>
      </c>
      <c r="C25" s="219"/>
      <c r="D25" s="253">
        <v>15257</v>
      </c>
      <c r="E25" s="254">
        <v>15375</v>
      </c>
      <c r="F25" s="254">
        <v>14687</v>
      </c>
      <c r="G25" s="254">
        <v>15454</v>
      </c>
      <c r="H25" s="254">
        <v>14358</v>
      </c>
      <c r="I25" s="254">
        <v>14631</v>
      </c>
      <c r="J25" s="254">
        <v>14722</v>
      </c>
      <c r="K25" s="257">
        <v>14923</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7.2899088761391173E-3</v>
      </c>
      <c r="AA25" s="257">
        <v>108</v>
      </c>
      <c r="AC25" s="224"/>
    </row>
    <row r="26" spans="2:31" x14ac:dyDescent="0.35">
      <c r="B26" s="305" t="s">
        <v>1</v>
      </c>
      <c r="C26" s="219"/>
      <c r="D26" s="260">
        <v>4359</v>
      </c>
      <c r="E26" s="261">
        <v>4461</v>
      </c>
      <c r="F26" s="261">
        <v>4491</v>
      </c>
      <c r="G26" s="261">
        <v>4622</v>
      </c>
      <c r="H26" s="261">
        <v>4953</v>
      </c>
      <c r="I26" s="261">
        <v>5237</v>
      </c>
      <c r="J26" s="261">
        <v>5608</v>
      </c>
      <c r="K26" s="265">
        <v>5900</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5.5833929849677943E-2</v>
      </c>
      <c r="AA26" s="265">
        <v>312</v>
      </c>
      <c r="AC26" s="224"/>
      <c r="AD26" s="224"/>
      <c r="AE26" s="286"/>
    </row>
    <row r="27" spans="2:31" x14ac:dyDescent="0.35">
      <c r="B27" s="235" t="s">
        <v>0</v>
      </c>
      <c r="C27" s="219"/>
      <c r="D27" s="1222">
        <f>SUM(D9:D26)</f>
        <v>1767186</v>
      </c>
      <c r="E27" s="306">
        <f>SUM(E9:E26)</f>
        <v>1894744</v>
      </c>
      <c r="F27" s="307">
        <f>SUM(F9:F26)</f>
        <v>1850950</v>
      </c>
      <c r="G27" s="306">
        <v>1892604</v>
      </c>
      <c r="H27" s="307">
        <v>1982018</v>
      </c>
      <c r="I27" s="306">
        <v>2061372</v>
      </c>
      <c r="J27" s="306">
        <v>2165648</v>
      </c>
      <c r="K27" s="1345">
        <f>SUM(K9:K26)</f>
        <v>2292497</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6.8105376595579026E-2</v>
      </c>
      <c r="AA27" s="243">
        <v>146176</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09"/>
      <c r="C2" s="1609"/>
      <c r="D2" s="1609"/>
      <c r="E2" s="1609"/>
      <c r="F2" s="1609"/>
      <c r="G2" s="1609"/>
      <c r="H2" s="1609"/>
      <c r="I2" s="1609"/>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10"/>
      <c r="C3" s="1610"/>
      <c r="D3" s="1610"/>
      <c r="E3" s="1610"/>
      <c r="F3" s="1610"/>
      <c r="G3" s="1610"/>
      <c r="H3" s="1610"/>
      <c r="I3" s="1610"/>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32" t="s">
        <v>425</v>
      </c>
      <c r="B4" s="1532"/>
      <c r="C4" s="1532"/>
      <c r="D4" s="1532"/>
      <c r="E4" s="1532"/>
      <c r="F4" s="1532"/>
      <c r="G4" s="1532"/>
      <c r="H4" s="1532"/>
      <c r="I4" s="1532"/>
      <c r="J4" s="1532"/>
      <c r="K4" s="1532"/>
      <c r="L4" s="1532"/>
      <c r="M4" s="1532"/>
      <c r="N4" s="1532"/>
      <c r="O4" s="1532"/>
      <c r="P4" s="1532"/>
      <c r="Q4" s="1532"/>
      <c r="R4" s="1532"/>
      <c r="S4" s="1532"/>
      <c r="T4" s="1532"/>
      <c r="U4" s="1532"/>
      <c r="V4" s="1532"/>
      <c r="W4" s="1532"/>
      <c r="X4" s="1532"/>
      <c r="Y4" s="1532"/>
      <c r="Z4" s="1532"/>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11" t="s">
        <v>12</v>
      </c>
      <c r="D7" s="1612" t="s">
        <v>475</v>
      </c>
      <c r="E7" s="1612"/>
      <c r="G7" s="1612"/>
      <c r="H7" s="1612"/>
      <c r="J7" s="1612"/>
      <c r="K7" s="1612"/>
      <c r="M7" s="1612"/>
      <c r="N7" s="1612"/>
      <c r="P7" s="1612" t="s">
        <v>178</v>
      </c>
      <c r="Q7" s="1612"/>
      <c r="S7" s="1612"/>
      <c r="T7" s="1612"/>
      <c r="V7" s="1612"/>
      <c r="W7" s="1612"/>
      <c r="Y7" s="1612"/>
      <c r="Z7" s="1612"/>
      <c r="AA7" s="512"/>
      <c r="AB7" s="512"/>
      <c r="AI7" s="514"/>
    </row>
    <row r="8" spans="1:50" s="513" customFormat="1" ht="37.5" customHeight="1" x14ac:dyDescent="0.25">
      <c r="A8" s="512"/>
      <c r="B8" s="1611"/>
      <c r="D8" s="1612"/>
      <c r="E8" s="1612"/>
      <c r="G8" s="1612" t="s">
        <v>168</v>
      </c>
      <c r="H8" s="1612"/>
      <c r="J8" s="1612" t="s">
        <v>174</v>
      </c>
      <c r="K8" s="1612"/>
      <c r="M8" s="1612" t="s">
        <v>169</v>
      </c>
      <c r="N8" s="1612"/>
      <c r="P8" s="1612"/>
      <c r="Q8" s="1612"/>
      <c r="S8" s="1612" t="s">
        <v>179</v>
      </c>
      <c r="T8" s="1612"/>
      <c r="V8" s="1612" t="s">
        <v>180</v>
      </c>
      <c r="W8" s="1612"/>
      <c r="Y8" s="1612" t="s">
        <v>181</v>
      </c>
      <c r="Z8" s="1612"/>
      <c r="AA8" s="512"/>
      <c r="AB8" s="512"/>
      <c r="AI8" s="514"/>
    </row>
    <row r="9" spans="1:50" s="325" customFormat="1" ht="36.75" customHeight="1" x14ac:dyDescent="0.25">
      <c r="A9" s="887"/>
      <c r="B9" s="1611"/>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321670</v>
      </c>
      <c r="Q11" s="533">
        <f>P11*100/D11</f>
        <v>3.7265424308219943</v>
      </c>
      <c r="R11" s="527"/>
      <c r="S11" s="530">
        <f>'44apbpcasaad'!G12</f>
        <v>94135</v>
      </c>
      <c r="T11" s="534">
        <f>S11*100/G11</f>
        <v>1.341212532497351</v>
      </c>
      <c r="U11" s="527"/>
      <c r="V11" s="530">
        <f>'44apbpcasaad'!J12</f>
        <v>68997</v>
      </c>
      <c r="W11" s="534">
        <f>V11*100/J11</f>
        <v>5.865161719740188</v>
      </c>
      <c r="X11" s="527"/>
      <c r="Y11" s="530">
        <f>'44apbpcasaad'!M12</f>
        <v>158538</v>
      </c>
      <c r="Z11" s="520">
        <f>Y11*100/M11</f>
        <v>36.293169362629513</v>
      </c>
      <c r="AA11" s="521"/>
      <c r="AB11" s="522">
        <f t="shared" ref="AB11:AB28" si="2">_xlfn.RANK.EQ(Q11,Q$11:Q$30,0)</f>
        <v>3</v>
      </c>
      <c r="AC11" s="522">
        <v>1</v>
      </c>
      <c r="AD11" s="522">
        <f>MATCH(AC11,AB$11:AB$30,0)</f>
        <v>7</v>
      </c>
      <c r="AE11" s="523" t="str">
        <f t="shared" ref="AE11:AE29" si="3">INDEX(B$11:B$30,AD11,1)</f>
        <v>Castilla y León</v>
      </c>
      <c r="AF11" s="524">
        <f t="shared" ref="AF11:AF29" si="4">INDEX(Q$11:Q$30,AD11,1)</f>
        <v>5.3500841667077816</v>
      </c>
      <c r="AG11" s="396"/>
      <c r="AH11" s="522">
        <f>_xlfn.RANK.EQ(T11,T$11:T$30,0)</f>
        <v>3</v>
      </c>
      <c r="AI11" s="522">
        <v>1</v>
      </c>
      <c r="AJ11" s="522">
        <f>MATCH(AI11,AH$11:AH$30,0)</f>
        <v>7</v>
      </c>
      <c r="AK11" s="523" t="str">
        <f>INDEX(B$11:B$30,AJ11,1)</f>
        <v>Castilla y León</v>
      </c>
      <c r="AL11" s="524">
        <f>INDEX(T$11:T$30,AJ11,1)</f>
        <v>1.5247423977310415</v>
      </c>
      <c r="AM11" s="396"/>
      <c r="AN11" s="522">
        <f>_xlfn.RANK.EQ(W11,W$11:W$30,0)</f>
        <v>1</v>
      </c>
      <c r="AO11" s="522">
        <v>1</v>
      </c>
      <c r="AP11" s="522">
        <f>MATCH(AO11,AN$11:AN$30,0)</f>
        <v>1</v>
      </c>
      <c r="AQ11" s="523" t="str">
        <f>INDEX(B$11:B$30,AP11,1)</f>
        <v>Andalucía</v>
      </c>
      <c r="AR11" s="524">
        <f>INDEX(W$11:W$30,AP11,1)</f>
        <v>5.865161719740188</v>
      </c>
      <c r="AS11" s="396"/>
      <c r="AT11" s="522">
        <f>_xlfn.RANK.EQ(Z11,Z$11:Z$30,0)</f>
        <v>1</v>
      </c>
      <c r="AU11" s="522">
        <v>1</v>
      </c>
      <c r="AV11" s="522">
        <f>MATCH(AU11,AT$11:AT$30,0)</f>
        <v>1</v>
      </c>
      <c r="AW11" s="523" t="str">
        <f>INDEX(B$11:B$30,AV11,1)</f>
        <v>Andalucía</v>
      </c>
      <c r="AX11" s="524">
        <f>INDEX(Z$11:Z$30,AV11,1)</f>
        <v>36.293169362629513</v>
      </c>
    </row>
    <row r="12" spans="1:50" s="329" customFormat="1" ht="18" customHeight="1" x14ac:dyDescent="0.2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48456</v>
      </c>
      <c r="Q12" s="533">
        <f t="shared" ref="Q12:Q28" si="9">P12*100/D12</f>
        <v>3.5851082169088135</v>
      </c>
      <c r="R12" s="527"/>
      <c r="S12" s="530">
        <f>'44apbpcasaad'!G13</f>
        <v>9413</v>
      </c>
      <c r="T12" s="534">
        <f t="shared" ref="T12:T28" si="10">S12*100/G12</f>
        <v>0.89736843108767195</v>
      </c>
      <c r="U12" s="527"/>
      <c r="V12" s="530">
        <f>'44apbpcasaad'!J13</f>
        <v>9030</v>
      </c>
      <c r="W12" s="534">
        <f t="shared" ref="W12:W28" si="11">V12*100/J12</f>
        <v>4.3972846888787167</v>
      </c>
      <c r="X12" s="527"/>
      <c r="Y12" s="530">
        <f>'44apbpcasaad'!M13</f>
        <v>30013</v>
      </c>
      <c r="Z12" s="520">
        <f t="shared" ref="Z12:Z28" si="12">Y12*100/M12</f>
        <v>30.851862131351446</v>
      </c>
      <c r="AA12" s="521"/>
      <c r="AB12" s="522">
        <f t="shared" si="2"/>
        <v>4</v>
      </c>
      <c r="AC12" s="522">
        <v>2</v>
      </c>
      <c r="AD12" s="522">
        <f t="shared" ref="AD12:AD28" si="13">MATCH(AC12,AB$11:AB$30,0)</f>
        <v>8</v>
      </c>
      <c r="AE12" s="523" t="str">
        <f t="shared" si="3"/>
        <v>Castilla - La Mancha</v>
      </c>
      <c r="AF12" s="524">
        <f t="shared" si="4"/>
        <v>3.8196511839531122</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1.4628298986177612</v>
      </c>
      <c r="AM12" s="396"/>
      <c r="AN12" s="522">
        <f t="shared" ref="AN12:AN30" si="18">_xlfn.RANK.EQ(W12,W$11:W$30,0)</f>
        <v>9</v>
      </c>
      <c r="AO12" s="522">
        <v>2</v>
      </c>
      <c r="AP12" s="522">
        <f t="shared" ref="AP12:AP28" si="19">MATCH(AO12,AN$11:AN$30,0)</f>
        <v>7</v>
      </c>
      <c r="AQ12" s="523" t="str">
        <f t="shared" ref="AQ12:AQ29" si="20">INDEX(B$11:B$30,AP12,1)</f>
        <v>Castilla y León</v>
      </c>
      <c r="AR12" s="524">
        <f t="shared" ref="AR12:AR28" si="21">INDEX(W$11:W$30,AP12,1)</f>
        <v>5.2417156860421574</v>
      </c>
      <c r="AS12" s="396"/>
      <c r="AT12" s="522">
        <f t="shared" ref="AT12:AT30" si="22">_xlfn.RANK.EQ(Z12,Z$11:Z$30,0)</f>
        <v>6</v>
      </c>
      <c r="AU12" s="522">
        <v>2</v>
      </c>
      <c r="AV12" s="522">
        <f t="shared" ref="AV12:AV28" si="23">MATCH(AU12,AT$11:AT$30,0)</f>
        <v>7</v>
      </c>
      <c r="AW12" s="523" t="str">
        <f t="shared" ref="AW12:AW29" si="24">INDEX(B$11:B$30,AV12,1)</f>
        <v>Castilla y León</v>
      </c>
      <c r="AX12" s="524">
        <f t="shared" ref="AX12:AX29" si="25">INDEX(Z$11:Z$30,AV12,1)</f>
        <v>35.838765163860224</v>
      </c>
    </row>
    <row r="13" spans="1:50" s="329" customFormat="1" ht="18" customHeight="1" x14ac:dyDescent="0.2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34063</v>
      </c>
      <c r="Q13" s="533">
        <f t="shared" si="9"/>
        <v>3.3739138014201679</v>
      </c>
      <c r="R13" s="527"/>
      <c r="S13" s="530">
        <f>'44apbpcasaad'!G14</f>
        <v>8043</v>
      </c>
      <c r="T13" s="534">
        <f t="shared" si="10"/>
        <v>1.1061843448027353</v>
      </c>
      <c r="U13" s="527"/>
      <c r="V13" s="530">
        <f>'44apbpcasaad'!J14</f>
        <v>7123</v>
      </c>
      <c r="W13" s="534">
        <f t="shared" si="11"/>
        <v>3.6082448115334156</v>
      </c>
      <c r="X13" s="527"/>
      <c r="Y13" s="530">
        <f>'44apbpcasaad'!M14</f>
        <v>18897</v>
      </c>
      <c r="Z13" s="520">
        <f t="shared" si="12"/>
        <v>22.206684215474287</v>
      </c>
      <c r="AA13" s="521">
        <f ca="1">_xlfn.SHEETS()</f>
        <v>96</v>
      </c>
      <c r="AB13" s="522">
        <f t="shared" si="2"/>
        <v>6</v>
      </c>
      <c r="AC13" s="522">
        <v>3</v>
      </c>
      <c r="AD13" s="522">
        <f t="shared" si="13"/>
        <v>1</v>
      </c>
      <c r="AE13" s="523" t="str">
        <f t="shared" si="3"/>
        <v>Andalucía</v>
      </c>
      <c r="AF13" s="525">
        <f t="shared" si="4"/>
        <v>3.7265424308219943</v>
      </c>
      <c r="AG13" s="396"/>
      <c r="AH13" s="522">
        <f t="shared" si="14"/>
        <v>9</v>
      </c>
      <c r="AI13" s="522">
        <v>3</v>
      </c>
      <c r="AJ13" s="522">
        <f t="shared" si="15"/>
        <v>1</v>
      </c>
      <c r="AK13" s="523" t="str">
        <f t="shared" si="16"/>
        <v>Andalucía</v>
      </c>
      <c r="AL13" s="524">
        <f t="shared" si="17"/>
        <v>1.341212532497351</v>
      </c>
      <c r="AM13" s="396"/>
      <c r="AN13" s="522">
        <f t="shared" si="18"/>
        <v>16</v>
      </c>
      <c r="AO13" s="522">
        <v>3</v>
      </c>
      <c r="AP13" s="522">
        <f t="shared" si="19"/>
        <v>8</v>
      </c>
      <c r="AQ13" s="523" t="str">
        <f t="shared" si="20"/>
        <v>Castilla - La Mancha</v>
      </c>
      <c r="AR13" s="524">
        <f t="shared" si="21"/>
        <v>5.1627555955540281</v>
      </c>
      <c r="AS13" s="396"/>
      <c r="AT13" s="522">
        <f t="shared" si="22"/>
        <v>18</v>
      </c>
      <c r="AU13" s="522">
        <v>3</v>
      </c>
      <c r="AV13" s="522">
        <f t="shared" si="23"/>
        <v>8</v>
      </c>
      <c r="AW13" s="523" t="str">
        <f t="shared" si="24"/>
        <v>Castilla - La Mancha</v>
      </c>
      <c r="AX13" s="524">
        <f t="shared" si="25"/>
        <v>35.786483500792833</v>
      </c>
    </row>
    <row r="14" spans="1:50" s="329" customFormat="1" ht="18" customHeight="1" x14ac:dyDescent="0.2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33805</v>
      </c>
      <c r="Q14" s="533">
        <f t="shared" si="9"/>
        <v>2.7444291457482253</v>
      </c>
      <c r="R14" s="527"/>
      <c r="S14" s="530">
        <f>'44apbpcasaad'!G15</f>
        <v>9245</v>
      </c>
      <c r="T14" s="534">
        <f t="shared" si="10"/>
        <v>0.90065427735280712</v>
      </c>
      <c r="U14" s="527"/>
      <c r="V14" s="530">
        <f>'44apbpcasaad'!J15</f>
        <v>7290</v>
      </c>
      <c r="W14" s="534">
        <f t="shared" si="11"/>
        <v>4.8337366972781224</v>
      </c>
      <c r="X14" s="527"/>
      <c r="Y14" s="530">
        <f>'44apbpcasaad'!M15</f>
        <v>17270</v>
      </c>
      <c r="Z14" s="520">
        <f t="shared" si="12"/>
        <v>31.701451988912751</v>
      </c>
      <c r="AA14" s="1320"/>
      <c r="AB14" s="522">
        <f t="shared" si="2"/>
        <v>16</v>
      </c>
      <c r="AC14" s="522">
        <v>4</v>
      </c>
      <c r="AD14" s="522">
        <f t="shared" si="13"/>
        <v>2</v>
      </c>
      <c r="AE14" s="523" t="str">
        <f t="shared" si="3"/>
        <v>Aragón</v>
      </c>
      <c r="AF14" s="524">
        <f t="shared" si="4"/>
        <v>3.5851082169088135</v>
      </c>
      <c r="AG14" s="396"/>
      <c r="AH14" s="522">
        <f t="shared" si="14"/>
        <v>16</v>
      </c>
      <c r="AI14" s="522">
        <v>4</v>
      </c>
      <c r="AJ14" s="522">
        <f t="shared" si="15"/>
        <v>14</v>
      </c>
      <c r="AK14" s="523" t="str">
        <f t="shared" si="16"/>
        <v>Murcia, Región de</v>
      </c>
      <c r="AL14" s="524">
        <f t="shared" si="17"/>
        <v>1.3264687789784881</v>
      </c>
      <c r="AM14" s="396"/>
      <c r="AN14" s="522">
        <f t="shared" si="18"/>
        <v>5</v>
      </c>
      <c r="AO14" s="522">
        <v>4</v>
      </c>
      <c r="AP14" s="522">
        <f t="shared" si="19"/>
        <v>14</v>
      </c>
      <c r="AQ14" s="523" t="str">
        <f t="shared" si="20"/>
        <v>Murcia, Región de</v>
      </c>
      <c r="AR14" s="524">
        <f t="shared" si="21"/>
        <v>5.0504035457016832</v>
      </c>
      <c r="AS14" s="396"/>
      <c r="AT14" s="522">
        <f t="shared" si="22"/>
        <v>4</v>
      </c>
      <c r="AU14" s="522">
        <v>4</v>
      </c>
      <c r="AV14" s="522">
        <f t="shared" si="23"/>
        <v>4</v>
      </c>
      <c r="AW14" s="523" t="str">
        <f t="shared" si="24"/>
        <v>Balears, Illes</v>
      </c>
      <c r="AX14" s="524">
        <f t="shared" si="25"/>
        <v>31.701451988912751</v>
      </c>
    </row>
    <row r="15" spans="1:50" s="329" customFormat="1" ht="18" customHeight="1" x14ac:dyDescent="0.2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61080</v>
      </c>
      <c r="Q15" s="533">
        <f t="shared" si="9"/>
        <v>2.7283033330147037</v>
      </c>
      <c r="R15" s="527"/>
      <c r="S15" s="530">
        <f>'44apbpcasaad'!G16</f>
        <v>21927</v>
      </c>
      <c r="T15" s="534">
        <f t="shared" si="10"/>
        <v>1.1914788639789429</v>
      </c>
      <c r="U15" s="527"/>
      <c r="V15" s="530">
        <f>'44apbpcasaad'!J16</f>
        <v>13466</v>
      </c>
      <c r="W15" s="534">
        <f t="shared" si="11"/>
        <v>4.5358088398757754</v>
      </c>
      <c r="X15" s="527"/>
      <c r="Y15" s="530">
        <f>'44apbpcasaad'!M16</f>
        <v>25687</v>
      </c>
      <c r="Z15" s="520">
        <f t="shared" si="12"/>
        <v>25.29393229217953</v>
      </c>
      <c r="AA15" s="521"/>
      <c r="AB15" s="522">
        <f t="shared" si="2"/>
        <v>17</v>
      </c>
      <c r="AC15" s="522">
        <v>5</v>
      </c>
      <c r="AD15" s="522">
        <f t="shared" si="13"/>
        <v>11</v>
      </c>
      <c r="AE15" s="523" t="str">
        <f t="shared" si="3"/>
        <v>Extremadura</v>
      </c>
      <c r="AF15" s="524">
        <f t="shared" si="4"/>
        <v>3.5581374842250879</v>
      </c>
      <c r="AG15" s="396"/>
      <c r="AH15" s="522">
        <f t="shared" si="14"/>
        <v>6</v>
      </c>
      <c r="AI15" s="522">
        <v>5</v>
      </c>
      <c r="AJ15" s="522">
        <f t="shared" si="15"/>
        <v>12</v>
      </c>
      <c r="AK15" s="523" t="str">
        <f t="shared" si="16"/>
        <v>Galicia</v>
      </c>
      <c r="AL15" s="524">
        <f t="shared" si="17"/>
        <v>1.219421312404894</v>
      </c>
      <c r="AM15" s="396"/>
      <c r="AN15" s="522">
        <f t="shared" si="18"/>
        <v>8</v>
      </c>
      <c r="AO15" s="522">
        <v>5</v>
      </c>
      <c r="AP15" s="522">
        <f t="shared" si="19"/>
        <v>4</v>
      </c>
      <c r="AQ15" s="523" t="str">
        <f t="shared" si="20"/>
        <v>Balears, Illes</v>
      </c>
      <c r="AR15" s="524">
        <f t="shared" si="21"/>
        <v>4.8337366972781224</v>
      </c>
      <c r="AS15" s="396"/>
      <c r="AT15" s="522">
        <f t="shared" si="22"/>
        <v>15</v>
      </c>
      <c r="AU15" s="522">
        <v>5</v>
      </c>
      <c r="AV15" s="522">
        <f t="shared" si="23"/>
        <v>10</v>
      </c>
      <c r="AW15" s="523" t="str">
        <f t="shared" si="24"/>
        <v>Comunitat Valenciana</v>
      </c>
      <c r="AX15" s="524">
        <f t="shared" si="25"/>
        <v>31.657199078613665</v>
      </c>
    </row>
    <row r="16" spans="1:50" s="329" customFormat="1" ht="18" customHeight="1" x14ac:dyDescent="0.2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18238</v>
      </c>
      <c r="Q16" s="533">
        <f t="shared" si="9"/>
        <v>3.0867342189486013</v>
      </c>
      <c r="R16" s="527"/>
      <c r="S16" s="536">
        <f>'44apbpcasaad'!G17</f>
        <v>4706</v>
      </c>
      <c r="T16" s="534">
        <f t="shared" si="10"/>
        <v>1.0482703316775444</v>
      </c>
      <c r="U16" s="527"/>
      <c r="V16" s="536">
        <f>'44apbpcasaad'!J17</f>
        <v>3820</v>
      </c>
      <c r="W16" s="534">
        <f t="shared" si="11"/>
        <v>3.7968770189545666</v>
      </c>
      <c r="X16" s="527"/>
      <c r="Y16" s="536">
        <f>'44apbpcasaad'!M17</f>
        <v>9712</v>
      </c>
      <c r="Z16" s="520">
        <f t="shared" si="12"/>
        <v>23.508907823392718</v>
      </c>
      <c r="AA16" s="521"/>
      <c r="AB16" s="522">
        <f t="shared" si="2"/>
        <v>12</v>
      </c>
      <c r="AC16" s="522">
        <v>6</v>
      </c>
      <c r="AD16" s="522">
        <f t="shared" si="13"/>
        <v>3</v>
      </c>
      <c r="AE16" s="523" t="str">
        <f t="shared" si="3"/>
        <v>Asturias, Principado de</v>
      </c>
      <c r="AF16" s="524">
        <f t="shared" si="4"/>
        <v>3.3739138014201679</v>
      </c>
      <c r="AG16" s="396"/>
      <c r="AH16" s="522">
        <f t="shared" si="14"/>
        <v>13</v>
      </c>
      <c r="AI16" s="522">
        <v>6</v>
      </c>
      <c r="AJ16" s="522">
        <f t="shared" si="15"/>
        <v>5</v>
      </c>
      <c r="AK16" s="523" t="str">
        <f t="shared" si="16"/>
        <v>Canarias</v>
      </c>
      <c r="AL16" s="524">
        <f t="shared" si="17"/>
        <v>1.1914788639789429</v>
      </c>
      <c r="AM16" s="396"/>
      <c r="AN16" s="522">
        <f t="shared" si="18"/>
        <v>13</v>
      </c>
      <c r="AO16" s="522">
        <v>6</v>
      </c>
      <c r="AP16" s="522">
        <f t="shared" si="19"/>
        <v>10</v>
      </c>
      <c r="AQ16" s="523" t="str">
        <f t="shared" si="20"/>
        <v>Comunitat Valenciana</v>
      </c>
      <c r="AR16" s="524">
        <f t="shared" si="21"/>
        <v>4.6929078050875077</v>
      </c>
      <c r="AS16" s="396"/>
      <c r="AT16" s="522">
        <f t="shared" si="22"/>
        <v>16</v>
      </c>
      <c r="AU16" s="522">
        <v>6</v>
      </c>
      <c r="AV16" s="522">
        <f t="shared" si="23"/>
        <v>2</v>
      </c>
      <c r="AW16" s="523" t="str">
        <f t="shared" si="24"/>
        <v>Aragón</v>
      </c>
      <c r="AX16" s="524">
        <f t="shared" si="25"/>
        <v>30.851862131351446</v>
      </c>
    </row>
    <row r="17" spans="1:50" s="329" customFormat="1" ht="18" customHeight="1" x14ac:dyDescent="0.2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127957</v>
      </c>
      <c r="Q17" s="533">
        <f>P17*100/D17</f>
        <v>5.3500841667077816</v>
      </c>
      <c r="R17" s="527"/>
      <c r="S17" s="530">
        <f>'44apbpcasaad'!G18</f>
        <v>26665</v>
      </c>
      <c r="T17" s="534">
        <f>S17*100/G17</f>
        <v>1.5247423977310415</v>
      </c>
      <c r="U17" s="527"/>
      <c r="V17" s="530">
        <f>'44apbpcasaad'!J18</f>
        <v>22117</v>
      </c>
      <c r="W17" s="534">
        <f>V17*100/J17</f>
        <v>5.2417156860421574</v>
      </c>
      <c r="X17" s="527"/>
      <c r="Y17" s="530">
        <f>'44apbpcasaad'!M18</f>
        <v>79175</v>
      </c>
      <c r="Z17" s="520">
        <f>Y17*100/M17</f>
        <v>35.838765163860224</v>
      </c>
      <c r="AA17" s="521"/>
      <c r="AB17" s="522">
        <f t="shared" si="2"/>
        <v>1</v>
      </c>
      <c r="AC17" s="522">
        <v>7</v>
      </c>
      <c r="AD17" s="522">
        <f t="shared" si="13"/>
        <v>20</v>
      </c>
      <c r="AE17" s="523" t="str">
        <f t="shared" si="3"/>
        <v>TOTAL</v>
      </c>
      <c r="AF17" s="524">
        <f t="shared" si="4"/>
        <v>3.3613250761856897</v>
      </c>
      <c r="AG17" s="396"/>
      <c r="AH17" s="522">
        <f t="shared" si="14"/>
        <v>1</v>
      </c>
      <c r="AI17" s="522">
        <v>7</v>
      </c>
      <c r="AJ17" s="522">
        <f t="shared" si="15"/>
        <v>11</v>
      </c>
      <c r="AK17" s="523" t="str">
        <f t="shared" si="16"/>
        <v>Extremadura</v>
      </c>
      <c r="AL17" s="524">
        <f t="shared" si="17"/>
        <v>1.1458017803226468</v>
      </c>
      <c r="AM17" s="396"/>
      <c r="AN17" s="522">
        <f t="shared" si="18"/>
        <v>2</v>
      </c>
      <c r="AO17" s="522">
        <v>7</v>
      </c>
      <c r="AP17" s="522">
        <f t="shared" si="19"/>
        <v>20</v>
      </c>
      <c r="AQ17" s="523" t="str">
        <f t="shared" si="20"/>
        <v>TOTAL</v>
      </c>
      <c r="AR17" s="524">
        <f t="shared" si="21"/>
        <v>4.5665235584056827</v>
      </c>
      <c r="AS17" s="396"/>
      <c r="AT17" s="522">
        <f t="shared" si="22"/>
        <v>2</v>
      </c>
      <c r="AU17" s="522">
        <v>7</v>
      </c>
      <c r="AV17" s="522">
        <f t="shared" si="23"/>
        <v>14</v>
      </c>
      <c r="AW17" s="523" t="str">
        <f t="shared" si="24"/>
        <v>Murcia, Región de</v>
      </c>
      <c r="AX17" s="524">
        <f t="shared" si="25"/>
        <v>29.961057254122132</v>
      </c>
    </row>
    <row r="18" spans="1:50" s="329" customFormat="1" ht="18" customHeight="1" x14ac:dyDescent="0.2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80382</v>
      </c>
      <c r="Q18" s="533">
        <f t="shared" si="9"/>
        <v>3.8196511839531122</v>
      </c>
      <c r="R18" s="527"/>
      <c r="S18" s="530">
        <f>'44apbpcasaad'!G19</f>
        <v>18191</v>
      </c>
      <c r="T18" s="534">
        <f t="shared" si="10"/>
        <v>1.0769430234327315</v>
      </c>
      <c r="U18" s="527"/>
      <c r="V18" s="530">
        <f>'44apbpcasaad'!J19</f>
        <v>14571</v>
      </c>
      <c r="W18" s="534">
        <f t="shared" si="11"/>
        <v>5.1627555955540281</v>
      </c>
      <c r="X18" s="527"/>
      <c r="Y18" s="530">
        <f>'44apbpcasaad'!M19</f>
        <v>47620</v>
      </c>
      <c r="Z18" s="520">
        <f t="shared" si="12"/>
        <v>35.786483500792833</v>
      </c>
      <c r="AA18" s="521"/>
      <c r="AB18" s="522">
        <f t="shared" si="2"/>
        <v>2</v>
      </c>
      <c r="AC18" s="522">
        <v>8</v>
      </c>
      <c r="AD18" s="522">
        <f t="shared" si="13"/>
        <v>12</v>
      </c>
      <c r="AE18" s="523" t="str">
        <f t="shared" si="3"/>
        <v>Galicia</v>
      </c>
      <c r="AF18" s="524">
        <f t="shared" si="4"/>
        <v>3.3418174735839203</v>
      </c>
      <c r="AG18" s="396"/>
      <c r="AH18" s="522">
        <f t="shared" si="14"/>
        <v>11</v>
      </c>
      <c r="AI18" s="522">
        <v>8</v>
      </c>
      <c r="AJ18" s="522">
        <f t="shared" si="15"/>
        <v>20</v>
      </c>
      <c r="AK18" s="523" t="str">
        <f t="shared" si="16"/>
        <v>TOTAL</v>
      </c>
      <c r="AL18" s="524">
        <f t="shared" si="17"/>
        <v>1.1163251133774761</v>
      </c>
      <c r="AM18" s="396"/>
      <c r="AN18" s="522">
        <f t="shared" si="18"/>
        <v>3</v>
      </c>
      <c r="AO18" s="522">
        <v>8</v>
      </c>
      <c r="AP18" s="522">
        <f t="shared" si="19"/>
        <v>5</v>
      </c>
      <c r="AQ18" s="523" t="str">
        <f t="shared" si="20"/>
        <v>Canarias</v>
      </c>
      <c r="AR18" s="524">
        <f t="shared" si="21"/>
        <v>4.5358088398757754</v>
      </c>
      <c r="AS18" s="396"/>
      <c r="AT18" s="522">
        <f t="shared" si="22"/>
        <v>3</v>
      </c>
      <c r="AU18" s="522">
        <v>8</v>
      </c>
      <c r="AV18" s="522">
        <f t="shared" si="23"/>
        <v>20</v>
      </c>
      <c r="AW18" s="523" t="str">
        <f t="shared" si="24"/>
        <v>TOTAL</v>
      </c>
      <c r="AX18" s="524">
        <f t="shared" si="25"/>
        <v>29.951390202254991</v>
      </c>
    </row>
    <row r="19" spans="1:50" s="329" customFormat="1" ht="18" customHeight="1" x14ac:dyDescent="0.2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243496</v>
      </c>
      <c r="Q19" s="533">
        <f t="shared" si="9"/>
        <v>3.0390536668251329</v>
      </c>
      <c r="R19" s="527"/>
      <c r="S19" s="530">
        <f>'44apbpcasaad'!G20</f>
        <v>63778</v>
      </c>
      <c r="T19" s="534">
        <f t="shared" si="10"/>
        <v>0.98930729719999266</v>
      </c>
      <c r="U19" s="527"/>
      <c r="V19" s="530">
        <f>'44apbpcasaad'!J20</f>
        <v>48202</v>
      </c>
      <c r="W19" s="534">
        <f t="shared" si="11"/>
        <v>4.381621587226558</v>
      </c>
      <c r="X19" s="527"/>
      <c r="Y19" s="530">
        <f>'44apbpcasaad'!M20</f>
        <v>131516</v>
      </c>
      <c r="Z19" s="520">
        <f t="shared" si="12"/>
        <v>28.258520035324224</v>
      </c>
      <c r="AA19" s="521"/>
      <c r="AB19" s="522">
        <f t="shared" si="2"/>
        <v>13</v>
      </c>
      <c r="AC19" s="522">
        <v>9</v>
      </c>
      <c r="AD19" s="522">
        <f t="shared" si="13"/>
        <v>10</v>
      </c>
      <c r="AE19" s="523" t="str">
        <f t="shared" si="3"/>
        <v>Comunitat Valenciana</v>
      </c>
      <c r="AF19" s="524">
        <f t="shared" si="4"/>
        <v>3.3344331052011689</v>
      </c>
      <c r="AG19" s="396"/>
      <c r="AH19" s="522">
        <f t="shared" si="14"/>
        <v>14</v>
      </c>
      <c r="AI19" s="522">
        <v>9</v>
      </c>
      <c r="AJ19" s="522">
        <f t="shared" si="15"/>
        <v>3</v>
      </c>
      <c r="AK19" s="523" t="str">
        <f t="shared" si="16"/>
        <v>Asturias, Principado de</v>
      </c>
      <c r="AL19" s="524">
        <f t="shared" si="17"/>
        <v>1.1061843448027353</v>
      </c>
      <c r="AM19" s="396"/>
      <c r="AN19" s="522">
        <f t="shared" si="18"/>
        <v>10</v>
      </c>
      <c r="AO19" s="522">
        <v>9</v>
      </c>
      <c r="AP19" s="522">
        <f t="shared" si="19"/>
        <v>2</v>
      </c>
      <c r="AQ19" s="523" t="str">
        <f t="shared" si="20"/>
        <v>Aragón</v>
      </c>
      <c r="AR19" s="524">
        <f t="shared" si="21"/>
        <v>4.3972846888787167</v>
      </c>
      <c r="AS19" s="396"/>
      <c r="AT19" s="522">
        <f t="shared" si="22"/>
        <v>11</v>
      </c>
      <c r="AU19" s="522">
        <v>9</v>
      </c>
      <c r="AV19" s="522">
        <f t="shared" si="23"/>
        <v>13</v>
      </c>
      <c r="AW19" s="523" t="str">
        <f t="shared" si="24"/>
        <v>Madrid, Comunidad de</v>
      </c>
      <c r="AX19" s="524">
        <f t="shared" si="25"/>
        <v>29.575173813390577</v>
      </c>
    </row>
    <row r="20" spans="1:50" s="329" customFormat="1" ht="18" customHeight="1" x14ac:dyDescent="0.2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177368</v>
      </c>
      <c r="Q20" s="533">
        <f t="shared" si="9"/>
        <v>3.3344331052011689</v>
      </c>
      <c r="R20" s="527"/>
      <c r="S20" s="530">
        <f>'44apbpcasaad'!G21</f>
        <v>45842</v>
      </c>
      <c r="T20" s="534">
        <f t="shared" si="10"/>
        <v>1.0798431940104296</v>
      </c>
      <c r="U20" s="527"/>
      <c r="V20" s="530">
        <f>'44apbpcasaad'!J21</f>
        <v>36285</v>
      </c>
      <c r="W20" s="534">
        <f t="shared" si="11"/>
        <v>4.6929078050875077</v>
      </c>
      <c r="X20" s="527"/>
      <c r="Y20" s="530">
        <f>'44apbpcasaad'!M21</f>
        <v>95241</v>
      </c>
      <c r="Z20" s="520">
        <f t="shared" si="12"/>
        <v>31.657199078613665</v>
      </c>
      <c r="AA20" s="521"/>
      <c r="AB20" s="522">
        <f t="shared" si="2"/>
        <v>9</v>
      </c>
      <c r="AC20" s="522">
        <v>10</v>
      </c>
      <c r="AD20" s="522">
        <f t="shared" si="13"/>
        <v>16</v>
      </c>
      <c r="AE20" s="523" t="str">
        <f t="shared" si="3"/>
        <v>País Vasco</v>
      </c>
      <c r="AF20" s="525">
        <f t="shared" si="4"/>
        <v>3.3319806579389177</v>
      </c>
      <c r="AG20" s="396"/>
      <c r="AH20" s="522">
        <f t="shared" si="14"/>
        <v>10</v>
      </c>
      <c r="AI20" s="522">
        <v>10</v>
      </c>
      <c r="AJ20" s="522">
        <f t="shared" si="15"/>
        <v>10</v>
      </c>
      <c r="AK20" s="523" t="str">
        <f t="shared" si="16"/>
        <v>Comunitat Valenciana</v>
      </c>
      <c r="AL20" s="524">
        <f t="shared" si="17"/>
        <v>1.0798431940104296</v>
      </c>
      <c r="AM20" s="396"/>
      <c r="AN20" s="522">
        <f t="shared" si="18"/>
        <v>6</v>
      </c>
      <c r="AO20" s="522">
        <v>10</v>
      </c>
      <c r="AP20" s="522">
        <f t="shared" si="19"/>
        <v>9</v>
      </c>
      <c r="AQ20" s="523" t="str">
        <f t="shared" si="20"/>
        <v>Cataluña</v>
      </c>
      <c r="AR20" s="524">
        <f t="shared" si="21"/>
        <v>4.381621587226558</v>
      </c>
      <c r="AS20" s="396"/>
      <c r="AT20" s="522">
        <f t="shared" si="22"/>
        <v>5</v>
      </c>
      <c r="AU20" s="522">
        <v>10</v>
      </c>
      <c r="AV20" s="522">
        <f t="shared" si="23"/>
        <v>11</v>
      </c>
      <c r="AW20" s="523" t="str">
        <f t="shared" si="24"/>
        <v>Extremadura</v>
      </c>
      <c r="AX20" s="524">
        <f t="shared" si="25"/>
        <v>28.535268987129868</v>
      </c>
    </row>
    <row r="21" spans="1:50" s="329" customFormat="1" ht="18" customHeight="1" x14ac:dyDescent="0.2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37527</v>
      </c>
      <c r="Q21" s="533">
        <f t="shared" si="9"/>
        <v>3.5581374842250879</v>
      </c>
      <c r="R21" s="527"/>
      <c r="S21" s="530">
        <f>'44apbpcasaad'!G22</f>
        <v>9381</v>
      </c>
      <c r="T21" s="534">
        <f t="shared" si="10"/>
        <v>1.1458017803226468</v>
      </c>
      <c r="U21" s="527"/>
      <c r="V21" s="530">
        <f>'44apbpcasaad'!J22</f>
        <v>6839</v>
      </c>
      <c r="W21" s="534">
        <f t="shared" si="11"/>
        <v>4.2403462215718859</v>
      </c>
      <c r="X21" s="527"/>
      <c r="Y21" s="530">
        <f>'44apbpcasaad'!M22</f>
        <v>21307</v>
      </c>
      <c r="Z21" s="520">
        <f t="shared" si="12"/>
        <v>28.535268987129868</v>
      </c>
      <c r="AA21" s="521"/>
      <c r="AB21" s="522">
        <f t="shared" si="2"/>
        <v>5</v>
      </c>
      <c r="AC21" s="522">
        <v>11</v>
      </c>
      <c r="AD21" s="522">
        <f t="shared" si="13"/>
        <v>14</v>
      </c>
      <c r="AE21" s="523" t="str">
        <f t="shared" si="3"/>
        <v>Murcia, Región de</v>
      </c>
      <c r="AF21" s="524">
        <f t="shared" si="4"/>
        <v>3.0973699578958644</v>
      </c>
      <c r="AG21" s="396"/>
      <c r="AH21" s="522">
        <f t="shared" si="14"/>
        <v>7</v>
      </c>
      <c r="AI21" s="522">
        <v>11</v>
      </c>
      <c r="AJ21" s="522">
        <f t="shared" si="15"/>
        <v>8</v>
      </c>
      <c r="AK21" s="523" t="str">
        <f t="shared" si="16"/>
        <v>Castilla - La Mancha</v>
      </c>
      <c r="AL21" s="524">
        <f t="shared" si="17"/>
        <v>1.0769430234327315</v>
      </c>
      <c r="AM21" s="396"/>
      <c r="AN21" s="522">
        <f t="shared" si="18"/>
        <v>11</v>
      </c>
      <c r="AO21" s="522">
        <v>11</v>
      </c>
      <c r="AP21" s="522">
        <f t="shared" si="19"/>
        <v>11</v>
      </c>
      <c r="AQ21" s="523" t="str">
        <f t="shared" si="20"/>
        <v>Extremadura</v>
      </c>
      <c r="AR21" s="524">
        <f t="shared" si="21"/>
        <v>4.2403462215718859</v>
      </c>
      <c r="AS21" s="396"/>
      <c r="AT21" s="522">
        <f t="shared" si="22"/>
        <v>10</v>
      </c>
      <c r="AU21" s="522">
        <v>11</v>
      </c>
      <c r="AV21" s="522">
        <f t="shared" si="23"/>
        <v>9</v>
      </c>
      <c r="AW21" s="523" t="str">
        <f t="shared" si="24"/>
        <v>Cataluña</v>
      </c>
      <c r="AX21" s="524">
        <f t="shared" si="25"/>
        <v>28.258520035324224</v>
      </c>
    </row>
    <row r="22" spans="1:50" s="329" customFormat="1" ht="18" customHeight="1" x14ac:dyDescent="0.2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90424</v>
      </c>
      <c r="Q22" s="533">
        <f t="shared" si="9"/>
        <v>3.3418174735839203</v>
      </c>
      <c r="R22" s="527"/>
      <c r="S22" s="530">
        <f>'44apbpcasaad'!G23</f>
        <v>24217</v>
      </c>
      <c r="T22" s="534">
        <f t="shared" si="10"/>
        <v>1.219421312404894</v>
      </c>
      <c r="U22" s="527"/>
      <c r="V22" s="530">
        <f>'44apbpcasaad'!J23</f>
        <v>15902</v>
      </c>
      <c r="W22" s="534">
        <f t="shared" si="11"/>
        <v>3.3221841762750675</v>
      </c>
      <c r="X22" s="527"/>
      <c r="Y22" s="530">
        <f>'44apbpcasaad'!M23</f>
        <v>50305</v>
      </c>
      <c r="Z22" s="520">
        <f t="shared" si="12"/>
        <v>20.85354226257099</v>
      </c>
      <c r="AA22" s="521"/>
      <c r="AB22" s="522">
        <f t="shared" si="2"/>
        <v>8</v>
      </c>
      <c r="AC22" s="522">
        <v>12</v>
      </c>
      <c r="AD22" s="522">
        <f t="shared" si="13"/>
        <v>6</v>
      </c>
      <c r="AE22" s="523" t="str">
        <f t="shared" si="3"/>
        <v>Cantabria</v>
      </c>
      <c r="AF22" s="524">
        <f t="shared" si="4"/>
        <v>3.0867342189486013</v>
      </c>
      <c r="AG22" s="396"/>
      <c r="AH22" s="522">
        <f t="shared" si="14"/>
        <v>5</v>
      </c>
      <c r="AI22" s="522">
        <v>12</v>
      </c>
      <c r="AJ22" s="522">
        <f t="shared" si="15"/>
        <v>16</v>
      </c>
      <c r="AK22" s="523" t="str">
        <f t="shared" si="16"/>
        <v>País Vasco</v>
      </c>
      <c r="AL22" s="524">
        <f t="shared" si="17"/>
        <v>1.0734567806667004</v>
      </c>
      <c r="AM22" s="396"/>
      <c r="AN22" s="522">
        <f t="shared" si="18"/>
        <v>18</v>
      </c>
      <c r="AO22" s="522">
        <v>12</v>
      </c>
      <c r="AP22" s="522">
        <f t="shared" si="19"/>
        <v>13</v>
      </c>
      <c r="AQ22" s="523" t="str">
        <f t="shared" si="20"/>
        <v>Madrid, Comunidad de</v>
      </c>
      <c r="AR22" s="524">
        <f t="shared" si="21"/>
        <v>4.0311448254101805</v>
      </c>
      <c r="AS22" s="396"/>
      <c r="AT22" s="522">
        <f t="shared" si="22"/>
        <v>19</v>
      </c>
      <c r="AU22" s="522">
        <v>12</v>
      </c>
      <c r="AV22" s="522">
        <f t="shared" si="23"/>
        <v>17</v>
      </c>
      <c r="AW22" s="523" t="str">
        <f t="shared" si="24"/>
        <v>Rioja, La</v>
      </c>
      <c r="AX22" s="524">
        <f t="shared" si="25"/>
        <v>27.0938804511946</v>
      </c>
    </row>
    <row r="23" spans="1:50" s="329" customFormat="1" ht="18" customHeight="1" x14ac:dyDescent="0.2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206319</v>
      </c>
      <c r="Q23" s="533">
        <f t="shared" si="9"/>
        <v>2.9435170691147778</v>
      </c>
      <c r="R23" s="527"/>
      <c r="S23" s="530">
        <f>'44apbpcasaad'!G24</f>
        <v>53521</v>
      </c>
      <c r="T23" s="534">
        <f t="shared" si="10"/>
        <v>0.93826220327267174</v>
      </c>
      <c r="U23" s="527"/>
      <c r="V23" s="530">
        <f>'44apbpcasaad'!J24</f>
        <v>36795</v>
      </c>
      <c r="W23" s="534">
        <f t="shared" si="11"/>
        <v>4.0311448254101805</v>
      </c>
      <c r="X23" s="527"/>
      <c r="Y23" s="530">
        <f>'44apbpcasaad'!M24</f>
        <v>116003</v>
      </c>
      <c r="Z23" s="520">
        <f t="shared" si="12"/>
        <v>29.575173813390577</v>
      </c>
      <c r="AA23" s="521"/>
      <c r="AB23" s="522">
        <f t="shared" si="2"/>
        <v>14</v>
      </c>
      <c r="AC23" s="522">
        <v>13</v>
      </c>
      <c r="AD23" s="522">
        <f t="shared" si="13"/>
        <v>9</v>
      </c>
      <c r="AE23" s="523" t="str">
        <f t="shared" si="3"/>
        <v>Cataluña</v>
      </c>
      <c r="AF23" s="524">
        <f t="shared" si="4"/>
        <v>3.0390536668251329</v>
      </c>
      <c r="AG23" s="396"/>
      <c r="AH23" s="522">
        <f t="shared" si="14"/>
        <v>15</v>
      </c>
      <c r="AI23" s="522">
        <v>13</v>
      </c>
      <c r="AJ23" s="522">
        <f t="shared" si="15"/>
        <v>6</v>
      </c>
      <c r="AK23" s="523" t="str">
        <f t="shared" si="16"/>
        <v>Cantabria</v>
      </c>
      <c r="AL23" s="524">
        <f t="shared" si="17"/>
        <v>1.0482703316775444</v>
      </c>
      <c r="AM23" s="396"/>
      <c r="AN23" s="522">
        <f t="shared" si="18"/>
        <v>12</v>
      </c>
      <c r="AO23" s="522">
        <v>13</v>
      </c>
      <c r="AP23" s="522">
        <f t="shared" si="19"/>
        <v>6</v>
      </c>
      <c r="AQ23" s="523" t="str">
        <f t="shared" si="20"/>
        <v>Cantabria</v>
      </c>
      <c r="AR23" s="524">
        <f t="shared" si="21"/>
        <v>3.7968770189545666</v>
      </c>
      <c r="AS23" s="396"/>
      <c r="AT23" s="522">
        <f t="shared" si="22"/>
        <v>9</v>
      </c>
      <c r="AU23" s="522">
        <v>13</v>
      </c>
      <c r="AV23" s="522">
        <f t="shared" si="23"/>
        <v>16</v>
      </c>
      <c r="AW23" s="523" t="str">
        <f t="shared" si="24"/>
        <v>País Vasco</v>
      </c>
      <c r="AX23" s="524">
        <f t="shared" si="25"/>
        <v>26.093392958057937</v>
      </c>
    </row>
    <row r="24" spans="1:50" s="329" customFormat="1" ht="18" customHeight="1" x14ac:dyDescent="0.2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48582</v>
      </c>
      <c r="Q24" s="533">
        <f t="shared" si="9"/>
        <v>3.0973699578958644</v>
      </c>
      <c r="R24" s="527"/>
      <c r="S24" s="530">
        <f>'44apbpcasaad'!G25</f>
        <v>17337</v>
      </c>
      <c r="T24" s="534">
        <f t="shared" si="10"/>
        <v>1.3264687789784881</v>
      </c>
      <c r="U24" s="527"/>
      <c r="V24" s="530">
        <f>'44apbpcasaad'!J25</f>
        <v>9549</v>
      </c>
      <c r="W24" s="534">
        <f t="shared" si="11"/>
        <v>5.0504035457016832</v>
      </c>
      <c r="X24" s="527"/>
      <c r="Y24" s="530">
        <f>'44apbpcasaad'!M25</f>
        <v>21696</v>
      </c>
      <c r="Z24" s="520">
        <f t="shared" si="12"/>
        <v>29.961057254122132</v>
      </c>
      <c r="AA24" s="521"/>
      <c r="AB24" s="522">
        <f t="shared" si="2"/>
        <v>11</v>
      </c>
      <c r="AC24" s="522">
        <v>14</v>
      </c>
      <c r="AD24" s="522">
        <f t="shared" si="13"/>
        <v>13</v>
      </c>
      <c r="AE24" s="523" t="str">
        <f t="shared" si="3"/>
        <v>Madrid, Comunidad de</v>
      </c>
      <c r="AF24" s="524">
        <f t="shared" si="4"/>
        <v>2.9435170691147778</v>
      </c>
      <c r="AG24" s="396"/>
      <c r="AH24" s="522">
        <f t="shared" si="14"/>
        <v>4</v>
      </c>
      <c r="AI24" s="522">
        <v>14</v>
      </c>
      <c r="AJ24" s="522">
        <f t="shared" si="15"/>
        <v>9</v>
      </c>
      <c r="AK24" s="523" t="str">
        <f t="shared" si="16"/>
        <v>Cataluña</v>
      </c>
      <c r="AL24" s="524">
        <f t="shared" si="17"/>
        <v>0.98930729719999266</v>
      </c>
      <c r="AM24" s="396"/>
      <c r="AN24" s="522">
        <f t="shared" si="18"/>
        <v>4</v>
      </c>
      <c r="AO24" s="522">
        <v>14</v>
      </c>
      <c r="AP24" s="522">
        <f t="shared" si="19"/>
        <v>16</v>
      </c>
      <c r="AQ24" s="523" t="str">
        <f t="shared" si="20"/>
        <v>País Vasco</v>
      </c>
      <c r="AR24" s="524">
        <f t="shared" si="21"/>
        <v>3.6788179054476635</v>
      </c>
      <c r="AS24" s="396"/>
      <c r="AT24" s="522">
        <f t="shared" si="22"/>
        <v>7</v>
      </c>
      <c r="AU24" s="522">
        <v>14</v>
      </c>
      <c r="AV24" s="522">
        <f t="shared" si="23"/>
        <v>15</v>
      </c>
      <c r="AW24" s="523" t="str">
        <f t="shared" si="24"/>
        <v>Navarra, Comunidad Foral de</v>
      </c>
      <c r="AX24" s="524">
        <f t="shared" si="25"/>
        <v>25.679835813237556</v>
      </c>
    </row>
    <row r="25" spans="1:50" s="329" customFormat="1" ht="18" customHeight="1" x14ac:dyDescent="0.2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17455</v>
      </c>
      <c r="Q25" s="533">
        <f t="shared" si="9"/>
        <v>2.5732199377002152</v>
      </c>
      <c r="R25" s="527"/>
      <c r="S25" s="536">
        <f>'44apbpcasaad'!G26</f>
        <v>3563</v>
      </c>
      <c r="T25" s="534">
        <f t="shared" si="10"/>
        <v>0.66257801051793774</v>
      </c>
      <c r="U25" s="527"/>
      <c r="V25" s="536">
        <f>'44apbpcasaad'!J26</f>
        <v>2881</v>
      </c>
      <c r="W25" s="534">
        <f t="shared" si="11"/>
        <v>2.9486116654896781</v>
      </c>
      <c r="X25" s="527"/>
      <c r="Y25" s="536">
        <f>'44apbpcasaad'!M26</f>
        <v>11011</v>
      </c>
      <c r="Z25" s="520">
        <f t="shared" si="12"/>
        <v>25.679835813237556</v>
      </c>
      <c r="AA25" s="521"/>
      <c r="AB25" s="522">
        <f t="shared" si="2"/>
        <v>18</v>
      </c>
      <c r="AC25" s="522">
        <v>15</v>
      </c>
      <c r="AD25" s="522">
        <f t="shared" si="13"/>
        <v>17</v>
      </c>
      <c r="AE25" s="523" t="str">
        <f t="shared" si="3"/>
        <v>Rioja, La</v>
      </c>
      <c r="AF25" s="524">
        <f t="shared" si="4"/>
        <v>2.8764528786121462</v>
      </c>
      <c r="AG25" s="396"/>
      <c r="AH25" s="522">
        <f t="shared" si="14"/>
        <v>18</v>
      </c>
      <c r="AI25" s="522">
        <v>15</v>
      </c>
      <c r="AJ25" s="522">
        <f t="shared" si="15"/>
        <v>13</v>
      </c>
      <c r="AK25" s="523" t="str">
        <f t="shared" si="16"/>
        <v>Madrid, Comunidad de</v>
      </c>
      <c r="AL25" s="524">
        <f t="shared" si="17"/>
        <v>0.93826220327267174</v>
      </c>
      <c r="AM25" s="396"/>
      <c r="AN25" s="522">
        <f t="shared" si="18"/>
        <v>19</v>
      </c>
      <c r="AO25" s="522">
        <v>15</v>
      </c>
      <c r="AP25" s="522">
        <f t="shared" si="19"/>
        <v>18</v>
      </c>
      <c r="AQ25" s="523" t="str">
        <f t="shared" si="20"/>
        <v>Ceuta y Melilla</v>
      </c>
      <c r="AR25" s="524">
        <f t="shared" si="21"/>
        <v>3.6639749306978424</v>
      </c>
      <c r="AS25" s="396"/>
      <c r="AT25" s="522">
        <f t="shared" si="22"/>
        <v>14</v>
      </c>
      <c r="AU25" s="522">
        <v>15</v>
      </c>
      <c r="AV25" s="522">
        <f t="shared" si="23"/>
        <v>5</v>
      </c>
      <c r="AW25" s="523" t="str">
        <f t="shared" si="24"/>
        <v>Canarias</v>
      </c>
      <c r="AX25" s="524">
        <f t="shared" si="25"/>
        <v>25.29393229217953</v>
      </c>
    </row>
    <row r="26" spans="1:50" s="329" customFormat="1" ht="18" customHeight="1" x14ac:dyDescent="0.2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74226</v>
      </c>
      <c r="Q26" s="533">
        <f t="shared" si="9"/>
        <v>3.3319806579389177</v>
      </c>
      <c r="R26" s="527"/>
      <c r="S26" s="536">
        <f>'44apbpcasaad'!G27</f>
        <v>18218</v>
      </c>
      <c r="T26" s="534">
        <f t="shared" si="10"/>
        <v>1.0734567806667004</v>
      </c>
      <c r="U26" s="527"/>
      <c r="V26" s="536">
        <f>'44apbpcasaad'!J27</f>
        <v>13529</v>
      </c>
      <c r="W26" s="534">
        <f t="shared" si="11"/>
        <v>3.6788179054476635</v>
      </c>
      <c r="X26" s="527"/>
      <c r="Y26" s="536">
        <f>'44apbpcasaad'!M27</f>
        <v>42479</v>
      </c>
      <c r="Z26" s="520">
        <f t="shared" si="12"/>
        <v>26.093392958057937</v>
      </c>
      <c r="AA26" s="521"/>
      <c r="AB26" s="522">
        <f t="shared" si="2"/>
        <v>10</v>
      </c>
      <c r="AC26" s="522">
        <v>16</v>
      </c>
      <c r="AD26" s="522">
        <f t="shared" si="13"/>
        <v>4</v>
      </c>
      <c r="AE26" s="523" t="str">
        <f t="shared" si="3"/>
        <v>Balears, Illes</v>
      </c>
      <c r="AF26" s="525">
        <f t="shared" si="4"/>
        <v>2.7444291457482253</v>
      </c>
      <c r="AG26" s="396"/>
      <c r="AH26" s="522">
        <f t="shared" si="14"/>
        <v>12</v>
      </c>
      <c r="AI26" s="522">
        <v>16</v>
      </c>
      <c r="AJ26" s="522">
        <f t="shared" si="15"/>
        <v>4</v>
      </c>
      <c r="AK26" s="523" t="str">
        <f t="shared" si="16"/>
        <v>Balears, Illes</v>
      </c>
      <c r="AL26" s="524">
        <f t="shared" si="17"/>
        <v>0.90065427735280712</v>
      </c>
      <c r="AM26" s="396"/>
      <c r="AN26" s="522">
        <f t="shared" si="18"/>
        <v>14</v>
      </c>
      <c r="AO26" s="522">
        <v>16</v>
      </c>
      <c r="AP26" s="522">
        <f t="shared" si="19"/>
        <v>3</v>
      </c>
      <c r="AQ26" s="523" t="str">
        <f t="shared" si="20"/>
        <v>Asturias, Principado de</v>
      </c>
      <c r="AR26" s="524">
        <f t="shared" si="21"/>
        <v>3.6082448115334156</v>
      </c>
      <c r="AS26" s="396"/>
      <c r="AT26" s="522">
        <f t="shared" si="22"/>
        <v>13</v>
      </c>
      <c r="AU26" s="522">
        <v>16</v>
      </c>
      <c r="AV26" s="522">
        <f t="shared" si="23"/>
        <v>6</v>
      </c>
      <c r="AW26" s="523" t="str">
        <f t="shared" si="24"/>
        <v>Cantabria</v>
      </c>
      <c r="AX26" s="524">
        <f t="shared" si="25"/>
        <v>23.508907823392718</v>
      </c>
    </row>
    <row r="27" spans="1:50" s="329" customFormat="1" ht="18" customHeight="1" x14ac:dyDescent="0.2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9325</v>
      </c>
      <c r="Q27" s="540">
        <f t="shared" si="9"/>
        <v>2.8764528786121462</v>
      </c>
      <c r="R27" s="527"/>
      <c r="S27" s="536">
        <f>'44apbpcasaad'!G28</f>
        <v>1579</v>
      </c>
      <c r="T27" s="541">
        <f t="shared" si="10"/>
        <v>0.62537625550521214</v>
      </c>
      <c r="U27" s="527"/>
      <c r="V27" s="536">
        <f>'44apbpcasaad'!J28</f>
        <v>1645</v>
      </c>
      <c r="W27" s="541">
        <f t="shared" si="11"/>
        <v>3.3449916629387126</v>
      </c>
      <c r="X27" s="527"/>
      <c r="Y27" s="536">
        <f>'44apbpcasaad'!M28</f>
        <v>6101</v>
      </c>
      <c r="Z27" s="542">
        <f t="shared" si="12"/>
        <v>27.0938804511946</v>
      </c>
      <c r="AA27" s="521"/>
      <c r="AB27" s="522">
        <f t="shared" si="2"/>
        <v>15</v>
      </c>
      <c r="AC27" s="522">
        <v>17</v>
      </c>
      <c r="AD27" s="522">
        <f t="shared" si="13"/>
        <v>5</v>
      </c>
      <c r="AE27" s="523" t="str">
        <f t="shared" si="3"/>
        <v>Canarias</v>
      </c>
      <c r="AF27" s="524">
        <f t="shared" si="4"/>
        <v>2.7283033330147037</v>
      </c>
      <c r="AG27" s="396"/>
      <c r="AH27" s="522">
        <f t="shared" si="14"/>
        <v>19</v>
      </c>
      <c r="AI27" s="522">
        <v>17</v>
      </c>
      <c r="AJ27" s="522">
        <f t="shared" si="15"/>
        <v>2</v>
      </c>
      <c r="AK27" s="523" t="str">
        <f t="shared" si="16"/>
        <v>Aragón</v>
      </c>
      <c r="AL27" s="524">
        <f t="shared" si="17"/>
        <v>0.89736843108767195</v>
      </c>
      <c r="AM27" s="396"/>
      <c r="AN27" s="522">
        <f t="shared" si="18"/>
        <v>17</v>
      </c>
      <c r="AO27" s="522">
        <v>17</v>
      </c>
      <c r="AP27" s="522">
        <f t="shared" si="19"/>
        <v>17</v>
      </c>
      <c r="AQ27" s="523" t="str">
        <f t="shared" si="20"/>
        <v>Rioja, La</v>
      </c>
      <c r="AR27" s="524">
        <f t="shared" si="21"/>
        <v>3.3449916629387126</v>
      </c>
      <c r="AS27" s="396"/>
      <c r="AT27" s="522">
        <f t="shared" si="22"/>
        <v>12</v>
      </c>
      <c r="AU27" s="522">
        <v>17</v>
      </c>
      <c r="AV27" s="522">
        <f t="shared" si="23"/>
        <v>18</v>
      </c>
      <c r="AW27" s="523" t="str">
        <f t="shared" si="24"/>
        <v>Ceuta y Melilla</v>
      </c>
      <c r="AX27" s="524">
        <f t="shared" si="25"/>
        <v>22.907758094074527</v>
      </c>
    </row>
    <row r="28" spans="1:50" s="329" customFormat="1" ht="18" customHeight="1" x14ac:dyDescent="0.2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3893</v>
      </c>
      <c r="Q28" s="540">
        <f t="shared" si="9"/>
        <v>2.3013170650965926</v>
      </c>
      <c r="R28" s="527"/>
      <c r="S28" s="536">
        <f>'44apbpcasaad'!G29</f>
        <v>2160</v>
      </c>
      <c r="T28" s="541">
        <f t="shared" si="10"/>
        <v>1.4628298986177612</v>
      </c>
      <c r="U28" s="527"/>
      <c r="V28" s="536">
        <f>'44apbpcasaad'!J29</f>
        <v>608</v>
      </c>
      <c r="W28" s="541">
        <f t="shared" si="11"/>
        <v>3.6639749306978424</v>
      </c>
      <c r="X28" s="527"/>
      <c r="Y28" s="536">
        <f>'44apbpcasaad'!M29</f>
        <v>1125</v>
      </c>
      <c r="Z28" s="542">
        <f t="shared" si="12"/>
        <v>22.907758094074527</v>
      </c>
      <c r="AA28" s="521"/>
      <c r="AB28" s="522">
        <f t="shared" si="2"/>
        <v>19</v>
      </c>
      <c r="AC28" s="522">
        <v>18</v>
      </c>
      <c r="AD28" s="522">
        <f t="shared" si="13"/>
        <v>15</v>
      </c>
      <c r="AE28" s="523" t="str">
        <f t="shared" si="3"/>
        <v>Navarra, Comunidad Foral de</v>
      </c>
      <c r="AF28" s="524">
        <f t="shared" si="4"/>
        <v>2.5732199377002152</v>
      </c>
      <c r="AG28" s="396"/>
      <c r="AH28" s="522">
        <f t="shared" si="14"/>
        <v>2</v>
      </c>
      <c r="AI28" s="522">
        <v>18</v>
      </c>
      <c r="AJ28" s="522">
        <f t="shared" si="15"/>
        <v>15</v>
      </c>
      <c r="AK28" s="523" t="str">
        <f t="shared" si="16"/>
        <v>Navarra, Comunidad Foral de</v>
      </c>
      <c r="AL28" s="524">
        <f t="shared" si="17"/>
        <v>0.66257801051793774</v>
      </c>
      <c r="AM28" s="396"/>
      <c r="AN28" s="522">
        <f t="shared" si="18"/>
        <v>15</v>
      </c>
      <c r="AO28" s="522">
        <v>18</v>
      </c>
      <c r="AP28" s="522">
        <f t="shared" si="19"/>
        <v>12</v>
      </c>
      <c r="AQ28" s="523" t="str">
        <f t="shared" si="20"/>
        <v>Galicia</v>
      </c>
      <c r="AR28" s="524">
        <f t="shared" si="21"/>
        <v>3.3221841762750675</v>
      </c>
      <c r="AS28" s="396"/>
      <c r="AT28" s="522">
        <f t="shared" si="22"/>
        <v>17</v>
      </c>
      <c r="AU28" s="522">
        <v>18</v>
      </c>
      <c r="AV28" s="522">
        <f t="shared" si="23"/>
        <v>3</v>
      </c>
      <c r="AW28" s="523" t="str">
        <f t="shared" si="24"/>
        <v>Asturias, Principado de</v>
      </c>
      <c r="AX28" s="524">
        <f t="shared" si="25"/>
        <v>22.206684215474287</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2.3013170650965926</v>
      </c>
      <c r="AG29" s="396"/>
      <c r="AH29" s="518"/>
      <c r="AI29" s="518"/>
      <c r="AJ29" s="522">
        <f>MATCH(AI30,AH$11:AH$30,0)</f>
        <v>17</v>
      </c>
      <c r="AK29" s="523" t="str">
        <f t="shared" si="16"/>
        <v>Rioja, La</v>
      </c>
      <c r="AL29" s="524">
        <f t="shared" si="17"/>
        <v>0.62537625550521214</v>
      </c>
      <c r="AM29" s="396"/>
      <c r="AN29" s="518"/>
      <c r="AO29" s="518"/>
      <c r="AP29" s="522">
        <f>MATCH(AO30,AN$11:AN$30,0)</f>
        <v>15</v>
      </c>
      <c r="AQ29" s="523" t="str">
        <f t="shared" si="20"/>
        <v>Navarra, Comunidad Foral de</v>
      </c>
      <c r="AR29" s="524">
        <f>INDEX(W$11:W$30,AP29,1)</f>
        <v>2.9486116654896781</v>
      </c>
      <c r="AS29" s="396"/>
      <c r="AT29" s="518"/>
      <c r="AU29" s="518"/>
      <c r="AV29" s="522">
        <f>MATCH(AU30,AT$11:AT$30,0)</f>
        <v>12</v>
      </c>
      <c r="AW29" s="523" t="str">
        <f t="shared" si="24"/>
        <v>Galicia</v>
      </c>
      <c r="AX29" s="524">
        <f t="shared" si="25"/>
        <v>20.85354226257099</v>
      </c>
    </row>
    <row r="30" spans="1:50" s="336"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1634266</v>
      </c>
      <c r="Q30" s="545">
        <f>P30*100/D30</f>
        <v>3.3613250761856897</v>
      </c>
      <c r="R30" s="320"/>
      <c r="S30" s="549">
        <f>SUM(S11:S28)</f>
        <v>431921</v>
      </c>
      <c r="T30" s="546">
        <f>S30*100/G30</f>
        <v>1.1163251133774761</v>
      </c>
      <c r="U30" s="320"/>
      <c r="V30" s="549">
        <f>SUM(V11:V28)</f>
        <v>318649</v>
      </c>
      <c r="W30" s="546">
        <f>V30*100/J30</f>
        <v>4.5665235584056827</v>
      </c>
      <c r="X30" s="320"/>
      <c r="Y30" s="549">
        <f>SUM(Y11:Y28)</f>
        <v>883696</v>
      </c>
      <c r="Z30" s="551">
        <f>Y30*100/M30</f>
        <v>29.951390202254991</v>
      </c>
      <c r="AA30" s="521"/>
      <c r="AB30" s="522">
        <f>_xlfn.RANK.EQ(Q30,Q$11:Q$30,0)</f>
        <v>7</v>
      </c>
      <c r="AC30" s="522">
        <v>19</v>
      </c>
      <c r="AD30" s="518"/>
      <c r="AE30" s="518"/>
      <c r="AF30" s="552"/>
      <c r="AG30" s="337"/>
      <c r="AH30" s="522">
        <f t="shared" si="14"/>
        <v>8</v>
      </c>
      <c r="AI30" s="522">
        <v>19</v>
      </c>
      <c r="AJ30" s="518"/>
      <c r="AK30" s="518"/>
      <c r="AL30" s="552"/>
      <c r="AM30" s="337"/>
      <c r="AN30" s="522">
        <f t="shared" si="18"/>
        <v>7</v>
      </c>
      <c r="AO30" s="522">
        <v>19</v>
      </c>
      <c r="AP30" s="518"/>
      <c r="AQ30" s="518"/>
      <c r="AR30" s="552"/>
      <c r="AS30" s="337"/>
      <c r="AT30" s="522">
        <f t="shared" si="22"/>
        <v>8</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13" t="s">
        <v>170</v>
      </c>
      <c r="C33" s="1613"/>
      <c r="D33" s="1613"/>
      <c r="E33" s="1613"/>
      <c r="F33" s="1613"/>
      <c r="G33" s="1613"/>
      <c r="H33" s="1613"/>
      <c r="I33" s="1613"/>
      <c r="J33" s="1613"/>
      <c r="K33" s="1613"/>
      <c r="L33" s="1613"/>
      <c r="M33" s="1613"/>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14"/>
      <c r="C34" s="1614"/>
      <c r="D34" s="1614"/>
      <c r="E34" s="1614"/>
      <c r="F34" s="1614"/>
      <c r="G34" s="1614"/>
      <c r="H34" s="1614"/>
      <c r="I34" s="1614"/>
      <c r="J34" s="1614"/>
      <c r="K34" s="1614"/>
      <c r="L34" s="1614"/>
      <c r="M34" s="1614"/>
      <c r="N34" s="1614"/>
      <c r="O34" s="1614"/>
      <c r="P34" s="1614"/>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15"/>
      <c r="C35" s="1615"/>
      <c r="D35" s="1615"/>
      <c r="E35" s="1615"/>
      <c r="F35" s="1615"/>
      <c r="G35" s="1615"/>
      <c r="H35" s="1615"/>
      <c r="I35" s="1615"/>
      <c r="J35" s="1615"/>
      <c r="K35" s="1615"/>
      <c r="L35" s="1615"/>
      <c r="M35" s="1615"/>
      <c r="N35" s="1615"/>
      <c r="O35" s="1615"/>
      <c r="P35" s="1615"/>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6"/>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5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35">
      <c r="B2" s="1436"/>
      <c r="C2" s="1436"/>
      <c r="Y2" s="331"/>
      <c r="Z2" s="331"/>
      <c r="AA2" s="331"/>
      <c r="AB2" s="331"/>
      <c r="AC2" s="396"/>
      <c r="AD2" s="396"/>
      <c r="AE2" s="556"/>
      <c r="AF2" s="599"/>
      <c r="AG2" s="891"/>
      <c r="AH2" s="891"/>
      <c r="AI2" s="891"/>
    </row>
    <row r="3" spans="1:36" s="345" customFormat="1" ht="42" customHeight="1" x14ac:dyDescent="0.25">
      <c r="B3" s="1437"/>
      <c r="C3" s="1437"/>
      <c r="Y3" s="331"/>
      <c r="Z3" s="331"/>
      <c r="AA3" s="331"/>
      <c r="AB3" s="331"/>
      <c r="AC3" s="396"/>
      <c r="AD3" s="396"/>
      <c r="AE3" s="556"/>
      <c r="AF3" s="599"/>
      <c r="AG3" s="891"/>
      <c r="AH3" s="891"/>
      <c r="AI3" s="891"/>
    </row>
    <row r="4" spans="1:36" s="345" customFormat="1" ht="24" customHeight="1" x14ac:dyDescent="0.25">
      <c r="A4" s="1532" t="s">
        <v>427</v>
      </c>
      <c r="B4" s="1532"/>
      <c r="C4" s="1532"/>
      <c r="D4" s="1532"/>
      <c r="E4" s="1532"/>
      <c r="F4" s="1532"/>
      <c r="G4" s="1532"/>
      <c r="H4" s="1532"/>
      <c r="I4" s="1532"/>
      <c r="J4" s="1532"/>
      <c r="K4" s="1532"/>
      <c r="L4" s="1532"/>
      <c r="M4" s="1532"/>
      <c r="N4" s="1532"/>
      <c r="O4" s="1532"/>
      <c r="P4" s="1532"/>
      <c r="Q4" s="1532"/>
      <c r="R4" s="1532"/>
      <c r="S4" s="1532"/>
      <c r="T4" s="1532"/>
      <c r="U4" s="1532"/>
      <c r="V4" s="1532"/>
      <c r="W4" s="1532"/>
      <c r="X4" s="1532"/>
      <c r="Y4" s="331"/>
      <c r="Z4" s="331"/>
      <c r="AA4" s="331"/>
      <c r="AB4" s="331"/>
      <c r="AC4" s="396"/>
      <c r="AD4" s="396"/>
      <c r="AE4" s="556"/>
      <c r="AF4" s="599"/>
      <c r="AG4" s="891"/>
      <c r="AH4" s="891"/>
      <c r="AI4" s="891"/>
    </row>
    <row r="5" spans="1:36" s="345" customFormat="1" x14ac:dyDescent="0.25">
      <c r="A5" s="492"/>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c r="V5" s="1475"/>
      <c r="W5" s="1475"/>
      <c r="X5" s="1475"/>
      <c r="AC5" s="556"/>
      <c r="AD5" s="556"/>
      <c r="AE5" s="556"/>
      <c r="AF5" s="599"/>
      <c r="AG5" s="891"/>
    </row>
    <row r="6" spans="1:36" s="345" customFormat="1" ht="6.75" customHeight="1" x14ac:dyDescent="0.25">
      <c r="B6" s="1475"/>
      <c r="C6" s="1475"/>
      <c r="D6" s="1475"/>
      <c r="E6" s="1475"/>
      <c r="F6" s="1475"/>
      <c r="G6" s="1475"/>
      <c r="H6" s="1475"/>
      <c r="I6" s="1475"/>
      <c r="J6" s="1475"/>
      <c r="K6" s="1475"/>
      <c r="L6" s="1475"/>
      <c r="M6" s="1475"/>
      <c r="N6" s="1475"/>
      <c r="O6" s="1475"/>
      <c r="P6" s="1475"/>
      <c r="Q6" s="1475"/>
      <c r="R6" s="1475"/>
      <c r="S6" s="1475"/>
      <c r="T6" s="1475"/>
      <c r="U6" s="1475"/>
      <c r="V6" s="1475"/>
      <c r="W6" s="1475"/>
      <c r="X6" s="1475"/>
      <c r="Z6" s="891"/>
      <c r="AA6" s="891"/>
      <c r="AB6" s="891"/>
      <c r="AC6" s="556"/>
      <c r="AD6" s="556"/>
      <c r="AE6" s="556"/>
      <c r="AF6" s="599"/>
      <c r="AG6" s="891"/>
      <c r="AH6" s="891"/>
      <c r="AI6" s="891"/>
    </row>
    <row r="7" spans="1:36" s="322" customFormat="1" ht="3.75" customHeight="1" x14ac:dyDescent="0.25">
      <c r="A7" s="316"/>
      <c r="B7" s="1560" t="s">
        <v>12</v>
      </c>
      <c r="C7" s="437"/>
      <c r="D7" s="1629" t="s">
        <v>250</v>
      </c>
      <c r="E7" s="882"/>
      <c r="F7" s="1632"/>
      <c r="G7" s="1632"/>
      <c r="H7" s="882"/>
      <c r="I7" s="752"/>
      <c r="J7" s="752"/>
      <c r="K7" s="752"/>
      <c r="L7" s="752"/>
      <c r="M7" s="882"/>
      <c r="N7" s="882"/>
      <c r="O7" s="882"/>
      <c r="P7" s="882"/>
      <c r="Q7" s="882"/>
      <c r="R7" s="882"/>
      <c r="S7" s="889"/>
      <c r="T7" s="882"/>
      <c r="U7" s="882"/>
      <c r="V7" s="890"/>
      <c r="W7" s="1635"/>
      <c r="X7" s="1636"/>
      <c r="Z7" s="320"/>
      <c r="AA7" s="320"/>
      <c r="AB7" s="320"/>
      <c r="AC7" s="513"/>
      <c r="AD7" s="513"/>
      <c r="AE7" s="513"/>
      <c r="AF7" s="1359"/>
      <c r="AG7" s="320"/>
      <c r="AH7" s="320"/>
      <c r="AI7" s="320"/>
    </row>
    <row r="8" spans="1:36" s="322" customFormat="1" ht="14.25" customHeight="1" x14ac:dyDescent="0.25">
      <c r="A8" s="316"/>
      <c r="B8" s="1627"/>
      <c r="C8" s="437"/>
      <c r="D8" s="1630"/>
      <c r="E8" s="437"/>
      <c r="F8" s="1605" t="s">
        <v>270</v>
      </c>
      <c r="G8" s="1633"/>
      <c r="H8" s="437"/>
      <c r="I8" s="1605" t="s">
        <v>271</v>
      </c>
      <c r="J8" s="1621"/>
      <c r="K8" s="1623" t="s">
        <v>371</v>
      </c>
      <c r="L8" s="1624"/>
      <c r="M8" s="1624"/>
      <c r="N8" s="1624"/>
      <c r="O8" s="1624"/>
      <c r="P8" s="1624"/>
      <c r="Q8" s="1624"/>
      <c r="R8" s="1624"/>
      <c r="S8" s="1624"/>
      <c r="T8" s="1624"/>
      <c r="U8" s="1624"/>
      <c r="V8" s="1624"/>
      <c r="W8" s="1624"/>
      <c r="X8" s="1625"/>
      <c r="Z8" s="320"/>
      <c r="AA8" s="320"/>
      <c r="AB8" s="320"/>
      <c r="AC8" s="513"/>
      <c r="AD8" s="513"/>
      <c r="AE8" s="513"/>
      <c r="AF8" s="1261"/>
      <c r="AG8" s="320"/>
      <c r="AH8" s="320"/>
      <c r="AI8" s="320"/>
    </row>
    <row r="9" spans="1:36" s="322" customFormat="1" ht="28.5" customHeight="1" x14ac:dyDescent="0.25">
      <c r="A9" s="316"/>
      <c r="B9" s="1627"/>
      <c r="C9" s="437"/>
      <c r="D9" s="1631"/>
      <c r="E9" s="437"/>
      <c r="F9" s="1622"/>
      <c r="G9" s="1634"/>
      <c r="H9" s="437"/>
      <c r="I9" s="1622"/>
      <c r="J9" s="1619"/>
      <c r="K9" s="1616" t="s">
        <v>372</v>
      </c>
      <c r="L9" s="1617"/>
      <c r="M9" s="1618" t="s">
        <v>373</v>
      </c>
      <c r="N9" s="1619"/>
      <c r="O9" s="1616" t="s">
        <v>374</v>
      </c>
      <c r="P9" s="1617"/>
      <c r="Q9" s="1618" t="s">
        <v>375</v>
      </c>
      <c r="R9" s="1619"/>
      <c r="S9" s="1618" t="s">
        <v>376</v>
      </c>
      <c r="T9" s="1519"/>
      <c r="U9" s="1458" t="s">
        <v>113</v>
      </c>
      <c r="V9" s="1626"/>
      <c r="W9" s="1458" t="s">
        <v>377</v>
      </c>
      <c r="X9" s="1620"/>
      <c r="Z9" s="320"/>
      <c r="AA9" s="320"/>
      <c r="AB9" s="320"/>
      <c r="AC9" s="513"/>
      <c r="AD9" s="513"/>
      <c r="AE9" s="513"/>
      <c r="AF9" s="1261"/>
      <c r="AG9" s="320"/>
      <c r="AH9" s="320"/>
      <c r="AI9" s="320"/>
    </row>
    <row r="10" spans="1:36" s="322" customFormat="1" ht="22.5" customHeight="1" x14ac:dyDescent="0.25">
      <c r="A10" s="316"/>
      <c r="B10" s="1628"/>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261"/>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35">
      <c r="A12" s="330"/>
      <c r="B12" s="755" t="s">
        <v>8</v>
      </c>
      <c r="C12" s="350"/>
      <c r="D12" s="892">
        <v>321670</v>
      </c>
      <c r="E12" s="350"/>
      <c r="F12" s="758">
        <v>12347</v>
      </c>
      <c r="G12" s="759">
        <v>3.8384058196288122</v>
      </c>
      <c r="H12" s="350"/>
      <c r="I12" s="758">
        <v>2349</v>
      </c>
      <c r="J12" s="759">
        <v>0.73025149998445604</v>
      </c>
      <c r="K12" s="758">
        <v>2168</v>
      </c>
      <c r="L12" s="759">
        <v>92.29459344401873</v>
      </c>
      <c r="M12" s="758">
        <v>27</v>
      </c>
      <c r="N12" s="759">
        <v>1.1494252873563218</v>
      </c>
      <c r="O12" s="758">
        <v>11</v>
      </c>
      <c r="P12" s="759">
        <v>0.4682843763303533</v>
      </c>
      <c r="Q12" s="758">
        <v>131</v>
      </c>
      <c r="R12" s="759">
        <v>5.5768412090251172</v>
      </c>
      <c r="S12" s="758">
        <v>0</v>
      </c>
      <c r="T12" s="759">
        <v>0</v>
      </c>
      <c r="U12" s="758">
        <v>0</v>
      </c>
      <c r="V12" s="759">
        <v>0</v>
      </c>
      <c r="W12" s="758">
        <v>12</v>
      </c>
      <c r="X12" s="759">
        <f t="shared" ref="X12:X29" si="0">W12/$I12*100</f>
        <v>0.51085568326947639</v>
      </c>
      <c r="Z12" s="360"/>
      <c r="AA12" s="360"/>
      <c r="AB12" s="360"/>
      <c r="AC12" s="604">
        <v>44316</v>
      </c>
      <c r="AD12" s="602">
        <v>23620</v>
      </c>
      <c r="AE12" s="602">
        <v>14066</v>
      </c>
      <c r="AF12" s="606"/>
      <c r="AG12" s="360"/>
      <c r="AH12" s="360"/>
      <c r="AI12" s="361"/>
      <c r="AJ12" s="607"/>
    </row>
    <row r="13" spans="1:36" s="331" customFormat="1" x14ac:dyDescent="0.35">
      <c r="A13" s="330"/>
      <c r="B13" s="763" t="s">
        <v>7</v>
      </c>
      <c r="C13" s="350"/>
      <c r="D13" s="893">
        <v>48456</v>
      </c>
      <c r="E13" s="350"/>
      <c r="F13" s="765">
        <v>1031</v>
      </c>
      <c r="G13" s="766">
        <v>2.1277034835727258</v>
      </c>
      <c r="H13" s="350"/>
      <c r="I13" s="765">
        <v>516</v>
      </c>
      <c r="J13" s="766">
        <v>1.0648836057454185</v>
      </c>
      <c r="K13" s="765">
        <v>498</v>
      </c>
      <c r="L13" s="766">
        <v>96.511627906976756</v>
      </c>
      <c r="M13" s="765">
        <v>7</v>
      </c>
      <c r="N13" s="766">
        <v>1.3565891472868217</v>
      </c>
      <c r="O13" s="765">
        <v>0</v>
      </c>
      <c r="P13" s="766">
        <v>0</v>
      </c>
      <c r="Q13" s="765">
        <v>1</v>
      </c>
      <c r="R13" s="766">
        <v>0.19379844961240311</v>
      </c>
      <c r="S13" s="765">
        <v>0</v>
      </c>
      <c r="T13" s="766">
        <v>0</v>
      </c>
      <c r="U13" s="765">
        <v>7</v>
      </c>
      <c r="V13" s="766">
        <v>1.3565891472868217</v>
      </c>
      <c r="W13" s="765">
        <v>3</v>
      </c>
      <c r="X13" s="766">
        <f t="shared" si="0"/>
        <v>0.58139534883720934</v>
      </c>
      <c r="Z13" s="360"/>
      <c r="AA13" s="360"/>
      <c r="AB13" s="360"/>
      <c r="AC13" s="604">
        <v>44347</v>
      </c>
      <c r="AD13" s="602">
        <v>21534</v>
      </c>
      <c r="AE13" s="602">
        <v>12150</v>
      </c>
      <c r="AF13" s="606"/>
      <c r="AG13" s="360"/>
      <c r="AH13" s="360"/>
      <c r="AI13" s="361"/>
      <c r="AJ13" s="607"/>
    </row>
    <row r="14" spans="1:36" s="331" customFormat="1" x14ac:dyDescent="0.35">
      <c r="A14" s="330"/>
      <c r="B14" s="763" t="s">
        <v>37</v>
      </c>
      <c r="C14" s="350"/>
      <c r="D14" s="893">
        <v>34063</v>
      </c>
      <c r="E14" s="350"/>
      <c r="F14" s="765">
        <v>105</v>
      </c>
      <c r="G14" s="766">
        <v>0.3082523559287203</v>
      </c>
      <c r="H14" s="350"/>
      <c r="I14" s="765">
        <v>330</v>
      </c>
      <c r="J14" s="766">
        <v>0.9687931186331209</v>
      </c>
      <c r="K14" s="765">
        <v>317</v>
      </c>
      <c r="L14" s="766">
        <v>96.060606060606062</v>
      </c>
      <c r="M14" s="765">
        <v>1</v>
      </c>
      <c r="N14" s="766">
        <v>0.30303030303030304</v>
      </c>
      <c r="O14" s="765">
        <v>0</v>
      </c>
      <c r="P14" s="766">
        <v>0</v>
      </c>
      <c r="Q14" s="765">
        <v>1</v>
      </c>
      <c r="R14" s="766">
        <v>0.30303030303030304</v>
      </c>
      <c r="S14" s="765">
        <v>0</v>
      </c>
      <c r="T14" s="766">
        <v>0</v>
      </c>
      <c r="U14" s="765">
        <v>2</v>
      </c>
      <c r="V14" s="766">
        <v>0.60606060606060608</v>
      </c>
      <c r="W14" s="765">
        <v>9</v>
      </c>
      <c r="X14" s="766">
        <f t="shared" si="0"/>
        <v>2.7272727272727271</v>
      </c>
      <c r="Z14" s="360"/>
      <c r="AA14" s="360"/>
      <c r="AB14" s="360"/>
      <c r="AC14" s="604">
        <v>44377</v>
      </c>
      <c r="AD14" s="602">
        <v>21833</v>
      </c>
      <c r="AE14" s="602">
        <v>13954</v>
      </c>
      <c r="AF14" s="606"/>
      <c r="AG14" s="360"/>
      <c r="AH14" s="360"/>
      <c r="AI14" s="361"/>
      <c r="AJ14" s="607"/>
    </row>
    <row r="15" spans="1:36" s="331" customFormat="1" x14ac:dyDescent="0.35">
      <c r="A15" s="330"/>
      <c r="B15" s="763" t="s">
        <v>38</v>
      </c>
      <c r="C15" s="350"/>
      <c r="D15" s="893">
        <v>33805</v>
      </c>
      <c r="E15" s="350"/>
      <c r="F15" s="765">
        <v>534</v>
      </c>
      <c r="G15" s="766">
        <v>1.5796479810678894</v>
      </c>
      <c r="H15" s="350"/>
      <c r="I15" s="765">
        <v>382</v>
      </c>
      <c r="J15" s="766">
        <v>1.1300103534980033</v>
      </c>
      <c r="K15" s="765">
        <v>301</v>
      </c>
      <c r="L15" s="766">
        <v>78.795811518324612</v>
      </c>
      <c r="M15" s="765">
        <v>7</v>
      </c>
      <c r="N15" s="766">
        <v>1.832460732984293</v>
      </c>
      <c r="O15" s="765">
        <v>67</v>
      </c>
      <c r="P15" s="766">
        <v>17.539267015706805</v>
      </c>
      <c r="Q15" s="765">
        <v>0</v>
      </c>
      <c r="R15" s="766">
        <v>0</v>
      </c>
      <c r="S15" s="765">
        <v>0</v>
      </c>
      <c r="T15" s="766">
        <v>0</v>
      </c>
      <c r="U15" s="765">
        <v>6</v>
      </c>
      <c r="V15" s="766">
        <v>1.5706806282722512</v>
      </c>
      <c r="W15" s="765">
        <v>1</v>
      </c>
      <c r="X15" s="766">
        <f t="shared" si="0"/>
        <v>0.26178010471204188</v>
      </c>
      <c r="Z15" s="360"/>
      <c r="AA15" s="360"/>
      <c r="AB15" s="360"/>
      <c r="AC15" s="604">
        <v>44408</v>
      </c>
      <c r="AD15" s="602">
        <v>25882</v>
      </c>
      <c r="AE15" s="602">
        <v>13248</v>
      </c>
      <c r="AF15" s="606"/>
      <c r="AG15" s="360"/>
      <c r="AH15" s="360"/>
      <c r="AI15" s="361"/>
      <c r="AJ15" s="607"/>
    </row>
    <row r="16" spans="1:36" s="331" customFormat="1" x14ac:dyDescent="0.35">
      <c r="A16" s="330"/>
      <c r="B16" s="763" t="s">
        <v>6</v>
      </c>
      <c r="C16" s="350"/>
      <c r="D16" s="893">
        <v>61080</v>
      </c>
      <c r="E16" s="350"/>
      <c r="F16" s="765">
        <v>3605</v>
      </c>
      <c r="G16" s="766">
        <v>5.9020956123117223</v>
      </c>
      <c r="H16" s="350"/>
      <c r="I16" s="765">
        <v>521</v>
      </c>
      <c r="J16" s="766">
        <v>0.85297969875573021</v>
      </c>
      <c r="K16" s="765">
        <v>487</v>
      </c>
      <c r="L16" s="766">
        <v>93.474088291746639</v>
      </c>
      <c r="M16" s="765">
        <v>6</v>
      </c>
      <c r="N16" s="766">
        <v>1.1516314779270633</v>
      </c>
      <c r="O16" s="765">
        <v>24</v>
      </c>
      <c r="P16" s="766">
        <v>4.6065259117082533</v>
      </c>
      <c r="Q16" s="765">
        <v>0</v>
      </c>
      <c r="R16" s="766">
        <v>0</v>
      </c>
      <c r="S16" s="765">
        <v>0</v>
      </c>
      <c r="T16" s="766">
        <v>0</v>
      </c>
      <c r="U16" s="765">
        <v>3</v>
      </c>
      <c r="V16" s="766">
        <v>0.57581573896353166</v>
      </c>
      <c r="W16" s="765">
        <v>1</v>
      </c>
      <c r="X16" s="766">
        <f t="shared" si="0"/>
        <v>0.19193857965451055</v>
      </c>
      <c r="Z16" s="360"/>
      <c r="AA16" s="360"/>
      <c r="AB16" s="360"/>
      <c r="AC16" s="604">
        <v>44439</v>
      </c>
      <c r="AD16" s="602">
        <v>15551</v>
      </c>
      <c r="AE16" s="602">
        <v>13247</v>
      </c>
      <c r="AF16" s="606"/>
      <c r="AG16" s="360"/>
      <c r="AH16" s="360"/>
      <c r="AI16" s="361"/>
      <c r="AJ16" s="607"/>
    </row>
    <row r="17" spans="1:36" s="331" customFormat="1" x14ac:dyDescent="0.35">
      <c r="A17" s="330"/>
      <c r="B17" s="763" t="s">
        <v>5</v>
      </c>
      <c r="C17" s="350"/>
      <c r="D17" s="894">
        <v>18238</v>
      </c>
      <c r="E17" s="350"/>
      <c r="F17" s="765">
        <v>264</v>
      </c>
      <c r="G17" s="766">
        <v>1.4475271411338964</v>
      </c>
      <c r="H17" s="350"/>
      <c r="I17" s="765">
        <v>211</v>
      </c>
      <c r="J17" s="766">
        <v>1.1569251014365611</v>
      </c>
      <c r="K17" s="769">
        <v>164</v>
      </c>
      <c r="L17" s="766">
        <v>77.725118483412331</v>
      </c>
      <c r="M17" s="769">
        <v>2</v>
      </c>
      <c r="N17" s="766">
        <v>0.94786729857819907</v>
      </c>
      <c r="O17" s="769">
        <v>6</v>
      </c>
      <c r="P17" s="766">
        <v>2.8436018957345972</v>
      </c>
      <c r="Q17" s="769">
        <v>32</v>
      </c>
      <c r="R17" s="766">
        <v>15.165876777251185</v>
      </c>
      <c r="S17" s="769">
        <v>0</v>
      </c>
      <c r="T17" s="766">
        <v>0</v>
      </c>
      <c r="U17" s="769">
        <v>6</v>
      </c>
      <c r="V17" s="766">
        <v>2.8436018957345972</v>
      </c>
      <c r="W17" s="769">
        <v>1</v>
      </c>
      <c r="X17" s="766">
        <f t="shared" si="0"/>
        <v>0.47393364928909953</v>
      </c>
      <c r="Z17" s="360"/>
      <c r="AA17" s="360"/>
      <c r="AB17" s="360"/>
      <c r="AC17" s="604">
        <v>44469</v>
      </c>
      <c r="AD17" s="602">
        <v>29199</v>
      </c>
      <c r="AE17" s="602">
        <v>15187</v>
      </c>
      <c r="AF17" s="606"/>
      <c r="AG17" s="360"/>
      <c r="AH17" s="360"/>
      <c r="AI17" s="361"/>
      <c r="AJ17" s="607"/>
    </row>
    <row r="18" spans="1:36" s="331" customFormat="1" x14ac:dyDescent="0.35">
      <c r="A18" s="330"/>
      <c r="B18" s="763" t="s">
        <v>4</v>
      </c>
      <c r="C18" s="350"/>
      <c r="D18" s="893">
        <v>127957</v>
      </c>
      <c r="E18" s="350"/>
      <c r="F18" s="765">
        <v>1790</v>
      </c>
      <c r="G18" s="766">
        <v>1.3989074454699626</v>
      </c>
      <c r="H18" s="350"/>
      <c r="I18" s="765">
        <v>1294</v>
      </c>
      <c r="J18" s="766">
        <v>1.0112772259430902</v>
      </c>
      <c r="K18" s="765">
        <v>1178</v>
      </c>
      <c r="L18" s="766">
        <v>91.035548686244212</v>
      </c>
      <c r="M18" s="765">
        <v>40</v>
      </c>
      <c r="N18" s="766">
        <v>3.091190108191654</v>
      </c>
      <c r="O18" s="765">
        <v>1</v>
      </c>
      <c r="P18" s="766">
        <v>7.7279752704791344E-2</v>
      </c>
      <c r="Q18" s="765">
        <v>0</v>
      </c>
      <c r="R18" s="766">
        <v>0</v>
      </c>
      <c r="S18" s="765">
        <v>0</v>
      </c>
      <c r="T18" s="766">
        <v>0</v>
      </c>
      <c r="U18" s="765">
        <v>59</v>
      </c>
      <c r="V18" s="766">
        <v>4.5595054095826892</v>
      </c>
      <c r="W18" s="765">
        <v>16</v>
      </c>
      <c r="X18" s="766">
        <f t="shared" si="0"/>
        <v>1.2364760432766615</v>
      </c>
      <c r="Z18" s="360"/>
      <c r="AA18" s="360"/>
      <c r="AB18" s="360"/>
      <c r="AC18" s="604">
        <v>44500</v>
      </c>
      <c r="AD18" s="602">
        <v>26213</v>
      </c>
      <c r="AE18" s="602">
        <v>13678</v>
      </c>
      <c r="AF18" s="606"/>
      <c r="AG18" s="360"/>
      <c r="AH18" s="360"/>
      <c r="AI18" s="361"/>
      <c r="AJ18" s="607"/>
    </row>
    <row r="19" spans="1:36" s="331" customFormat="1" x14ac:dyDescent="0.35">
      <c r="A19" s="330"/>
      <c r="B19" s="763" t="s">
        <v>40</v>
      </c>
      <c r="C19" s="350"/>
      <c r="D19" s="893">
        <v>80382</v>
      </c>
      <c r="E19" s="350"/>
      <c r="F19" s="765">
        <v>1717</v>
      </c>
      <c r="G19" s="766">
        <v>2.136050359533229</v>
      </c>
      <c r="H19" s="350"/>
      <c r="I19" s="765">
        <v>969</v>
      </c>
      <c r="J19" s="766">
        <v>1.2054937672613273</v>
      </c>
      <c r="K19" s="765">
        <v>833</v>
      </c>
      <c r="L19" s="766">
        <v>85.964912280701753</v>
      </c>
      <c r="M19" s="765">
        <v>16</v>
      </c>
      <c r="N19" s="766">
        <v>1.6511867905056758</v>
      </c>
      <c r="O19" s="765">
        <v>28</v>
      </c>
      <c r="P19" s="766">
        <v>2.8895768833849327</v>
      </c>
      <c r="Q19" s="765">
        <v>13</v>
      </c>
      <c r="R19" s="766">
        <v>1.3415892672858616</v>
      </c>
      <c r="S19" s="765">
        <v>0</v>
      </c>
      <c r="T19" s="766">
        <v>0</v>
      </c>
      <c r="U19" s="765">
        <v>29</v>
      </c>
      <c r="V19" s="766">
        <v>2.9927760577915374</v>
      </c>
      <c r="W19" s="765">
        <v>50</v>
      </c>
      <c r="X19" s="766">
        <f t="shared" si="0"/>
        <v>5.1599587203302368</v>
      </c>
      <c r="Z19" s="360"/>
      <c r="AA19" s="360"/>
      <c r="AB19" s="360"/>
      <c r="AC19" s="604">
        <v>44530</v>
      </c>
      <c r="AD19" s="602">
        <v>25655</v>
      </c>
      <c r="AE19" s="602">
        <v>14422</v>
      </c>
      <c r="AF19" s="606"/>
      <c r="AG19" s="360"/>
      <c r="AH19" s="360"/>
      <c r="AI19" s="361"/>
      <c r="AJ19" s="607"/>
    </row>
    <row r="20" spans="1:36" s="331" customFormat="1" x14ac:dyDescent="0.35">
      <c r="A20" s="330"/>
      <c r="B20" s="763" t="s">
        <v>41</v>
      </c>
      <c r="C20" s="350"/>
      <c r="D20" s="893">
        <v>243496</v>
      </c>
      <c r="E20" s="350"/>
      <c r="F20" s="765">
        <v>3684</v>
      </c>
      <c r="G20" s="766">
        <v>1.512961198541249</v>
      </c>
      <c r="H20" s="350"/>
      <c r="I20" s="765">
        <v>2618</v>
      </c>
      <c r="J20" s="766">
        <v>1.0751716660643296</v>
      </c>
      <c r="K20" s="765">
        <v>2034</v>
      </c>
      <c r="L20" s="766">
        <v>77.692895339954163</v>
      </c>
      <c r="M20" s="765">
        <v>26</v>
      </c>
      <c r="N20" s="766">
        <v>0.99312452253628725</v>
      </c>
      <c r="O20" s="765">
        <v>508</v>
      </c>
      <c r="P20" s="766">
        <v>19.404125286478227</v>
      </c>
      <c r="Q20" s="765">
        <v>0</v>
      </c>
      <c r="R20" s="766">
        <v>0</v>
      </c>
      <c r="S20" s="765">
        <v>17</v>
      </c>
      <c r="T20" s="766">
        <v>0.64935064935064934</v>
      </c>
      <c r="U20" s="765">
        <v>31</v>
      </c>
      <c r="V20" s="766">
        <v>1.1841100076394193</v>
      </c>
      <c r="W20" s="765">
        <v>2</v>
      </c>
      <c r="X20" s="766">
        <f t="shared" si="0"/>
        <v>7.6394194041252861E-2</v>
      </c>
      <c r="Z20" s="360"/>
      <c r="AA20" s="360"/>
      <c r="AB20" s="360"/>
      <c r="AC20" s="604">
        <v>44561</v>
      </c>
      <c r="AD20" s="602">
        <v>24712</v>
      </c>
      <c r="AE20" s="602">
        <v>14501</v>
      </c>
      <c r="AF20" s="606"/>
      <c r="AG20" s="360"/>
      <c r="AH20" s="360"/>
      <c r="AI20" s="361"/>
      <c r="AJ20" s="607"/>
    </row>
    <row r="21" spans="1:36" s="331" customFormat="1" x14ac:dyDescent="0.35">
      <c r="A21" s="330"/>
      <c r="B21" s="763" t="s">
        <v>3</v>
      </c>
      <c r="C21" s="350"/>
      <c r="D21" s="893">
        <v>177368</v>
      </c>
      <c r="E21" s="350"/>
      <c r="F21" s="765">
        <v>3900</v>
      </c>
      <c r="G21" s="766">
        <v>2.1988182761264716</v>
      </c>
      <c r="H21" s="350"/>
      <c r="I21" s="765">
        <v>1504</v>
      </c>
      <c r="J21" s="766">
        <v>0.84795453520364428</v>
      </c>
      <c r="K21" s="765">
        <v>1401</v>
      </c>
      <c r="L21" s="766">
        <v>93.151595744680847</v>
      </c>
      <c r="M21" s="765">
        <v>25</v>
      </c>
      <c r="N21" s="766">
        <v>1.6622340425531914</v>
      </c>
      <c r="O21" s="765">
        <v>50</v>
      </c>
      <c r="P21" s="766">
        <v>3.3244680851063828</v>
      </c>
      <c r="Q21" s="765">
        <v>6</v>
      </c>
      <c r="R21" s="766">
        <v>0.39893617021276595</v>
      </c>
      <c r="S21" s="765">
        <v>6</v>
      </c>
      <c r="T21" s="766">
        <v>0.39893617021276595</v>
      </c>
      <c r="U21" s="765">
        <v>3</v>
      </c>
      <c r="V21" s="766">
        <v>0.19946808510638298</v>
      </c>
      <c r="W21" s="765">
        <v>13</v>
      </c>
      <c r="X21" s="766">
        <f t="shared" si="0"/>
        <v>0.86436170212765961</v>
      </c>
      <c r="Z21" s="360"/>
      <c r="AA21" s="360"/>
      <c r="AB21" s="360"/>
      <c r="AC21" s="604">
        <v>44592</v>
      </c>
      <c r="AD21" s="602">
        <v>15800</v>
      </c>
      <c r="AE21" s="602">
        <v>18653</v>
      </c>
      <c r="AF21" s="606"/>
      <c r="AG21" s="360"/>
      <c r="AH21" s="360"/>
      <c r="AI21" s="361"/>
      <c r="AJ21" s="607"/>
    </row>
    <row r="22" spans="1:36" s="331" customFormat="1" x14ac:dyDescent="0.35">
      <c r="A22" s="330"/>
      <c r="B22" s="763" t="s">
        <v>2</v>
      </c>
      <c r="C22" s="350"/>
      <c r="D22" s="893">
        <v>37527</v>
      </c>
      <c r="E22" s="350"/>
      <c r="F22" s="765">
        <v>514</v>
      </c>
      <c r="G22" s="766">
        <v>1.3696804967090361</v>
      </c>
      <c r="H22" s="350"/>
      <c r="I22" s="765">
        <v>460</v>
      </c>
      <c r="J22" s="766">
        <v>1.2257841021131453</v>
      </c>
      <c r="K22" s="765">
        <v>354</v>
      </c>
      <c r="L22" s="766">
        <v>76.956521739130437</v>
      </c>
      <c r="M22" s="765">
        <v>8</v>
      </c>
      <c r="N22" s="766">
        <v>1.7391304347826086</v>
      </c>
      <c r="O22" s="765">
        <v>78</v>
      </c>
      <c r="P22" s="766">
        <v>16.956521739130434</v>
      </c>
      <c r="Q22" s="765">
        <v>0</v>
      </c>
      <c r="R22" s="766">
        <v>0</v>
      </c>
      <c r="S22" s="765">
        <v>0</v>
      </c>
      <c r="T22" s="766">
        <v>0</v>
      </c>
      <c r="U22" s="765">
        <v>6</v>
      </c>
      <c r="V22" s="766">
        <v>1.3043478260869565</v>
      </c>
      <c r="W22" s="765">
        <v>14</v>
      </c>
      <c r="X22" s="766">
        <f t="shared" si="0"/>
        <v>3.0434782608695654</v>
      </c>
      <c r="Z22" s="360"/>
      <c r="AA22" s="360"/>
      <c r="AB22" s="360"/>
      <c r="AC22" s="604">
        <v>44620</v>
      </c>
      <c r="AD22" s="602">
        <v>21660</v>
      </c>
      <c r="AE22" s="602">
        <v>18762</v>
      </c>
      <c r="AF22" s="606"/>
      <c r="AG22" s="360"/>
      <c r="AH22" s="360"/>
      <c r="AI22" s="361"/>
      <c r="AJ22" s="607"/>
    </row>
    <row r="23" spans="1:36" s="331" customFormat="1" x14ac:dyDescent="0.35">
      <c r="A23" s="330"/>
      <c r="B23" s="763" t="s">
        <v>35</v>
      </c>
      <c r="C23" s="350"/>
      <c r="D23" s="893">
        <v>90424</v>
      </c>
      <c r="E23" s="350"/>
      <c r="F23" s="765">
        <v>2924</v>
      </c>
      <c r="G23" s="766">
        <v>3.2336547819163055</v>
      </c>
      <c r="H23" s="350"/>
      <c r="I23" s="765">
        <v>862</v>
      </c>
      <c r="J23" s="766">
        <v>0.95328673803415021</v>
      </c>
      <c r="K23" s="765">
        <v>823</v>
      </c>
      <c r="L23" s="766">
        <v>95.475638051044086</v>
      </c>
      <c r="M23" s="765">
        <v>16</v>
      </c>
      <c r="N23" s="766">
        <v>1.8561484918793503</v>
      </c>
      <c r="O23" s="765">
        <v>4</v>
      </c>
      <c r="P23" s="766">
        <v>0.46403712296983757</v>
      </c>
      <c r="Q23" s="765">
        <v>18</v>
      </c>
      <c r="R23" s="766">
        <v>2.0881670533642689</v>
      </c>
      <c r="S23" s="765">
        <v>0</v>
      </c>
      <c r="T23" s="766">
        <v>0</v>
      </c>
      <c r="U23" s="765">
        <v>1</v>
      </c>
      <c r="V23" s="766">
        <v>0.11600928074245939</v>
      </c>
      <c r="W23" s="765">
        <v>0</v>
      </c>
      <c r="X23" s="766">
        <f t="shared" si="0"/>
        <v>0</v>
      </c>
      <c r="Z23" s="360"/>
      <c r="AA23" s="360"/>
      <c r="AB23" s="360"/>
      <c r="AC23" s="604">
        <v>44651</v>
      </c>
      <c r="AD23" s="602">
        <v>28954</v>
      </c>
      <c r="AE23" s="602">
        <v>17183</v>
      </c>
      <c r="AF23" s="606"/>
      <c r="AG23" s="360"/>
      <c r="AH23" s="360"/>
      <c r="AI23" s="361"/>
      <c r="AJ23" s="607"/>
    </row>
    <row r="24" spans="1:36" s="331" customFormat="1" x14ac:dyDescent="0.35">
      <c r="A24" s="330"/>
      <c r="B24" s="763" t="s">
        <v>42</v>
      </c>
      <c r="C24" s="350"/>
      <c r="D24" s="893">
        <v>206319</v>
      </c>
      <c r="E24" s="350"/>
      <c r="F24" s="765">
        <v>4637</v>
      </c>
      <c r="G24" s="766">
        <v>2.2474905364993045</v>
      </c>
      <c r="H24" s="350"/>
      <c r="I24" s="765">
        <v>2299</v>
      </c>
      <c r="J24" s="766">
        <v>1.1142938847125083</v>
      </c>
      <c r="K24" s="765">
        <v>1683</v>
      </c>
      <c r="L24" s="766">
        <v>73.205741626794264</v>
      </c>
      <c r="M24" s="765">
        <v>91</v>
      </c>
      <c r="N24" s="766">
        <v>3.9582427142235757</v>
      </c>
      <c r="O24" s="765">
        <v>1</v>
      </c>
      <c r="P24" s="766">
        <v>4.3497172683775558E-2</v>
      </c>
      <c r="Q24" s="765">
        <v>0</v>
      </c>
      <c r="R24" s="766">
        <v>0</v>
      </c>
      <c r="S24" s="765">
        <v>0</v>
      </c>
      <c r="T24" s="766">
        <v>0</v>
      </c>
      <c r="U24" s="765">
        <v>105</v>
      </c>
      <c r="V24" s="766">
        <v>4.5672031317964334</v>
      </c>
      <c r="W24" s="765">
        <v>419</v>
      </c>
      <c r="X24" s="766">
        <f t="shared" si="0"/>
        <v>18.225315354501959</v>
      </c>
      <c r="Z24" s="360"/>
      <c r="AA24" s="360"/>
      <c r="AB24" s="360"/>
      <c r="AC24" s="604">
        <v>44681</v>
      </c>
      <c r="AD24" s="602">
        <v>20498</v>
      </c>
      <c r="AE24" s="602">
        <v>16055</v>
      </c>
      <c r="AF24" s="606"/>
      <c r="AG24" s="360"/>
      <c r="AH24" s="360"/>
      <c r="AI24" s="361"/>
      <c r="AJ24" s="607"/>
    </row>
    <row r="25" spans="1:36" x14ac:dyDescent="0.35">
      <c r="A25" s="332"/>
      <c r="B25" s="763" t="s">
        <v>43</v>
      </c>
      <c r="C25" s="350"/>
      <c r="D25" s="893">
        <v>48582</v>
      </c>
      <c r="E25" s="350"/>
      <c r="F25" s="765">
        <v>1038</v>
      </c>
      <c r="G25" s="766">
        <v>2.1365938001729035</v>
      </c>
      <c r="H25" s="350"/>
      <c r="I25" s="765">
        <v>476</v>
      </c>
      <c r="J25" s="766">
        <v>0.97978675229508871</v>
      </c>
      <c r="K25" s="765">
        <v>373</v>
      </c>
      <c r="L25" s="766">
        <v>78.361344537815128</v>
      </c>
      <c r="M25" s="765">
        <v>5</v>
      </c>
      <c r="N25" s="766">
        <v>1.0504201680672269</v>
      </c>
      <c r="O25" s="765">
        <v>3</v>
      </c>
      <c r="P25" s="766">
        <v>0.63025210084033612</v>
      </c>
      <c r="Q25" s="765">
        <v>59</v>
      </c>
      <c r="R25" s="766">
        <v>12.394957983193278</v>
      </c>
      <c r="S25" s="765">
        <v>13</v>
      </c>
      <c r="T25" s="766">
        <v>2.73109243697479</v>
      </c>
      <c r="U25" s="765">
        <v>6</v>
      </c>
      <c r="V25" s="766">
        <v>1.2605042016806722</v>
      </c>
      <c r="W25" s="765">
        <v>17</v>
      </c>
      <c r="X25" s="766">
        <f t="shared" si="0"/>
        <v>3.5714285714285712</v>
      </c>
      <c r="Z25" s="360"/>
      <c r="AA25" s="360"/>
      <c r="AB25" s="360"/>
      <c r="AC25" s="604">
        <v>44712</v>
      </c>
      <c r="AD25" s="602">
        <v>23876</v>
      </c>
      <c r="AE25" s="602">
        <v>15983</v>
      </c>
      <c r="AF25" s="606"/>
      <c r="AG25" s="360"/>
      <c r="AH25" s="360"/>
      <c r="AI25" s="361"/>
      <c r="AJ25" s="607"/>
    </row>
    <row r="26" spans="1:36" s="331" customFormat="1" x14ac:dyDescent="0.35">
      <c r="B26" s="763" t="s">
        <v>44</v>
      </c>
      <c r="C26" s="350"/>
      <c r="D26" s="895">
        <v>17455</v>
      </c>
      <c r="E26" s="350"/>
      <c r="F26" s="769">
        <v>325</v>
      </c>
      <c r="G26" s="766">
        <v>1.8619306788885706</v>
      </c>
      <c r="H26" s="350"/>
      <c r="I26" s="769">
        <v>188</v>
      </c>
      <c r="J26" s="766">
        <v>1.0770552850186192</v>
      </c>
      <c r="K26" s="769">
        <v>185</v>
      </c>
      <c r="L26" s="766">
        <v>98.40425531914893</v>
      </c>
      <c r="M26" s="769">
        <v>3</v>
      </c>
      <c r="N26" s="766">
        <v>1.5957446808510638</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35">
      <c r="B27" s="763" t="s">
        <v>45</v>
      </c>
      <c r="C27" s="350"/>
      <c r="D27" s="895">
        <v>74226</v>
      </c>
      <c r="E27" s="350"/>
      <c r="F27" s="769">
        <v>1485</v>
      </c>
      <c r="G27" s="766">
        <v>2.0006466736722981</v>
      </c>
      <c r="H27" s="350"/>
      <c r="I27" s="769">
        <v>946</v>
      </c>
      <c r="J27" s="766">
        <v>1.2744860291542048</v>
      </c>
      <c r="K27" s="769">
        <v>769</v>
      </c>
      <c r="L27" s="766">
        <v>81.289640591966176</v>
      </c>
      <c r="M27" s="769">
        <v>25</v>
      </c>
      <c r="N27" s="766">
        <v>2.6427061310782243</v>
      </c>
      <c r="O27" s="769">
        <v>93</v>
      </c>
      <c r="P27" s="766">
        <v>9.8308668076109935</v>
      </c>
      <c r="Q27" s="769">
        <v>6</v>
      </c>
      <c r="R27" s="766">
        <v>0.63424947145877375</v>
      </c>
      <c r="S27" s="769">
        <v>18</v>
      </c>
      <c r="T27" s="766">
        <v>1.9027484143763214</v>
      </c>
      <c r="U27" s="769">
        <v>33</v>
      </c>
      <c r="V27" s="766">
        <v>3.4883720930232558</v>
      </c>
      <c r="W27" s="769">
        <v>2</v>
      </c>
      <c r="X27" s="766">
        <f t="shared" si="0"/>
        <v>0.21141649048625794</v>
      </c>
      <c r="Z27" s="360"/>
      <c r="AA27" s="360"/>
      <c r="AB27" s="360"/>
      <c r="AC27" s="604">
        <v>44773</v>
      </c>
      <c r="AD27" s="602">
        <v>29962</v>
      </c>
      <c r="AE27" s="602">
        <v>16217</v>
      </c>
      <c r="AF27" s="606"/>
      <c r="AG27" s="360"/>
      <c r="AH27" s="360"/>
      <c r="AI27" s="361"/>
      <c r="AJ27" s="607"/>
    </row>
    <row r="28" spans="1:36" s="331" customFormat="1" x14ac:dyDescent="0.35">
      <c r="B28" s="763" t="s">
        <v>46</v>
      </c>
      <c r="C28" s="350"/>
      <c r="D28" s="895">
        <v>9325</v>
      </c>
      <c r="E28" s="350"/>
      <c r="F28" s="769">
        <v>195</v>
      </c>
      <c r="G28" s="775">
        <v>2.0911528150134049</v>
      </c>
      <c r="H28" s="350"/>
      <c r="I28" s="769">
        <v>191</v>
      </c>
      <c r="J28" s="775">
        <v>2.0482573726541555</v>
      </c>
      <c r="K28" s="769">
        <v>46</v>
      </c>
      <c r="L28" s="775">
        <v>24.083769633507853</v>
      </c>
      <c r="M28" s="769">
        <v>0</v>
      </c>
      <c r="N28" s="775">
        <v>0</v>
      </c>
      <c r="O28" s="769">
        <v>143</v>
      </c>
      <c r="P28" s="775">
        <v>74.869109947643977</v>
      </c>
      <c r="Q28" s="769">
        <v>0</v>
      </c>
      <c r="R28" s="775">
        <v>0</v>
      </c>
      <c r="S28" s="769">
        <v>2</v>
      </c>
      <c r="T28" s="775">
        <v>1.0471204188481675</v>
      </c>
      <c r="U28" s="769">
        <v>0</v>
      </c>
      <c r="V28" s="775">
        <v>0</v>
      </c>
      <c r="W28" s="769">
        <v>0</v>
      </c>
      <c r="X28" s="775">
        <f t="shared" si="0"/>
        <v>0</v>
      </c>
      <c r="Z28" s="360"/>
      <c r="AA28" s="360"/>
      <c r="AB28" s="360"/>
      <c r="AC28" s="604">
        <v>44804</v>
      </c>
      <c r="AD28" s="602">
        <v>19002</v>
      </c>
      <c r="AE28" s="602">
        <v>17806</v>
      </c>
      <c r="AF28" s="606"/>
      <c r="AG28" s="360"/>
      <c r="AH28" s="360"/>
      <c r="AI28" s="361"/>
      <c r="AJ28" s="607"/>
    </row>
    <row r="29" spans="1:36" s="331" customFormat="1" x14ac:dyDescent="0.35">
      <c r="B29" s="884" t="s">
        <v>1</v>
      </c>
      <c r="C29" s="350"/>
      <c r="D29" s="896">
        <v>3893</v>
      </c>
      <c r="E29" s="350"/>
      <c r="F29" s="885">
        <v>60</v>
      </c>
      <c r="G29" s="897">
        <v>1.5412278448497303</v>
      </c>
      <c r="H29" s="350"/>
      <c r="I29" s="885">
        <v>39</v>
      </c>
      <c r="J29" s="897">
        <v>1.0017980991523245</v>
      </c>
      <c r="K29" s="885">
        <v>19</v>
      </c>
      <c r="L29" s="897">
        <v>48.717948717948715</v>
      </c>
      <c r="M29" s="885">
        <v>5</v>
      </c>
      <c r="N29" s="897">
        <v>12.820512820512819</v>
      </c>
      <c r="O29" s="885">
        <v>2</v>
      </c>
      <c r="P29" s="897">
        <v>5.1282051282051277</v>
      </c>
      <c r="Q29" s="885">
        <v>9</v>
      </c>
      <c r="R29" s="897">
        <v>23.076923076923077</v>
      </c>
      <c r="S29" s="885">
        <v>0</v>
      </c>
      <c r="T29" s="897">
        <v>0</v>
      </c>
      <c r="U29" s="885">
        <v>0</v>
      </c>
      <c r="V29" s="897">
        <v>0</v>
      </c>
      <c r="W29" s="885">
        <v>4</v>
      </c>
      <c r="X29" s="897">
        <f t="shared" si="0"/>
        <v>10.256410256410255</v>
      </c>
      <c r="Z29" s="360"/>
      <c r="AA29" s="360"/>
      <c r="AB29" s="360"/>
      <c r="AC29" s="604">
        <v>44834</v>
      </c>
      <c r="AD29" s="602">
        <v>23558</v>
      </c>
      <c r="AE29" s="602">
        <v>17545</v>
      </c>
      <c r="AF29" s="606"/>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35">
      <c r="B31" s="1256" t="s">
        <v>0</v>
      </c>
      <c r="C31" s="320"/>
      <c r="D31" s="1273">
        <v>1634266</v>
      </c>
      <c r="E31" s="320"/>
      <c r="F31" s="1257">
        <v>40155</v>
      </c>
      <c r="G31" s="1258">
        <v>2.4570663527234857</v>
      </c>
      <c r="H31" s="320"/>
      <c r="I31" s="1257">
        <v>16155</v>
      </c>
      <c r="J31" s="1258">
        <v>0.98851716917564214</v>
      </c>
      <c r="K31" s="1257">
        <v>13633</v>
      </c>
      <c r="L31" s="1258">
        <v>84.388734138037762</v>
      </c>
      <c r="M31" s="1257">
        <v>310</v>
      </c>
      <c r="N31" s="1258">
        <v>1.9189105540080471</v>
      </c>
      <c r="O31" s="1257">
        <v>1019</v>
      </c>
      <c r="P31" s="1258">
        <v>6.3076446920458062</v>
      </c>
      <c r="Q31" s="1257">
        <v>276</v>
      </c>
      <c r="R31" s="1258">
        <v>1.7084493964716805</v>
      </c>
      <c r="S31" s="1257">
        <v>56</v>
      </c>
      <c r="T31" s="1258">
        <v>0.34664190653048593</v>
      </c>
      <c r="U31" s="1257">
        <v>297</v>
      </c>
      <c r="V31" s="1258">
        <v>1.8384401114206128</v>
      </c>
      <c r="W31" s="1257">
        <f>SUM(W12:W29)</f>
        <v>564</v>
      </c>
      <c r="X31" s="1258">
        <f>W31/$I31*100</f>
        <v>3.491179201485608</v>
      </c>
      <c r="Z31" s="360"/>
      <c r="AA31" s="360"/>
      <c r="AC31" s="604">
        <v>44895</v>
      </c>
      <c r="AD31" s="602">
        <v>25864</v>
      </c>
      <c r="AE31" s="602">
        <v>14618</v>
      </c>
      <c r="AF31" s="606"/>
      <c r="AG31" s="360"/>
      <c r="AJ31" s="395"/>
    </row>
    <row r="32" spans="1:36" s="328" customFormat="1" ht="6.75" customHeight="1" x14ac:dyDescent="0.25">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5">
      <c r="B33" s="1523" t="s">
        <v>389</v>
      </c>
      <c r="C33" s="1523"/>
      <c r="D33" s="1523"/>
      <c r="E33" s="1523"/>
      <c r="F33" s="1523"/>
      <c r="G33" s="1523"/>
      <c r="H33" s="1523"/>
      <c r="I33" s="1523"/>
      <c r="J33" s="1523"/>
      <c r="K33" s="1523"/>
      <c r="L33" s="1523"/>
      <c r="M33" s="1523"/>
      <c r="N33" s="1523"/>
      <c r="O33" s="1523"/>
      <c r="P33" s="1523"/>
      <c r="Q33" s="1523"/>
      <c r="R33" s="1523"/>
      <c r="S33" s="1523"/>
      <c r="T33" s="1523"/>
      <c r="U33" s="1523"/>
      <c r="V33" s="1523"/>
      <c r="W33" s="1523"/>
      <c r="X33" s="1523"/>
      <c r="Z33" s="329"/>
      <c r="AA33" s="329"/>
      <c r="AB33" s="329"/>
      <c r="AC33" s="604">
        <v>44957</v>
      </c>
      <c r="AD33" s="602">
        <v>19275</v>
      </c>
      <c r="AE33" s="602">
        <v>18183</v>
      </c>
      <c r="AF33" s="596"/>
      <c r="AG33" s="329"/>
      <c r="AH33" s="329"/>
      <c r="AI33" s="329"/>
    </row>
    <row r="34" spans="2:35" s="394" customFormat="1" ht="11.25" customHeight="1" x14ac:dyDescent="0.25">
      <c r="B34" s="1523"/>
      <c r="C34" s="1523"/>
      <c r="D34" s="1523"/>
      <c r="E34" s="1523"/>
      <c r="F34" s="1523"/>
      <c r="G34" s="1523"/>
      <c r="H34" s="1523"/>
      <c r="I34" s="1523"/>
      <c r="J34" s="1523"/>
      <c r="K34" s="1523"/>
      <c r="L34" s="1523"/>
      <c r="M34" s="1523"/>
      <c r="N34" s="1523"/>
      <c r="O34" s="1523"/>
      <c r="P34" s="1523"/>
      <c r="Q34" s="1523"/>
      <c r="R34" s="1523"/>
      <c r="S34" s="1523"/>
      <c r="T34" s="1523"/>
      <c r="U34" s="1523"/>
      <c r="V34" s="1523"/>
      <c r="W34" s="1523"/>
      <c r="X34" s="1523"/>
      <c r="Z34" s="329"/>
      <c r="AA34" s="329"/>
      <c r="AB34" s="329"/>
      <c r="AC34" s="604">
        <v>44985</v>
      </c>
      <c r="AD34" s="602">
        <v>22255</v>
      </c>
      <c r="AE34" s="602">
        <v>17384</v>
      </c>
      <c r="AF34" s="596"/>
      <c r="AG34" s="329"/>
      <c r="AH34" s="329"/>
      <c r="AI34" s="329"/>
    </row>
    <row r="35" spans="2:35" x14ac:dyDescent="0.25">
      <c r="B35" s="1483"/>
      <c r="C35" s="1483"/>
      <c r="D35" s="1483"/>
      <c r="AC35" s="604">
        <v>45016</v>
      </c>
      <c r="AD35" s="602">
        <v>31089</v>
      </c>
      <c r="AE35" s="602">
        <v>20191</v>
      </c>
    </row>
    <row r="36" spans="2:35" x14ac:dyDescent="0.25">
      <c r="B36" s="1473"/>
      <c r="C36" s="1473"/>
      <c r="D36" s="1473"/>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358"/>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row r="60" spans="29:31" x14ac:dyDescent="0.25">
      <c r="AC60" s="1328">
        <v>45777</v>
      </c>
      <c r="AD60" s="602">
        <v>29196</v>
      </c>
      <c r="AE60" s="602">
        <v>18470</v>
      </c>
    </row>
    <row r="61" spans="29:31" x14ac:dyDescent="0.25">
      <c r="AC61" s="1328">
        <v>45808</v>
      </c>
      <c r="AD61" s="602">
        <v>26650</v>
      </c>
      <c r="AE61" s="602">
        <v>16989</v>
      </c>
    </row>
    <row r="62" spans="29:31" x14ac:dyDescent="0.25">
      <c r="AC62" s="1328">
        <v>45838</v>
      </c>
      <c r="AD62" s="602">
        <v>28970</v>
      </c>
      <c r="AE62" s="602">
        <v>16692</v>
      </c>
    </row>
    <row r="63" spans="29:31" x14ac:dyDescent="0.25">
      <c r="AC63" s="1328">
        <v>45869</v>
      </c>
      <c r="AD63" s="602">
        <v>35948</v>
      </c>
      <c r="AE63" s="602">
        <v>17775</v>
      </c>
    </row>
    <row r="64" spans="29:31" x14ac:dyDescent="0.25">
      <c r="AC64" s="1328">
        <v>45900</v>
      </c>
      <c r="AD64" s="602">
        <v>27697</v>
      </c>
      <c r="AE64" s="602">
        <v>16563</v>
      </c>
    </row>
    <row r="65" spans="29:31" x14ac:dyDescent="0.25">
      <c r="AC65" s="1328">
        <v>45930</v>
      </c>
      <c r="AD65" s="602">
        <v>31593</v>
      </c>
      <c r="AE65" s="602">
        <v>16472</v>
      </c>
    </row>
    <row r="66" spans="29:31" x14ac:dyDescent="0.25">
      <c r="AC66" s="1328">
        <v>45961</v>
      </c>
      <c r="AD66" s="602">
        <v>40155</v>
      </c>
      <c r="AE66" s="602">
        <v>16155</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8"/>
      <c r="C3" s="1538"/>
      <c r="D3" s="1538"/>
      <c r="E3" s="1538"/>
      <c r="F3" s="1538"/>
      <c r="G3" s="1538"/>
      <c r="H3" s="1538"/>
      <c r="I3" s="1538"/>
      <c r="J3" s="1538"/>
      <c r="K3" s="1538"/>
      <c r="L3" s="618"/>
      <c r="M3" s="618"/>
      <c r="W3" s="620"/>
      <c r="AA3" s="620"/>
      <c r="AD3" s="620"/>
    </row>
    <row r="4" spans="2:32" s="621" customFormat="1" ht="2.25" customHeight="1" x14ac:dyDescent="0.25">
      <c r="B4" s="1539"/>
      <c r="C4" s="1539"/>
      <c r="D4" s="1539"/>
      <c r="E4" s="1539"/>
      <c r="F4" s="1539"/>
      <c r="G4" s="1539"/>
      <c r="H4" s="1539"/>
      <c r="I4" s="1539"/>
      <c r="J4" s="1539"/>
      <c r="K4" s="1539"/>
      <c r="L4" s="1539"/>
      <c r="M4" s="1539"/>
      <c r="N4" s="1539"/>
      <c r="O4" s="1539"/>
      <c r="P4" s="1539"/>
      <c r="Q4" s="1539"/>
      <c r="R4" s="1539"/>
      <c r="S4" s="1539"/>
      <c r="T4" s="1539"/>
      <c r="U4" s="1539"/>
      <c r="V4" s="1539"/>
      <c r="W4" s="1539"/>
      <c r="X4" s="1539"/>
      <c r="Y4" s="1539"/>
      <c r="Z4" s="1539"/>
      <c r="AA4" s="1539"/>
      <c r="AB4" s="1539"/>
      <c r="AC4" s="1539"/>
      <c r="AD4" s="1539"/>
    </row>
    <row r="5" spans="2:32" s="621" customFormat="1" ht="39" customHeight="1" x14ac:dyDescent="0.25">
      <c r="B5" s="1554" t="s">
        <v>428</v>
      </c>
      <c r="C5" s="1554"/>
      <c r="D5" s="1554"/>
      <c r="E5" s="1554"/>
      <c r="F5" s="1554"/>
      <c r="G5" s="1554"/>
      <c r="H5" s="1554"/>
      <c r="I5" s="1554"/>
      <c r="J5" s="1554"/>
      <c r="K5" s="1554"/>
      <c r="L5" s="1554"/>
      <c r="M5" s="1554"/>
      <c r="N5" s="1554"/>
      <c r="O5" s="1554"/>
      <c r="P5" s="1554"/>
      <c r="Q5" s="1554"/>
      <c r="R5" s="1554"/>
      <c r="S5" s="1554"/>
      <c r="T5" s="1554"/>
      <c r="U5" s="1554"/>
      <c r="V5" s="1554"/>
      <c r="W5" s="1554"/>
      <c r="X5" s="1554"/>
      <c r="Y5" s="1554"/>
      <c r="Z5" s="1554"/>
      <c r="AA5" s="1554"/>
      <c r="AB5" s="1554"/>
      <c r="AC5" s="1554"/>
      <c r="AD5" s="1554"/>
      <c r="AE5" s="821"/>
    </row>
    <row r="6" spans="2:32" s="621" customFormat="1" ht="14.25" customHeight="1" x14ac:dyDescent="0.25">
      <c r="B6" s="1475" t="str">
        <f>porsaad!$B$6</f>
        <v>Situación a 31 de octubre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48" t="s">
        <v>27</v>
      </c>
      <c r="C8" s="625"/>
      <c r="D8" s="1568" t="s">
        <v>112</v>
      </c>
      <c r="E8" s="1578" t="s">
        <v>26</v>
      </c>
      <c r="F8" s="1579"/>
      <c r="G8" s="1579"/>
      <c r="H8" s="1579"/>
      <c r="I8" s="1579"/>
      <c r="J8" s="1579"/>
      <c r="K8" s="1579"/>
      <c r="L8" s="1579"/>
      <c r="M8" s="1579"/>
      <c r="N8" s="1579"/>
      <c r="O8" s="1579"/>
      <c r="P8" s="1579"/>
      <c r="Q8" s="1579"/>
      <c r="R8" s="1579"/>
      <c r="S8" s="1579"/>
      <c r="T8" s="1579"/>
      <c r="U8" s="1579"/>
      <c r="V8" s="1579"/>
      <c r="W8" s="1579"/>
      <c r="X8" s="1579"/>
      <c r="Y8" s="1579"/>
      <c r="Z8" s="1579"/>
      <c r="AA8" s="1551"/>
      <c r="AB8" s="625"/>
      <c r="AC8" s="1568" t="s">
        <v>0</v>
      </c>
      <c r="AD8" s="1580"/>
    </row>
    <row r="9" spans="2:32" s="626" customFormat="1" ht="21.75" customHeight="1" x14ac:dyDescent="0.25">
      <c r="B9" s="1577"/>
      <c r="C9" s="625"/>
      <c r="D9" s="1569"/>
      <c r="E9" s="1641" t="s">
        <v>22</v>
      </c>
      <c r="F9" s="1582"/>
      <c r="G9" s="627"/>
      <c r="H9" s="1569" t="s">
        <v>21</v>
      </c>
      <c r="I9" s="1642"/>
      <c r="J9" s="627"/>
      <c r="K9" s="1569" t="s">
        <v>20</v>
      </c>
      <c r="L9" s="1642"/>
      <c r="M9" s="627"/>
      <c r="N9" s="1569" t="s">
        <v>19</v>
      </c>
      <c r="O9" s="1642"/>
      <c r="P9" s="627"/>
      <c r="Q9" s="1569" t="s">
        <v>18</v>
      </c>
      <c r="R9" s="1642"/>
      <c r="S9" s="627"/>
      <c r="T9" s="1569" t="s">
        <v>17</v>
      </c>
      <c r="U9" s="1642"/>
      <c r="V9" s="627"/>
      <c r="W9" s="1569" t="s">
        <v>16</v>
      </c>
      <c r="X9" s="1642"/>
      <c r="Y9" s="627"/>
      <c r="Z9" s="1569" t="s">
        <v>15</v>
      </c>
      <c r="AA9" s="1642"/>
      <c r="AB9" s="625"/>
      <c r="AC9" s="1581"/>
      <c r="AD9" s="1582"/>
    </row>
    <row r="10" spans="2:32" s="626" customFormat="1" ht="21.75" customHeight="1" x14ac:dyDescent="0.25">
      <c r="B10" s="1549"/>
      <c r="C10" s="628"/>
      <c r="D10" s="1570"/>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1" t="s">
        <v>24</v>
      </c>
      <c r="D12" s="793" t="s">
        <v>31</v>
      </c>
      <c r="E12" s="796">
        <v>529</v>
      </c>
      <c r="F12" s="795">
        <v>0.19341864716636198</v>
      </c>
      <c r="G12" s="634"/>
      <c r="H12" s="796">
        <v>10706</v>
      </c>
      <c r="I12" s="795">
        <v>3.9144424131627056</v>
      </c>
      <c r="J12" s="634"/>
      <c r="K12" s="796">
        <v>6266</v>
      </c>
      <c r="L12" s="795">
        <v>2.2910420475319926</v>
      </c>
      <c r="M12" s="634"/>
      <c r="N12" s="796">
        <v>8680</v>
      </c>
      <c r="O12" s="795">
        <v>3.173674588665448</v>
      </c>
      <c r="P12" s="634"/>
      <c r="Q12" s="796">
        <v>8439</v>
      </c>
      <c r="R12" s="795">
        <v>3.0855575868372944</v>
      </c>
      <c r="S12" s="634"/>
      <c r="T12" s="796">
        <v>11706</v>
      </c>
      <c r="U12" s="795">
        <v>4.2800731261425957</v>
      </c>
      <c r="V12" s="634"/>
      <c r="W12" s="796">
        <v>39438</v>
      </c>
      <c r="X12" s="795">
        <v>14.419744058500914</v>
      </c>
      <c r="Y12" s="634"/>
      <c r="Z12" s="796">
        <v>187736</v>
      </c>
      <c r="AA12" s="795">
        <f t="shared" ref="AA12:AA19" si="0">Z12*100/$AC12</f>
        <v>68.642047531992688</v>
      </c>
      <c r="AB12" s="637"/>
      <c r="AC12" s="675">
        <f>E12+H12+K12+N12+Q12+T12+W12+Z12</f>
        <v>273500</v>
      </c>
      <c r="AD12" s="676">
        <f>F12+I12+L12+O12+R12+U12+X12+AA12</f>
        <v>100</v>
      </c>
      <c r="AF12" s="797"/>
    </row>
    <row r="13" spans="2:32" s="633" customFormat="1" ht="21" customHeight="1" x14ac:dyDescent="0.25">
      <c r="B13" s="1572"/>
      <c r="D13" s="798" t="s">
        <v>49</v>
      </c>
      <c r="E13" s="801">
        <v>762</v>
      </c>
      <c r="F13" s="800">
        <v>0.19963792701426022</v>
      </c>
      <c r="G13" s="634"/>
      <c r="H13" s="801">
        <v>13047</v>
      </c>
      <c r="I13" s="800">
        <v>3.4182100180512509</v>
      </c>
      <c r="J13" s="634"/>
      <c r="K13" s="801">
        <v>8121</v>
      </c>
      <c r="L13" s="800">
        <v>2.1276372772740255</v>
      </c>
      <c r="M13" s="634"/>
      <c r="N13" s="801">
        <v>11346</v>
      </c>
      <c r="O13" s="800">
        <v>2.9725615746768983</v>
      </c>
      <c r="P13" s="634"/>
      <c r="Q13" s="801">
        <v>12906</v>
      </c>
      <c r="R13" s="800">
        <v>3.3812691417927065</v>
      </c>
      <c r="S13" s="634"/>
      <c r="T13" s="801">
        <v>21537</v>
      </c>
      <c r="U13" s="800">
        <v>5.6425223544699774</v>
      </c>
      <c r="V13" s="634"/>
      <c r="W13" s="801">
        <v>68860</v>
      </c>
      <c r="X13" s="800">
        <v>18.040771199740103</v>
      </c>
      <c r="Y13" s="634"/>
      <c r="Z13" s="801">
        <v>245112</v>
      </c>
      <c r="AA13" s="800">
        <f t="shared" si="0"/>
        <v>64.217390506980777</v>
      </c>
      <c r="AB13" s="637"/>
      <c r="AC13" s="683">
        <f t="shared" ref="AC13:AD15" si="1">E13+H13+K13+N13+Q13+T13+W13+Z13</f>
        <v>381691</v>
      </c>
      <c r="AD13" s="684">
        <f t="shared" si="1"/>
        <v>100</v>
      </c>
      <c r="AF13" s="797"/>
    </row>
    <row r="14" spans="2:32" s="633" customFormat="1" ht="21" customHeight="1" x14ac:dyDescent="0.25">
      <c r="B14" s="1572"/>
      <c r="D14" s="802" t="s">
        <v>50</v>
      </c>
      <c r="E14" s="805">
        <v>363</v>
      </c>
      <c r="F14" s="804">
        <v>9.8160371873673283E-2</v>
      </c>
      <c r="G14" s="634"/>
      <c r="H14" s="805">
        <v>10177</v>
      </c>
      <c r="I14" s="804">
        <v>2.752005797681468</v>
      </c>
      <c r="J14" s="634"/>
      <c r="K14" s="805">
        <v>7454</v>
      </c>
      <c r="L14" s="804">
        <v>2.0156678015051259</v>
      </c>
      <c r="M14" s="634"/>
      <c r="N14" s="805">
        <v>9406</v>
      </c>
      <c r="O14" s="804">
        <v>2.5435164127927572</v>
      </c>
      <c r="P14" s="634"/>
      <c r="Q14" s="805">
        <v>13039</v>
      </c>
      <c r="R14" s="804">
        <v>3.5259313742722478</v>
      </c>
      <c r="S14" s="634"/>
      <c r="T14" s="805">
        <v>23647</v>
      </c>
      <c r="U14" s="804">
        <v>6.3944857126632284</v>
      </c>
      <c r="V14" s="634"/>
      <c r="W14" s="805">
        <v>86614</v>
      </c>
      <c r="X14" s="804">
        <v>23.421659640403135</v>
      </c>
      <c r="Y14" s="634"/>
      <c r="Z14" s="805">
        <v>219103</v>
      </c>
      <c r="AA14" s="804">
        <f t="shared" si="0"/>
        <v>59.248572888808368</v>
      </c>
      <c r="AB14" s="637"/>
      <c r="AC14" s="691">
        <f t="shared" si="1"/>
        <v>369803</v>
      </c>
      <c r="AD14" s="692">
        <f t="shared" si="1"/>
        <v>100</v>
      </c>
      <c r="AF14" s="797"/>
    </row>
    <row r="15" spans="2:32" s="633" customFormat="1" ht="21" customHeight="1" x14ac:dyDescent="0.25">
      <c r="B15" s="1573"/>
      <c r="D15" s="904" t="s">
        <v>68</v>
      </c>
      <c r="E15" s="809">
        <f>SUM(E12:E14)</f>
        <v>1654</v>
      </c>
      <c r="F15" s="810">
        <f t="shared" ref="F15:F19" si="2">E15*100/$AC15</f>
        <v>0.16136679824467265</v>
      </c>
      <c r="G15" s="634"/>
      <c r="H15" s="809">
        <f>SUM(H12:H14)</f>
        <v>33930</v>
      </c>
      <c r="I15" s="810">
        <f t="shared" ref="I15:I19" si="3">H15*100/$AC15</f>
        <v>3.3102632795899294</v>
      </c>
      <c r="J15" s="634"/>
      <c r="K15" s="809">
        <f>SUM(K12:K14)</f>
        <v>21841</v>
      </c>
      <c r="L15" s="810">
        <f t="shared" ref="L15:L19" si="4">K15*100/$AC15</f>
        <v>2.1308417415126333</v>
      </c>
      <c r="M15" s="634"/>
      <c r="N15" s="809">
        <f>SUM(N12:N14)</f>
        <v>29432</v>
      </c>
      <c r="O15" s="810">
        <f t="shared" ref="O15:O19" si="5">N15*100/$AC15</f>
        <v>2.8714314425255174</v>
      </c>
      <c r="P15" s="634"/>
      <c r="Q15" s="809">
        <f>SUM(Q12:Q14)</f>
        <v>34384</v>
      </c>
      <c r="R15" s="810">
        <f t="shared" ref="R15:R19" si="6">Q15*100/$AC15</f>
        <v>3.3545562217925178</v>
      </c>
      <c r="S15" s="634"/>
      <c r="T15" s="809">
        <f>SUM(T12:T14)</f>
        <v>56890</v>
      </c>
      <c r="U15" s="810">
        <f t="shared" ref="U15:U19" si="7">T15*100/$AC15</f>
        <v>5.5502763918618063</v>
      </c>
      <c r="V15" s="634"/>
      <c r="W15" s="809">
        <f>SUM(W12:W14)</f>
        <v>194912</v>
      </c>
      <c r="X15" s="810">
        <f t="shared" ref="X15:X19" si="8">W15*100/$AC15</f>
        <v>19.01591619072892</v>
      </c>
      <c r="Y15" s="634"/>
      <c r="Z15" s="809">
        <f>SUM(Z12:Z14)</f>
        <v>651951</v>
      </c>
      <c r="AA15" s="810">
        <f t="shared" si="0"/>
        <v>63.605347933744</v>
      </c>
      <c r="AB15" s="637"/>
      <c r="AC15" s="811">
        <f>SUM(AC12:AC14)</f>
        <v>1024994</v>
      </c>
      <c r="AD15" s="812">
        <f t="shared" si="1"/>
        <v>100</v>
      </c>
      <c r="AF15" s="797"/>
    </row>
    <row r="16" spans="2:32" s="633" customFormat="1" ht="21" customHeight="1" x14ac:dyDescent="0.25">
      <c r="B16" s="1571" t="s">
        <v>23</v>
      </c>
      <c r="D16" s="793" t="s">
        <v>31</v>
      </c>
      <c r="E16" s="796">
        <v>682</v>
      </c>
      <c r="F16" s="795">
        <v>0.43119527076154651</v>
      </c>
      <c r="G16" s="634"/>
      <c r="H16" s="796">
        <v>23173</v>
      </c>
      <c r="I16" s="795">
        <v>14.651155438940346</v>
      </c>
      <c r="J16" s="634"/>
      <c r="K16" s="796">
        <v>10031</v>
      </c>
      <c r="L16" s="795">
        <v>6.342111086523567</v>
      </c>
      <c r="M16" s="634"/>
      <c r="N16" s="796">
        <v>10744</v>
      </c>
      <c r="O16" s="795">
        <v>6.7929061423197297</v>
      </c>
      <c r="P16" s="634"/>
      <c r="Q16" s="796">
        <v>9584</v>
      </c>
      <c r="R16" s="795">
        <v>6.0594948313470107</v>
      </c>
      <c r="S16" s="634"/>
      <c r="T16" s="796">
        <v>12923</v>
      </c>
      <c r="U16" s="795">
        <v>8.1705813549141713</v>
      </c>
      <c r="V16" s="634"/>
      <c r="W16" s="796">
        <v>30109</v>
      </c>
      <c r="X16" s="795">
        <v>19.036449277653084</v>
      </c>
      <c r="Y16" s="634"/>
      <c r="Z16" s="796">
        <v>60919</v>
      </c>
      <c r="AA16" s="795">
        <f t="shared" si="0"/>
        <v>38.516106597540542</v>
      </c>
      <c r="AB16" s="637"/>
      <c r="AC16" s="675">
        <f>E16+H16+K16+N16+Q16+T16+W16+Z16</f>
        <v>158165</v>
      </c>
      <c r="AD16" s="676">
        <f>F16+I16+L16+O16+R16+U16+X16+AA16</f>
        <v>100</v>
      </c>
      <c r="AF16" s="797"/>
    </row>
    <row r="17" spans="2:32" s="633" customFormat="1" ht="21" customHeight="1" x14ac:dyDescent="0.25">
      <c r="B17" s="1572"/>
      <c r="D17" s="798" t="s">
        <v>49</v>
      </c>
      <c r="E17" s="801">
        <v>984</v>
      </c>
      <c r="F17" s="800">
        <v>0.42369597230475109</v>
      </c>
      <c r="G17" s="634"/>
      <c r="H17" s="801">
        <v>32570</v>
      </c>
      <c r="I17" s="800">
        <v>14.024164449152178</v>
      </c>
      <c r="J17" s="634"/>
      <c r="K17" s="801">
        <v>13085</v>
      </c>
      <c r="L17" s="800">
        <v>5.6342091439102315</v>
      </c>
      <c r="M17" s="634"/>
      <c r="N17" s="801">
        <v>14829</v>
      </c>
      <c r="O17" s="800">
        <v>6.3851499728731236</v>
      </c>
      <c r="P17" s="634"/>
      <c r="Q17" s="801">
        <v>15172</v>
      </c>
      <c r="R17" s="800">
        <v>6.5328407437069949</v>
      </c>
      <c r="S17" s="634"/>
      <c r="T17" s="801">
        <v>22944</v>
      </c>
      <c r="U17" s="800">
        <v>9.8793499883741962</v>
      </c>
      <c r="V17" s="634"/>
      <c r="W17" s="801">
        <v>47432</v>
      </c>
      <c r="X17" s="800">
        <v>20.423523738169667</v>
      </c>
      <c r="Y17" s="634"/>
      <c r="Z17" s="801">
        <v>85226</v>
      </c>
      <c r="AA17" s="800">
        <f t="shared" si="0"/>
        <v>36.697065991508858</v>
      </c>
      <c r="AB17" s="637"/>
      <c r="AC17" s="683">
        <f t="shared" ref="AC17:AD19" si="9">E17+H17+K17+N17+Q17+T17+W17+Z17</f>
        <v>232242</v>
      </c>
      <c r="AD17" s="684">
        <f t="shared" si="9"/>
        <v>100</v>
      </c>
      <c r="AF17" s="797"/>
    </row>
    <row r="18" spans="2:32" s="633" customFormat="1" ht="21" customHeight="1" x14ac:dyDescent="0.25">
      <c r="B18" s="1572"/>
      <c r="D18" s="802" t="s">
        <v>50</v>
      </c>
      <c r="E18" s="805">
        <v>417</v>
      </c>
      <c r="F18" s="804">
        <v>0.19052840792269207</v>
      </c>
      <c r="G18" s="634"/>
      <c r="H18" s="805">
        <v>23491</v>
      </c>
      <c r="I18" s="804">
        <v>10.733100312978319</v>
      </c>
      <c r="J18" s="634"/>
      <c r="K18" s="805">
        <v>12833</v>
      </c>
      <c r="L18" s="804">
        <v>5.8634317958558926</v>
      </c>
      <c r="M18" s="634"/>
      <c r="N18" s="805">
        <v>13126</v>
      </c>
      <c r="O18" s="804">
        <v>5.997304274324355</v>
      </c>
      <c r="P18" s="634"/>
      <c r="Q18" s="805">
        <v>14547</v>
      </c>
      <c r="R18" s="804">
        <v>6.6465629497635526</v>
      </c>
      <c r="S18" s="634"/>
      <c r="T18" s="805">
        <v>22655</v>
      </c>
      <c r="U18" s="804">
        <v>10.351129691819159</v>
      </c>
      <c r="V18" s="634"/>
      <c r="W18" s="805">
        <v>46196</v>
      </c>
      <c r="X18" s="804">
        <v>21.107075137641925</v>
      </c>
      <c r="Y18" s="634"/>
      <c r="Z18" s="805">
        <v>85600</v>
      </c>
      <c r="AA18" s="804">
        <f t="shared" si="0"/>
        <v>39.110867429694103</v>
      </c>
      <c r="AB18" s="637"/>
      <c r="AC18" s="691">
        <f t="shared" si="9"/>
        <v>218865</v>
      </c>
      <c r="AD18" s="692">
        <f t="shared" si="9"/>
        <v>100</v>
      </c>
      <c r="AF18" s="797"/>
    </row>
    <row r="19" spans="2:32" s="633" customFormat="1" ht="21" customHeight="1" x14ac:dyDescent="0.25">
      <c r="B19" s="1573"/>
      <c r="D19" s="905" t="s">
        <v>68</v>
      </c>
      <c r="E19" s="809">
        <f>SUM(E16:E18)</f>
        <v>2083</v>
      </c>
      <c r="F19" s="810">
        <f t="shared" si="2"/>
        <v>0.34188342809123018</v>
      </c>
      <c r="G19" s="634"/>
      <c r="H19" s="809">
        <f>SUM(H16:H18)</f>
        <v>79234</v>
      </c>
      <c r="I19" s="810">
        <f t="shared" si="3"/>
        <v>13.004700691973371</v>
      </c>
      <c r="J19" s="634"/>
      <c r="K19" s="809">
        <f>SUM(K16:K18)</f>
        <v>35949</v>
      </c>
      <c r="L19" s="810">
        <f t="shared" si="4"/>
        <v>5.900320382357962</v>
      </c>
      <c r="M19" s="634"/>
      <c r="N19" s="809">
        <f>SUM(N16:N18)</f>
        <v>38699</v>
      </c>
      <c r="O19" s="810">
        <f t="shared" si="5"/>
        <v>6.3516787247731719</v>
      </c>
      <c r="P19" s="634"/>
      <c r="Q19" s="809">
        <f>SUM(Q16:Q18)</f>
        <v>39303</v>
      </c>
      <c r="R19" s="810">
        <f t="shared" si="6"/>
        <v>6.4508134297981856</v>
      </c>
      <c r="S19" s="634"/>
      <c r="T19" s="809">
        <f>SUM(T16:T18)</f>
        <v>58522</v>
      </c>
      <c r="U19" s="810">
        <f t="shared" si="7"/>
        <v>9.6052337872083413</v>
      </c>
      <c r="V19" s="634"/>
      <c r="W19" s="809">
        <f>SUM(W16:W18)</f>
        <v>123737</v>
      </c>
      <c r="X19" s="810">
        <f t="shared" si="8"/>
        <v>20.308991714702135</v>
      </c>
      <c r="Y19" s="634"/>
      <c r="Z19" s="809">
        <f>SUM(Z16:Z18)</f>
        <v>231745</v>
      </c>
      <c r="AA19" s="810">
        <f t="shared" si="0"/>
        <v>38.0363778410956</v>
      </c>
      <c r="AB19" s="637"/>
      <c r="AC19" s="811">
        <f>SUM(AC16:AC18)</f>
        <v>609272</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37" t="s">
        <v>0</v>
      </c>
      <c r="C21" s="1638"/>
      <c r="D21" s="1639"/>
      <c r="E21" s="1250">
        <f>E15+E19</f>
        <v>3737</v>
      </c>
      <c r="F21" s="1251">
        <f>E21*100/$AC21</f>
        <v>0.22866534578826214</v>
      </c>
      <c r="G21" s="1245"/>
      <c r="H21" s="1250">
        <f>H15+H19</f>
        <v>113164</v>
      </c>
      <c r="I21" s="1251">
        <f>H21*100/$AC21</f>
        <v>6.9244541586253403</v>
      </c>
      <c r="J21" s="1245"/>
      <c r="K21" s="1250">
        <f>K15+K19</f>
        <v>57790</v>
      </c>
      <c r="L21" s="1251">
        <f>K21*100/$AC21</f>
        <v>3.5361440548845779</v>
      </c>
      <c r="M21" s="1245"/>
      <c r="N21" s="1250">
        <f>N15+N19</f>
        <v>68131</v>
      </c>
      <c r="O21" s="1251">
        <f>N21*100/$AC21</f>
        <v>4.1689051843457552</v>
      </c>
      <c r="P21" s="1245"/>
      <c r="Q21" s="1250">
        <f>Q15+Q19</f>
        <v>73687</v>
      </c>
      <c r="R21" s="1251">
        <f>Q21*100/$AC21</f>
        <v>4.5088743203370809</v>
      </c>
      <c r="S21" s="1245"/>
      <c r="T21" s="1250">
        <f>T15+T19</f>
        <v>115412</v>
      </c>
      <c r="U21" s="1251">
        <f>T21*100/$AC21</f>
        <v>7.0620082654843213</v>
      </c>
      <c r="V21" s="1245"/>
      <c r="W21" s="1250">
        <f>W15+W19</f>
        <v>318649</v>
      </c>
      <c r="X21" s="1251">
        <f>W21*100/$AC21</f>
        <v>19.497988699514032</v>
      </c>
      <c r="Y21" s="1245"/>
      <c r="Z21" s="1250">
        <f>Z15+Z19</f>
        <v>883696</v>
      </c>
      <c r="AA21" s="1251">
        <f>Z21*100/$AC21</f>
        <v>54.07295997102063</v>
      </c>
      <c r="AB21" s="1245"/>
      <c r="AC21" s="1250">
        <f>AC15+AC19</f>
        <v>1634266</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40" t="s">
        <v>14</v>
      </c>
      <c r="D35" s="1640"/>
      <c r="E35" s="1640"/>
      <c r="F35" s="1640"/>
      <c r="G35" s="1640"/>
      <c r="H35" s="1640"/>
      <c r="I35" s="1640"/>
      <c r="J35" s="1640"/>
      <c r="K35" s="1640"/>
      <c r="L35" s="1640"/>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33"/>
      <c r="C44" s="1534"/>
      <c r="D44" s="1534"/>
      <c r="E44" s="1534"/>
      <c r="F44" s="1534"/>
      <c r="G44" s="1534"/>
      <c r="H44" s="1534"/>
      <c r="I44" s="1534"/>
      <c r="J44" s="1534"/>
      <c r="K44" s="1534"/>
      <c r="L44" s="1534"/>
      <c r="M44" s="1534"/>
      <c r="N44" s="1534"/>
      <c r="O44" s="1534"/>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99"/>
      <c r="C2" s="1499"/>
      <c r="D2" s="1499"/>
      <c r="E2" s="1499"/>
      <c r="F2" s="1499"/>
      <c r="G2" s="1499"/>
      <c r="H2" s="1499"/>
      <c r="I2" s="1499"/>
      <c r="O2" s="37"/>
    </row>
    <row r="3" spans="1:50" s="38" customFormat="1" ht="4.5" customHeight="1" x14ac:dyDescent="0.25">
      <c r="B3" s="1500"/>
      <c r="C3" s="1500"/>
      <c r="D3" s="1500"/>
      <c r="E3" s="1500"/>
      <c r="F3" s="1500"/>
      <c r="G3" s="1500"/>
      <c r="H3" s="1500"/>
      <c r="I3" s="1500"/>
      <c r="O3" s="37"/>
    </row>
    <row r="4" spans="1:50" s="38" customFormat="1" ht="37.5" customHeight="1" x14ac:dyDescent="0.25">
      <c r="A4" s="1643" t="s">
        <v>206</v>
      </c>
      <c r="B4" s="1643"/>
      <c r="C4" s="1643"/>
      <c r="D4" s="1643"/>
      <c r="E4" s="1643"/>
      <c r="F4" s="1643"/>
      <c r="G4" s="1643"/>
      <c r="H4" s="1643"/>
      <c r="I4" s="1643"/>
      <c r="J4" s="1643"/>
      <c r="K4" s="1643"/>
      <c r="L4" s="1643"/>
      <c r="M4" s="1643"/>
      <c r="N4" s="1643"/>
      <c r="O4" s="1643"/>
      <c r="P4" s="1643"/>
      <c r="Q4" s="1643"/>
      <c r="R4" s="1643"/>
      <c r="S4" s="1643"/>
      <c r="T4" s="1643"/>
      <c r="U4" s="1643"/>
      <c r="V4" s="1643"/>
      <c r="W4" s="1643"/>
      <c r="X4" s="1643"/>
      <c r="Y4" s="1643"/>
      <c r="Z4" s="1643"/>
    </row>
    <row r="5" spans="1:50" s="38" customFormat="1" ht="17.25" customHeight="1" x14ac:dyDescent="0.25">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5">
      <c r="O6" s="37"/>
    </row>
    <row r="7" spans="1:50" s="41" customFormat="1" ht="12.75" customHeight="1" x14ac:dyDescent="0.25">
      <c r="A7" s="39"/>
      <c r="B7" s="1501" t="s">
        <v>12</v>
      </c>
      <c r="C7" s="40"/>
      <c r="D7" s="1507" t="s">
        <v>109</v>
      </c>
      <c r="E7" s="1504"/>
      <c r="F7" s="181"/>
      <c r="G7" s="1504"/>
      <c r="H7" s="1504"/>
      <c r="I7" s="181"/>
      <c r="J7" s="1504"/>
      <c r="K7" s="1504"/>
      <c r="L7" s="181"/>
      <c r="M7" s="1504"/>
      <c r="N7" s="1505"/>
      <c r="O7" s="40"/>
      <c r="P7" s="1507" t="s">
        <v>178</v>
      </c>
      <c r="Q7" s="1504"/>
      <c r="R7" s="181"/>
      <c r="S7" s="1504"/>
      <c r="T7" s="1504"/>
      <c r="U7" s="181"/>
      <c r="V7" s="1504"/>
      <c r="W7" s="1504"/>
      <c r="X7" s="181"/>
      <c r="Y7" s="1504"/>
      <c r="Z7" s="1505"/>
      <c r="AA7" s="116"/>
      <c r="AB7" s="116"/>
      <c r="AC7" s="117"/>
      <c r="AD7" s="117"/>
      <c r="AE7" s="117"/>
      <c r="AF7" s="117"/>
      <c r="AG7" s="117"/>
      <c r="AH7" s="117"/>
      <c r="AI7" s="118"/>
    </row>
    <row r="8" spans="1:50" s="41" customFormat="1" ht="37.5" customHeight="1" x14ac:dyDescent="0.25">
      <c r="A8" s="39"/>
      <c r="B8" s="1502"/>
      <c r="C8" s="40"/>
      <c r="D8" s="1508"/>
      <c r="E8" s="1509"/>
      <c r="F8" s="40"/>
      <c r="G8" s="1507" t="s">
        <v>168</v>
      </c>
      <c r="H8" s="1505"/>
      <c r="I8" s="40"/>
      <c r="J8" s="1507" t="s">
        <v>174</v>
      </c>
      <c r="K8" s="1505"/>
      <c r="L8" s="40"/>
      <c r="M8" s="1507" t="s">
        <v>169</v>
      </c>
      <c r="N8" s="1505"/>
      <c r="O8" s="40"/>
      <c r="P8" s="1508"/>
      <c r="Q8" s="1510"/>
      <c r="R8" s="130"/>
      <c r="S8" s="1507" t="s">
        <v>179</v>
      </c>
      <c r="T8" s="1505"/>
      <c r="U8" s="40"/>
      <c r="V8" s="1507" t="s">
        <v>180</v>
      </c>
      <c r="W8" s="1505"/>
      <c r="X8" s="40"/>
      <c r="Y8" s="1507" t="s">
        <v>181</v>
      </c>
      <c r="Z8" s="1505"/>
      <c r="AA8" s="116"/>
      <c r="AB8" s="116"/>
      <c r="AC8" s="117"/>
      <c r="AD8" s="117"/>
      <c r="AE8" s="117"/>
      <c r="AF8" s="117"/>
      <c r="AG8" s="117"/>
      <c r="AH8" s="117"/>
      <c r="AI8" s="118"/>
    </row>
    <row r="9" spans="1:50" s="46" customFormat="1" ht="36.75" customHeight="1" x14ac:dyDescent="0.25">
      <c r="A9" s="42"/>
      <c r="B9" s="1503"/>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6" t="s">
        <v>216</v>
      </c>
      <c r="C33" s="1506"/>
      <c r="D33" s="1506"/>
      <c r="E33" s="1506"/>
      <c r="F33" s="1506"/>
      <c r="G33" s="1506"/>
      <c r="H33" s="1506"/>
      <c r="I33" s="1506"/>
      <c r="J33" s="1506"/>
      <c r="K33" s="1506"/>
      <c r="L33" s="1506"/>
      <c r="M33" s="1506"/>
      <c r="O33" s="86"/>
    </row>
    <row r="34" spans="2:19" ht="29.25" customHeight="1" x14ac:dyDescent="0.25">
      <c r="B34" s="1498"/>
      <c r="C34" s="1498"/>
      <c r="D34" s="1498"/>
      <c r="E34" s="1498"/>
      <c r="F34" s="1498"/>
      <c r="G34" s="1498"/>
      <c r="H34" s="1498"/>
      <c r="I34" s="1498"/>
      <c r="J34" s="1498"/>
      <c r="K34" s="1498"/>
      <c r="L34" s="1498"/>
      <c r="M34" s="1498"/>
      <c r="N34" s="1498"/>
      <c r="O34" s="1498"/>
      <c r="P34" s="1498"/>
      <c r="Q34" s="89"/>
      <c r="R34" s="89"/>
      <c r="S34" s="89"/>
    </row>
    <row r="35" spans="2:19" ht="4.5" customHeight="1" x14ac:dyDescent="0.25">
      <c r="B35" s="1497"/>
      <c r="C35" s="1497"/>
      <c r="D35" s="1497"/>
      <c r="E35" s="1497"/>
      <c r="F35" s="1497"/>
      <c r="G35" s="1497"/>
      <c r="H35" s="1497"/>
      <c r="I35" s="1497"/>
      <c r="J35" s="1497"/>
      <c r="K35" s="1497"/>
      <c r="L35" s="1497"/>
      <c r="M35" s="1497"/>
      <c r="N35" s="1497"/>
      <c r="O35" s="1497"/>
      <c r="P35" s="1497"/>
      <c r="Q35" s="89"/>
      <c r="R35" s="89"/>
      <c r="S35" s="89"/>
    </row>
    <row r="38" spans="2:19" x14ac:dyDescent="0.25">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38"/>
      <c r="C3" s="1538"/>
      <c r="D3" s="1538"/>
      <c r="E3" s="1538"/>
      <c r="F3" s="1538"/>
      <c r="G3" s="1538"/>
      <c r="H3" s="1538"/>
      <c r="I3" s="1538"/>
      <c r="J3" s="618"/>
      <c r="Q3" s="620"/>
    </row>
    <row r="4" spans="2:30" s="621" customFormat="1" ht="2.25" customHeight="1" x14ac:dyDescent="0.25">
      <c r="B4" s="1539"/>
      <c r="C4" s="1539"/>
      <c r="D4" s="1539"/>
      <c r="E4" s="1539"/>
      <c r="F4" s="1539"/>
      <c r="G4" s="1539"/>
      <c r="H4" s="1539"/>
      <c r="I4" s="1539"/>
      <c r="J4" s="1539"/>
      <c r="K4" s="1539"/>
      <c r="L4" s="1539"/>
      <c r="M4" s="1539"/>
      <c r="N4" s="1539"/>
      <c r="O4" s="1539"/>
      <c r="P4" s="1539"/>
      <c r="Q4" s="1539"/>
      <c r="R4" s="1539"/>
      <c r="S4" s="1539"/>
      <c r="T4" s="1539"/>
    </row>
    <row r="5" spans="2:30" s="621" customFormat="1" ht="16.5" customHeight="1" x14ac:dyDescent="0.25">
      <c r="B5" s="1540" t="s">
        <v>429</v>
      </c>
      <c r="C5" s="1540"/>
      <c r="D5" s="1540"/>
      <c r="E5" s="1540"/>
      <c r="F5" s="1540"/>
      <c r="G5" s="1540"/>
      <c r="H5" s="1540"/>
      <c r="I5" s="1540"/>
      <c r="J5" s="1540"/>
      <c r="K5" s="1540"/>
      <c r="L5" s="1540"/>
      <c r="M5" s="1540"/>
      <c r="N5" s="1540"/>
      <c r="O5" s="1540"/>
      <c r="P5" s="1540"/>
      <c r="Q5" s="1540"/>
      <c r="R5" s="1540"/>
      <c r="S5" s="1540"/>
      <c r="T5" s="1540"/>
      <c r="U5" s="1540"/>
      <c r="V5" s="1540"/>
      <c r="W5" s="1540"/>
      <c r="X5" s="1540"/>
      <c r="Y5" s="1540"/>
      <c r="Z5" s="1540"/>
      <c r="AA5" s="1540"/>
      <c r="AB5" s="1540"/>
      <c r="AC5" s="1540"/>
    </row>
    <row r="6" spans="2:30" s="621" customFormat="1" ht="14.25" customHeight="1" x14ac:dyDescent="0.25">
      <c r="B6" s="1475" t="str">
        <f>porsaad!$B$6</f>
        <v>Situación a 31 de octubre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906" customFormat="1" ht="5.25" customHeight="1" x14ac:dyDescent="0.25"/>
    <row r="8" spans="2:30" s="715" customFormat="1" ht="21.75" customHeight="1" x14ac:dyDescent="0.25">
      <c r="B8" s="1556" t="s">
        <v>27</v>
      </c>
      <c r="D8" s="1556" t="s">
        <v>112</v>
      </c>
      <c r="E8" s="1556" t="s">
        <v>26</v>
      </c>
      <c r="F8" s="1556"/>
      <c r="G8" s="1556"/>
      <c r="H8" s="1556"/>
      <c r="I8" s="1556"/>
      <c r="J8" s="1556"/>
      <c r="K8" s="1556"/>
      <c r="L8" s="1556"/>
      <c r="M8" s="1556"/>
      <c r="N8" s="1556"/>
      <c r="O8" s="1556"/>
      <c r="P8" s="1556"/>
      <c r="Q8" s="1556"/>
      <c r="R8" s="1556"/>
      <c r="S8" s="1556"/>
    </row>
    <row r="9" spans="2:30" s="715" customFormat="1" ht="21.75" customHeight="1" x14ac:dyDescent="0.25">
      <c r="B9" s="1556"/>
      <c r="D9" s="1556"/>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56"/>
      <c r="D10" s="1556"/>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56" t="s">
        <v>24</v>
      </c>
      <c r="D12" s="907" t="s">
        <v>31</v>
      </c>
      <c r="E12" s="908">
        <f>'46perfpbsaad'!E12</f>
        <v>529</v>
      </c>
      <c r="F12" s="907"/>
      <c r="G12" s="908">
        <f>'46perfpbsaad'!H12</f>
        <v>10706</v>
      </c>
      <c r="H12" s="907"/>
      <c r="I12" s="908">
        <f>'46perfpbsaad'!K12</f>
        <v>6266</v>
      </c>
      <c r="J12" s="907"/>
      <c r="K12" s="908">
        <f>'46perfpbsaad'!N12</f>
        <v>8680</v>
      </c>
      <c r="L12" s="907"/>
      <c r="M12" s="908">
        <f>'46perfpbsaad'!Q12</f>
        <v>8439</v>
      </c>
      <c r="N12" s="907"/>
      <c r="O12" s="908">
        <f>'46perfpbsaad'!T12</f>
        <v>11706</v>
      </c>
      <c r="P12" s="907"/>
      <c r="Q12" s="908">
        <f>'46perfpbsaad'!W12</f>
        <v>39438</v>
      </c>
      <c r="R12" s="907"/>
      <c r="S12" s="908">
        <f>'46perfpbsaad'!Z12</f>
        <v>187736</v>
      </c>
      <c r="T12" s="909"/>
      <c r="V12" s="910">
        <f>E12/E$15</f>
        <v>0.31983071342200725</v>
      </c>
      <c r="W12" s="910">
        <f>G12/G$15</f>
        <v>0.31553197760094309</v>
      </c>
      <c r="X12" s="910">
        <f>I12/I$15</f>
        <v>0.28689162584130762</v>
      </c>
      <c r="Y12" s="910">
        <f>K12/K$15</f>
        <v>0.2949170970372384</v>
      </c>
      <c r="Z12" s="910">
        <f>M12/M$15</f>
        <v>0.24543392275476966</v>
      </c>
      <c r="AA12" s="910">
        <f>O12/O$15</f>
        <v>0.20576551239233609</v>
      </c>
      <c r="AB12" s="910">
        <f>Q12/Q$15</f>
        <v>0.20233746511246101</v>
      </c>
      <c r="AC12" s="910">
        <f>S12/S$15</f>
        <v>0.28796029149429941</v>
      </c>
      <c r="AD12" s="910"/>
    </row>
    <row r="13" spans="2:30" s="697" customFormat="1" ht="21" customHeight="1" x14ac:dyDescent="0.25">
      <c r="B13" s="1556"/>
      <c r="D13" s="907" t="s">
        <v>49</v>
      </c>
      <c r="E13" s="908">
        <f>'46perfpbsaad'!E13</f>
        <v>762</v>
      </c>
      <c r="F13" s="907"/>
      <c r="G13" s="908">
        <f>'46perfpbsaad'!H13</f>
        <v>13047</v>
      </c>
      <c r="H13" s="907"/>
      <c r="I13" s="908">
        <f>'46perfpbsaad'!K13</f>
        <v>8121</v>
      </c>
      <c r="J13" s="907"/>
      <c r="K13" s="908">
        <f>'46perfpbsaad'!N13</f>
        <v>11346</v>
      </c>
      <c r="L13" s="907"/>
      <c r="M13" s="908">
        <f>'46perfpbsaad'!Q13</f>
        <v>12906</v>
      </c>
      <c r="N13" s="907"/>
      <c r="O13" s="908">
        <f>'46perfpbsaad'!T13</f>
        <v>21537</v>
      </c>
      <c r="P13" s="907"/>
      <c r="Q13" s="908">
        <f>'46perfpbsaad'!W13</f>
        <v>68860</v>
      </c>
      <c r="R13" s="907"/>
      <c r="S13" s="908">
        <f>'46perfpbsaad'!Z13</f>
        <v>245112</v>
      </c>
      <c r="T13" s="909"/>
      <c r="V13" s="910">
        <f>E13/E$15</f>
        <v>0.46070133010882708</v>
      </c>
      <c r="W13" s="910">
        <f>G13/G$15</f>
        <v>0.38452696728558799</v>
      </c>
      <c r="X13" s="910">
        <f>I13/I$15</f>
        <v>0.3718236344489721</v>
      </c>
      <c r="Y13" s="910">
        <f>K13/K$15</f>
        <v>0.38549877684153305</v>
      </c>
      <c r="Z13" s="910">
        <f>M13/M$15</f>
        <v>0.37534899953466727</v>
      </c>
      <c r="AA13" s="910">
        <f>O13/O$15</f>
        <v>0.37857268412726314</v>
      </c>
      <c r="AB13" s="910">
        <f>Q13/Q$15</f>
        <v>0.35328763749794778</v>
      </c>
      <c r="AC13" s="910">
        <f>S13/S$15</f>
        <v>0.37596690548829592</v>
      </c>
      <c r="AD13" s="910"/>
    </row>
    <row r="14" spans="2:30" s="697" customFormat="1" ht="21" customHeight="1" x14ac:dyDescent="0.25">
      <c r="B14" s="1556"/>
      <c r="D14" s="907" t="s">
        <v>50</v>
      </c>
      <c r="E14" s="908">
        <f>'46perfpbsaad'!E14</f>
        <v>363</v>
      </c>
      <c r="F14" s="907"/>
      <c r="G14" s="908">
        <f>'46perfpbsaad'!H14</f>
        <v>10177</v>
      </c>
      <c r="H14" s="907"/>
      <c r="I14" s="908">
        <f>'46perfpbsaad'!K14</f>
        <v>7454</v>
      </c>
      <c r="J14" s="907"/>
      <c r="K14" s="908">
        <f>'46perfpbsaad'!N14</f>
        <v>9406</v>
      </c>
      <c r="L14" s="907"/>
      <c r="M14" s="908">
        <f>'46perfpbsaad'!Q14</f>
        <v>13039</v>
      </c>
      <c r="N14" s="907"/>
      <c r="O14" s="908">
        <f>'46perfpbsaad'!T14</f>
        <v>23647</v>
      </c>
      <c r="P14" s="907"/>
      <c r="Q14" s="908">
        <f>'46perfpbsaad'!W14</f>
        <v>86614</v>
      </c>
      <c r="R14" s="907"/>
      <c r="S14" s="908">
        <f>'46perfpbsaad'!Z14</f>
        <v>219103</v>
      </c>
      <c r="T14" s="909"/>
      <c r="V14" s="910">
        <f>E14/E$15</f>
        <v>0.21946795646916567</v>
      </c>
      <c r="W14" s="910">
        <f>G14/G$15</f>
        <v>0.29994105511346891</v>
      </c>
      <c r="X14" s="910">
        <f>I14/I$15</f>
        <v>0.34128473970972023</v>
      </c>
      <c r="Y14" s="910">
        <f>K14/K$15</f>
        <v>0.31958412612122861</v>
      </c>
      <c r="Z14" s="910">
        <f>M14/M$15</f>
        <v>0.37921707771056307</v>
      </c>
      <c r="AA14" s="910">
        <f>O14/O$15</f>
        <v>0.41566180348040077</v>
      </c>
      <c r="AB14" s="910">
        <f>Q14/Q$15</f>
        <v>0.44437489738959118</v>
      </c>
      <c r="AC14" s="910">
        <f>S14/S$15</f>
        <v>0.33607280301740466</v>
      </c>
      <c r="AD14" s="910"/>
    </row>
    <row r="15" spans="2:30" s="697" customFormat="1" ht="21" customHeight="1" x14ac:dyDescent="0.25">
      <c r="B15" s="1556"/>
      <c r="D15" s="911" t="s">
        <v>68</v>
      </c>
      <c r="E15" s="908">
        <f>'46perfpbsaad'!E15</f>
        <v>1654</v>
      </c>
      <c r="F15" s="907"/>
      <c r="G15" s="908">
        <f>SUM(G12:G14)</f>
        <v>33930</v>
      </c>
      <c r="H15" s="908">
        <f t="shared" ref="H15:T15" si="0">SUM(H12:H14)</f>
        <v>0</v>
      </c>
      <c r="I15" s="908">
        <f t="shared" si="0"/>
        <v>21841</v>
      </c>
      <c r="J15" s="908">
        <f t="shared" si="0"/>
        <v>0</v>
      </c>
      <c r="K15" s="908">
        <f t="shared" si="0"/>
        <v>29432</v>
      </c>
      <c r="L15" s="908">
        <f t="shared" si="0"/>
        <v>0</v>
      </c>
      <c r="M15" s="908">
        <f t="shared" si="0"/>
        <v>34384</v>
      </c>
      <c r="N15" s="908">
        <f t="shared" si="0"/>
        <v>0</v>
      </c>
      <c r="O15" s="908">
        <f t="shared" si="0"/>
        <v>56890</v>
      </c>
      <c r="P15" s="908">
        <f t="shared" si="0"/>
        <v>0</v>
      </c>
      <c r="Q15" s="908">
        <f t="shared" si="0"/>
        <v>194912</v>
      </c>
      <c r="R15" s="908">
        <f t="shared" si="0"/>
        <v>0</v>
      </c>
      <c r="S15" s="908">
        <f t="shared" si="0"/>
        <v>651951</v>
      </c>
      <c r="T15" s="908">
        <f t="shared" si="0"/>
        <v>0</v>
      </c>
      <c r="V15" s="910"/>
    </row>
    <row r="16" spans="2:30" s="697" customFormat="1" ht="21" customHeight="1" x14ac:dyDescent="0.25">
      <c r="B16" s="1556" t="s">
        <v>23</v>
      </c>
      <c r="D16" s="907" t="s">
        <v>31</v>
      </c>
      <c r="E16" s="908">
        <f>'46perfpbsaad'!E16</f>
        <v>682</v>
      </c>
      <c r="F16" s="907"/>
      <c r="G16" s="908">
        <f>'46perfpbsaad'!H16</f>
        <v>23173</v>
      </c>
      <c r="H16" s="907"/>
      <c r="I16" s="908">
        <f>'46perfpbsaad'!K16</f>
        <v>10031</v>
      </c>
      <c r="J16" s="907"/>
      <c r="K16" s="908">
        <f>'46perfpbsaad'!N16</f>
        <v>10744</v>
      </c>
      <c r="L16" s="907"/>
      <c r="M16" s="908">
        <f>'46perfpbsaad'!Q16</f>
        <v>9584</v>
      </c>
      <c r="N16" s="907"/>
      <c r="O16" s="908">
        <f>'46perfpbsaad'!T16</f>
        <v>12923</v>
      </c>
      <c r="P16" s="907"/>
      <c r="Q16" s="908">
        <f>'46perfpbsaad'!W16</f>
        <v>30109</v>
      </c>
      <c r="R16" s="907"/>
      <c r="S16" s="908">
        <f>'46perfpbsaad'!Z16</f>
        <v>60919</v>
      </c>
      <c r="T16" s="909"/>
      <c r="V16" s="910">
        <f>E16/E$19</f>
        <v>0.32741238598175709</v>
      </c>
      <c r="W16" s="910">
        <f>G16/G$19</f>
        <v>0.29246283161269154</v>
      </c>
      <c r="X16" s="910">
        <f>I16/I$19</f>
        <v>0.27903418732092689</v>
      </c>
      <c r="Y16" s="910">
        <f>K16/K$19</f>
        <v>0.27762991291764644</v>
      </c>
      <c r="Z16" s="910">
        <f>M16/M$19</f>
        <v>0.2438490700455436</v>
      </c>
      <c r="AA16" s="910">
        <f>O16/O$19</f>
        <v>0.22082293838214689</v>
      </c>
      <c r="AB16" s="910">
        <f>Q16/Q$19</f>
        <v>0.24333061250878879</v>
      </c>
      <c r="AC16" s="910">
        <f>S16/S$19</f>
        <v>0.26287082784957605</v>
      </c>
    </row>
    <row r="17" spans="2:29" s="697" customFormat="1" ht="21" customHeight="1" x14ac:dyDescent="0.25">
      <c r="B17" s="1556"/>
      <c r="D17" s="907" t="s">
        <v>49</v>
      </c>
      <c r="E17" s="908">
        <f>'46perfpbsaad'!E17</f>
        <v>984</v>
      </c>
      <c r="F17" s="907"/>
      <c r="G17" s="908">
        <f>'46perfpbsaad'!H17</f>
        <v>32570</v>
      </c>
      <c r="H17" s="907"/>
      <c r="I17" s="908">
        <f>'46perfpbsaad'!K17</f>
        <v>13085</v>
      </c>
      <c r="J17" s="907"/>
      <c r="K17" s="908">
        <f>'46perfpbsaad'!N17</f>
        <v>14829</v>
      </c>
      <c r="L17" s="907"/>
      <c r="M17" s="908">
        <f>'46perfpbsaad'!Q17</f>
        <v>15172</v>
      </c>
      <c r="N17" s="907"/>
      <c r="O17" s="908">
        <f>'46perfpbsaad'!T17</f>
        <v>22944</v>
      </c>
      <c r="P17" s="907"/>
      <c r="Q17" s="908">
        <f>'46perfpbsaad'!W17</f>
        <v>47432</v>
      </c>
      <c r="R17" s="907"/>
      <c r="S17" s="908">
        <f>'46perfpbsaad'!Z17</f>
        <v>85226</v>
      </c>
      <c r="T17" s="909"/>
      <c r="V17" s="910">
        <f>E17/E$19</f>
        <v>0.47239558329332693</v>
      </c>
      <c r="W17" s="910">
        <f>G17/G$19</f>
        <v>0.41106090819597646</v>
      </c>
      <c r="X17" s="910">
        <f>I17/I$19</f>
        <v>0.3639878717071407</v>
      </c>
      <c r="Y17" s="910">
        <f>K17/K$19</f>
        <v>0.383188196077418</v>
      </c>
      <c r="Z17" s="910">
        <f>M17/M$19</f>
        <v>0.38602651197109633</v>
      </c>
      <c r="AA17" s="910">
        <f>O17/O$19</f>
        <v>0.39205768770718702</v>
      </c>
      <c r="AB17" s="910">
        <f>Q17/Q$19</f>
        <v>0.38332915781051746</v>
      </c>
      <c r="AC17" s="910">
        <f>S17/S$19</f>
        <v>0.36775766467453452</v>
      </c>
    </row>
    <row r="18" spans="2:29" s="697" customFormat="1" ht="21" customHeight="1" x14ac:dyDescent="0.25">
      <c r="B18" s="1556"/>
      <c r="D18" s="907" t="s">
        <v>50</v>
      </c>
      <c r="E18" s="908">
        <f>'46perfpbsaad'!E18</f>
        <v>417</v>
      </c>
      <c r="F18" s="907"/>
      <c r="G18" s="908">
        <f>'46perfpbsaad'!H18</f>
        <v>23491</v>
      </c>
      <c r="H18" s="907"/>
      <c r="I18" s="908">
        <f>'46perfpbsaad'!K18</f>
        <v>12833</v>
      </c>
      <c r="J18" s="907"/>
      <c r="K18" s="908">
        <f>'46perfpbsaad'!N18</f>
        <v>13126</v>
      </c>
      <c r="L18" s="907"/>
      <c r="M18" s="908">
        <f>'46perfpbsaad'!Q18</f>
        <v>14547</v>
      </c>
      <c r="N18" s="907"/>
      <c r="O18" s="908">
        <f>'46perfpbsaad'!T18</f>
        <v>22655</v>
      </c>
      <c r="P18" s="907"/>
      <c r="Q18" s="908">
        <f>'46perfpbsaad'!W18</f>
        <v>46196</v>
      </c>
      <c r="R18" s="907"/>
      <c r="S18" s="908">
        <f>'46perfpbsaad'!Z18</f>
        <v>85600</v>
      </c>
      <c r="T18" s="909"/>
      <c r="V18" s="910">
        <f>E18/E$19</f>
        <v>0.20019203072491598</v>
      </c>
      <c r="W18" s="910">
        <f>G18/G$19</f>
        <v>0.296476260191332</v>
      </c>
      <c r="X18" s="910">
        <f>I18/I$19</f>
        <v>0.35697794097193247</v>
      </c>
      <c r="Y18" s="910">
        <f>K18/K$19</f>
        <v>0.33918189100493551</v>
      </c>
      <c r="Z18" s="910">
        <f>M18/M$19</f>
        <v>0.37012441798336004</v>
      </c>
      <c r="AA18" s="910">
        <f>O18/O$19</f>
        <v>0.38711937391066609</v>
      </c>
      <c r="AB18" s="910">
        <f>Q18/Q$19</f>
        <v>0.37334022968069375</v>
      </c>
      <c r="AC18" s="910">
        <f>S18/S$19</f>
        <v>0.36937150747588943</v>
      </c>
    </row>
    <row r="19" spans="2:29" s="697" customFormat="1" ht="21" customHeight="1" x14ac:dyDescent="0.25">
      <c r="B19" s="1556"/>
      <c r="D19" s="911" t="s">
        <v>68</v>
      </c>
      <c r="E19" s="908">
        <f>'46perfpbsaad'!E19</f>
        <v>2083</v>
      </c>
      <c r="F19" s="907"/>
      <c r="G19" s="908">
        <f>SUM(G16:G18)</f>
        <v>79234</v>
      </c>
      <c r="H19" s="908">
        <f t="shared" ref="H19:T19" si="1">SUM(H16:H18)</f>
        <v>0</v>
      </c>
      <c r="I19" s="908">
        <f t="shared" si="1"/>
        <v>35949</v>
      </c>
      <c r="J19" s="908">
        <f t="shared" si="1"/>
        <v>0</v>
      </c>
      <c r="K19" s="908">
        <f t="shared" si="1"/>
        <v>38699</v>
      </c>
      <c r="L19" s="908">
        <f t="shared" si="1"/>
        <v>0</v>
      </c>
      <c r="M19" s="908">
        <f t="shared" si="1"/>
        <v>39303</v>
      </c>
      <c r="N19" s="908">
        <f t="shared" si="1"/>
        <v>0</v>
      </c>
      <c r="O19" s="908">
        <f t="shared" si="1"/>
        <v>58522</v>
      </c>
      <c r="P19" s="908">
        <f t="shared" si="1"/>
        <v>0</v>
      </c>
      <c r="Q19" s="908">
        <f t="shared" si="1"/>
        <v>123737</v>
      </c>
      <c r="R19" s="908">
        <f t="shared" si="1"/>
        <v>0</v>
      </c>
      <c r="S19" s="908">
        <f t="shared" si="1"/>
        <v>231745</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56" t="s">
        <v>0</v>
      </c>
      <c r="C21" s="1556"/>
      <c r="D21" s="1556"/>
      <c r="E21" s="727">
        <f>'46perfpbsaad'!E21</f>
        <v>3737</v>
      </c>
      <c r="F21" s="909"/>
      <c r="G21" s="727">
        <f>G15+G19</f>
        <v>113164</v>
      </c>
      <c r="H21" s="727">
        <f t="shared" ref="H21:T21" si="2">H15+H19</f>
        <v>0</v>
      </c>
      <c r="I21" s="727">
        <f t="shared" si="2"/>
        <v>57790</v>
      </c>
      <c r="J21" s="727">
        <f t="shared" si="2"/>
        <v>0</v>
      </c>
      <c r="K21" s="727">
        <f t="shared" si="2"/>
        <v>68131</v>
      </c>
      <c r="L21" s="727">
        <f t="shared" si="2"/>
        <v>0</v>
      </c>
      <c r="M21" s="727">
        <f t="shared" si="2"/>
        <v>73687</v>
      </c>
      <c r="N21" s="727">
        <f t="shared" si="2"/>
        <v>0</v>
      </c>
      <c r="O21" s="727">
        <f t="shared" si="2"/>
        <v>115412</v>
      </c>
      <c r="P21" s="727">
        <f t="shared" si="2"/>
        <v>0</v>
      </c>
      <c r="Q21" s="727">
        <f t="shared" si="2"/>
        <v>318649</v>
      </c>
      <c r="R21" s="727">
        <f t="shared" si="2"/>
        <v>0</v>
      </c>
      <c r="S21" s="727">
        <f t="shared" si="2"/>
        <v>883696</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44"/>
      <c r="D35" s="1644"/>
      <c r="E35" s="1644"/>
      <c r="F35" s="1644"/>
      <c r="G35" s="1644"/>
      <c r="H35" s="1644"/>
      <c r="I35" s="1644"/>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33"/>
      <c r="C44" s="1534"/>
      <c r="D44" s="1534"/>
      <c r="E44" s="1534"/>
      <c r="F44" s="1534"/>
      <c r="G44" s="1534"/>
      <c r="H44" s="1534"/>
      <c r="I44" s="1534"/>
      <c r="J44" s="1534"/>
      <c r="K44" s="1534"/>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36"/>
      <c r="C2" s="1436"/>
      <c r="D2" s="1436"/>
      <c r="E2" s="344"/>
      <c r="F2" s="344"/>
      <c r="G2" s="1650"/>
      <c r="H2" s="1650"/>
      <c r="I2" s="1650"/>
      <c r="J2" s="1650"/>
      <c r="K2" s="1650"/>
      <c r="L2" s="1650"/>
      <c r="M2" s="1650"/>
      <c r="N2" s="1650"/>
      <c r="O2" s="1650"/>
      <c r="P2" s="1650"/>
      <c r="S2" s="344"/>
    </row>
    <row r="3" spans="1:21" s="343" customFormat="1" ht="3" customHeight="1" x14ac:dyDescent="0.35">
      <c r="B3" s="344"/>
      <c r="C3" s="344"/>
      <c r="D3" s="344"/>
      <c r="E3" s="344"/>
      <c r="F3" s="344"/>
      <c r="K3" s="344"/>
      <c r="O3" s="344"/>
      <c r="S3" s="344"/>
    </row>
    <row r="4" spans="1:21" s="345" customFormat="1" ht="15" customHeight="1" x14ac:dyDescent="0.25">
      <c r="B4" s="1474" t="s">
        <v>438</v>
      </c>
      <c r="C4" s="1474"/>
      <c r="D4" s="1474"/>
      <c r="E4" s="1474"/>
      <c r="F4" s="1474"/>
      <c r="G4" s="1474"/>
      <c r="H4" s="1474"/>
      <c r="I4" s="1474"/>
      <c r="J4" s="1474"/>
      <c r="K4" s="1474"/>
      <c r="L4" s="1474"/>
      <c r="M4" s="1474"/>
      <c r="N4" s="1474"/>
      <c r="O4" s="1474"/>
      <c r="P4" s="1474"/>
      <c r="Q4" s="1474"/>
      <c r="R4" s="924"/>
      <c r="S4" s="924"/>
      <c r="T4" s="924"/>
    </row>
    <row r="5" spans="1:21"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750"/>
      <c r="R5" s="925"/>
      <c r="S5" s="925"/>
      <c r="T5" s="925"/>
      <c r="U5" s="875"/>
    </row>
    <row r="6" spans="1:21" s="345" customFormat="1" ht="4.5" customHeight="1" x14ac:dyDescent="0.25"/>
    <row r="7" spans="1:21" s="322" customFormat="1" ht="15" customHeight="1" x14ac:dyDescent="0.25">
      <c r="A7" s="316"/>
      <c r="B7" s="1651" t="s">
        <v>12</v>
      </c>
      <c r="C7" s="1654" t="s">
        <v>0</v>
      </c>
      <c r="D7" s="1655"/>
      <c r="E7" s="1656"/>
      <c r="F7" s="920"/>
      <c r="G7" s="1524" t="s">
        <v>31</v>
      </c>
      <c r="H7" s="1524"/>
      <c r="I7" s="1524"/>
      <c r="J7" s="921"/>
      <c r="K7" s="1524" t="s">
        <v>49</v>
      </c>
      <c r="L7" s="1524"/>
      <c r="M7" s="1524"/>
      <c r="N7" s="921"/>
      <c r="O7" s="1524" t="s">
        <v>50</v>
      </c>
      <c r="P7" s="1524"/>
      <c r="Q7" s="1524"/>
    </row>
    <row r="8" spans="1:21" s="322" customFormat="1" ht="15" customHeight="1" x14ac:dyDescent="0.25">
      <c r="A8" s="316"/>
      <c r="B8" s="1652"/>
      <c r="C8" s="1657"/>
      <c r="D8" s="1658"/>
      <c r="E8" s="1659"/>
      <c r="F8" s="920"/>
      <c r="G8" s="1517"/>
      <c r="H8" s="1517"/>
      <c r="I8" s="1517"/>
      <c r="J8" s="922"/>
      <c r="K8" s="1517"/>
      <c r="L8" s="1517"/>
      <c r="M8" s="1517"/>
      <c r="N8" s="922"/>
      <c r="O8" s="1517"/>
      <c r="P8" s="1517"/>
      <c r="Q8" s="1517"/>
    </row>
    <row r="9" spans="1:21" s="322" customFormat="1" ht="33.75" customHeight="1" x14ac:dyDescent="0.25">
      <c r="A9" s="316"/>
      <c r="B9" s="1652"/>
      <c r="C9" s="1652" t="s">
        <v>69</v>
      </c>
      <c r="D9" s="1660"/>
      <c r="E9" s="959" t="s">
        <v>285</v>
      </c>
      <c r="F9" s="920"/>
      <c r="G9" s="1646" t="s">
        <v>69</v>
      </c>
      <c r="H9" s="1463"/>
      <c r="I9" s="959" t="s">
        <v>285</v>
      </c>
      <c r="J9" s="922"/>
      <c r="K9" s="1647" t="s">
        <v>69</v>
      </c>
      <c r="L9" s="1648"/>
      <c r="M9" s="941" t="s">
        <v>285</v>
      </c>
      <c r="N9" s="922"/>
      <c r="O9" s="1646" t="s">
        <v>69</v>
      </c>
      <c r="P9" s="1463"/>
      <c r="Q9" s="941" t="s">
        <v>285</v>
      </c>
    </row>
    <row r="10" spans="1:21" s="322" customFormat="1" ht="29.25" customHeight="1" x14ac:dyDescent="0.25">
      <c r="A10" s="316"/>
      <c r="B10" s="1653"/>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491077</v>
      </c>
      <c r="D12" s="928">
        <f t="shared" ref="D12:D29" si="0">C12/C$30*100</f>
        <v>21.215587858291727</v>
      </c>
      <c r="E12" s="929">
        <f>I12+M12+Q12</f>
        <v>321670</v>
      </c>
      <c r="F12" s="930"/>
      <c r="G12" s="927">
        <v>107649</v>
      </c>
      <c r="H12" s="928">
        <v>21.9210022053568</v>
      </c>
      <c r="I12" s="929">
        <v>75933</v>
      </c>
      <c r="J12" s="930"/>
      <c r="K12" s="927">
        <v>210530</v>
      </c>
      <c r="L12" s="928">
        <v>42.871077244505443</v>
      </c>
      <c r="M12" s="929">
        <v>139216</v>
      </c>
      <c r="N12" s="930"/>
      <c r="O12" s="927">
        <v>172898</v>
      </c>
      <c r="P12" s="928">
        <v>35.207920550137757</v>
      </c>
      <c r="Q12" s="929">
        <v>106521</v>
      </c>
    </row>
    <row r="13" spans="1:21" s="331" customFormat="1" ht="18" customHeight="1" x14ac:dyDescent="0.25">
      <c r="A13" s="330"/>
      <c r="B13" s="931" t="s">
        <v>7</v>
      </c>
      <c r="C13" s="932">
        <f t="shared" ref="C13:C29" si="1">G13+K13+O13</f>
        <v>64146</v>
      </c>
      <c r="D13" s="933">
        <f t="shared" si="0"/>
        <v>2.7712458509724156</v>
      </c>
      <c r="E13" s="934">
        <f t="shared" ref="E13:E29" si="2">I13+M13+Q13</f>
        <v>48456</v>
      </c>
      <c r="F13" s="930"/>
      <c r="G13" s="932">
        <v>18489</v>
      </c>
      <c r="H13" s="933">
        <v>28.82330932560097</v>
      </c>
      <c r="I13" s="934">
        <v>14114</v>
      </c>
      <c r="J13" s="930"/>
      <c r="K13" s="932">
        <v>22635</v>
      </c>
      <c r="L13" s="933">
        <v>35.28668973903283</v>
      </c>
      <c r="M13" s="934">
        <v>17301</v>
      </c>
      <c r="N13" s="930"/>
      <c r="O13" s="932">
        <v>23022</v>
      </c>
      <c r="P13" s="933">
        <v>35.890000935366196</v>
      </c>
      <c r="Q13" s="934">
        <v>17041</v>
      </c>
    </row>
    <row r="14" spans="1:21" s="331" customFormat="1" ht="18" customHeight="1" x14ac:dyDescent="0.25">
      <c r="A14" s="330"/>
      <c r="B14" s="931" t="s">
        <v>37</v>
      </c>
      <c r="C14" s="932">
        <f t="shared" si="1"/>
        <v>48576</v>
      </c>
      <c r="D14" s="933">
        <f t="shared" si="0"/>
        <v>2.0985881965646507</v>
      </c>
      <c r="E14" s="934">
        <f t="shared" si="2"/>
        <v>34063</v>
      </c>
      <c r="F14" s="930"/>
      <c r="G14" s="932">
        <v>10937</v>
      </c>
      <c r="H14" s="933">
        <v>22.515233860342558</v>
      </c>
      <c r="I14" s="934">
        <v>7759</v>
      </c>
      <c r="J14" s="930"/>
      <c r="K14" s="932">
        <v>16202</v>
      </c>
      <c r="L14" s="933">
        <v>33.35391963109354</v>
      </c>
      <c r="M14" s="934">
        <v>11181</v>
      </c>
      <c r="N14" s="930"/>
      <c r="O14" s="932">
        <v>21437</v>
      </c>
      <c r="P14" s="933">
        <v>44.130846508563899</v>
      </c>
      <c r="Q14" s="934">
        <v>15123</v>
      </c>
    </row>
    <row r="15" spans="1:21" s="331" customFormat="1" ht="18" customHeight="1" x14ac:dyDescent="0.25">
      <c r="A15" s="330"/>
      <c r="B15" s="931" t="s">
        <v>38</v>
      </c>
      <c r="C15" s="932">
        <f t="shared" si="1"/>
        <v>55698</v>
      </c>
      <c r="D15" s="933">
        <f t="shared" si="0"/>
        <v>2.4062739907003028</v>
      </c>
      <c r="E15" s="934">
        <f t="shared" si="2"/>
        <v>33805</v>
      </c>
      <c r="F15" s="930"/>
      <c r="G15" s="932">
        <v>11910</v>
      </c>
      <c r="H15" s="933">
        <v>21.383173543035657</v>
      </c>
      <c r="I15" s="934">
        <v>8268</v>
      </c>
      <c r="J15" s="930"/>
      <c r="K15" s="932">
        <v>18210</v>
      </c>
      <c r="L15" s="933">
        <v>32.694172142626307</v>
      </c>
      <c r="M15" s="934">
        <v>10996</v>
      </c>
      <c r="N15" s="930"/>
      <c r="O15" s="932">
        <v>25578</v>
      </c>
      <c r="P15" s="933">
        <v>45.922654314338033</v>
      </c>
      <c r="Q15" s="934">
        <v>14541</v>
      </c>
    </row>
    <row r="16" spans="1:21" s="331" customFormat="1" ht="18" customHeight="1" x14ac:dyDescent="0.25">
      <c r="A16" s="330"/>
      <c r="B16" s="931" t="s">
        <v>6</v>
      </c>
      <c r="C16" s="932">
        <f t="shared" si="1"/>
        <v>69008</v>
      </c>
      <c r="D16" s="933">
        <f t="shared" si="0"/>
        <v>2.9812947601394391</v>
      </c>
      <c r="E16" s="934">
        <f t="shared" si="2"/>
        <v>61080</v>
      </c>
      <c r="F16" s="930"/>
      <c r="G16" s="932">
        <v>24364</v>
      </c>
      <c r="H16" s="933">
        <v>35.306051472293063</v>
      </c>
      <c r="I16" s="934">
        <v>21330</v>
      </c>
      <c r="J16" s="930"/>
      <c r="K16" s="932">
        <v>24568</v>
      </c>
      <c r="L16" s="933">
        <v>35.601669371667057</v>
      </c>
      <c r="M16" s="934">
        <v>21786</v>
      </c>
      <c r="N16" s="930"/>
      <c r="O16" s="932">
        <v>20076</v>
      </c>
      <c r="P16" s="933">
        <v>29.092279156039879</v>
      </c>
      <c r="Q16" s="934">
        <v>17964</v>
      </c>
    </row>
    <row r="17" spans="1:18" s="331" customFormat="1" ht="18" customHeight="1" x14ac:dyDescent="0.25">
      <c r="A17" s="330"/>
      <c r="B17" s="931" t="s">
        <v>5</v>
      </c>
      <c r="C17" s="932">
        <f t="shared" si="1"/>
        <v>29011</v>
      </c>
      <c r="D17" s="933">
        <f t="shared" si="0"/>
        <v>1.2533379070021631</v>
      </c>
      <c r="E17" s="934">
        <f t="shared" si="2"/>
        <v>18238</v>
      </c>
      <c r="F17" s="930"/>
      <c r="G17" s="932">
        <v>8499</v>
      </c>
      <c r="H17" s="933">
        <v>29.295784357657439</v>
      </c>
      <c r="I17" s="934">
        <v>5160</v>
      </c>
      <c r="J17" s="930"/>
      <c r="K17" s="932">
        <v>13081</v>
      </c>
      <c r="L17" s="933">
        <v>45.089793526593361</v>
      </c>
      <c r="M17" s="934">
        <v>7927</v>
      </c>
      <c r="N17" s="930"/>
      <c r="O17" s="932">
        <v>7431</v>
      </c>
      <c r="P17" s="933">
        <v>25.614422115749196</v>
      </c>
      <c r="Q17" s="934">
        <v>5151</v>
      </c>
    </row>
    <row r="18" spans="1:18" s="331" customFormat="1" ht="18" customHeight="1" x14ac:dyDescent="0.25">
      <c r="A18" s="330"/>
      <c r="B18" s="931" t="s">
        <v>4</v>
      </c>
      <c r="C18" s="932">
        <f t="shared" si="1"/>
        <v>180623</v>
      </c>
      <c r="D18" s="933">
        <f t="shared" si="0"/>
        <v>7.8033040149064741</v>
      </c>
      <c r="E18" s="934">
        <f t="shared" si="2"/>
        <v>127957</v>
      </c>
      <c r="F18" s="930"/>
      <c r="G18" s="932">
        <v>48035</v>
      </c>
      <c r="H18" s="933">
        <v>26.594066093465397</v>
      </c>
      <c r="I18" s="934">
        <v>34767</v>
      </c>
      <c r="J18" s="930"/>
      <c r="K18" s="932">
        <v>59620</v>
      </c>
      <c r="L18" s="933">
        <v>33.007977943008363</v>
      </c>
      <c r="M18" s="934">
        <v>42209</v>
      </c>
      <c r="N18" s="930"/>
      <c r="O18" s="932">
        <v>72968</v>
      </c>
      <c r="P18" s="933">
        <v>40.397955963526236</v>
      </c>
      <c r="Q18" s="934">
        <v>50981</v>
      </c>
    </row>
    <row r="19" spans="1:18" s="331" customFormat="1" ht="18" customHeight="1" x14ac:dyDescent="0.25">
      <c r="A19" s="330"/>
      <c r="B19" s="931" t="s">
        <v>40</v>
      </c>
      <c r="C19" s="932">
        <f t="shared" si="1"/>
        <v>114484</v>
      </c>
      <c r="D19" s="933">
        <f t="shared" si="0"/>
        <v>4.9459562560834041</v>
      </c>
      <c r="E19" s="934">
        <f t="shared" si="2"/>
        <v>80382</v>
      </c>
      <c r="F19" s="930"/>
      <c r="G19" s="932">
        <v>34622</v>
      </c>
      <c r="H19" s="933">
        <v>30.241780510813737</v>
      </c>
      <c r="I19" s="934">
        <v>24186</v>
      </c>
      <c r="J19" s="930"/>
      <c r="K19" s="932">
        <v>37296</v>
      </c>
      <c r="L19" s="933">
        <v>32.577478075538941</v>
      </c>
      <c r="M19" s="934">
        <v>26114</v>
      </c>
      <c r="N19" s="930"/>
      <c r="O19" s="932">
        <v>42566</v>
      </c>
      <c r="P19" s="933">
        <v>37.180741413647326</v>
      </c>
      <c r="Q19" s="934">
        <v>30082</v>
      </c>
    </row>
    <row r="20" spans="1:18" s="331" customFormat="1" ht="18" customHeight="1" x14ac:dyDescent="0.25">
      <c r="A20" s="330"/>
      <c r="B20" s="931" t="s">
        <v>41</v>
      </c>
      <c r="C20" s="932">
        <f t="shared" si="1"/>
        <v>301721</v>
      </c>
      <c r="D20" s="933">
        <f t="shared" si="0"/>
        <v>13.034999367088334</v>
      </c>
      <c r="E20" s="934">
        <f t="shared" si="2"/>
        <v>243496</v>
      </c>
      <c r="F20" s="930"/>
      <c r="G20" s="932">
        <v>57037</v>
      </c>
      <c r="H20" s="933">
        <v>18.903888029006929</v>
      </c>
      <c r="I20" s="934">
        <v>45952</v>
      </c>
      <c r="J20" s="930"/>
      <c r="K20" s="932">
        <v>119596</v>
      </c>
      <c r="L20" s="933">
        <v>39.637943663185524</v>
      </c>
      <c r="M20" s="934">
        <v>94942</v>
      </c>
      <c r="N20" s="930"/>
      <c r="O20" s="932">
        <v>125088</v>
      </c>
      <c r="P20" s="933">
        <v>41.45816830780754</v>
      </c>
      <c r="Q20" s="934">
        <v>102602</v>
      </c>
    </row>
    <row r="21" spans="1:18" s="331" customFormat="1" ht="18" customHeight="1" x14ac:dyDescent="0.25">
      <c r="A21" s="330"/>
      <c r="B21" s="931" t="s">
        <v>3</v>
      </c>
      <c r="C21" s="932">
        <f t="shared" si="1"/>
        <v>268413</v>
      </c>
      <c r="D21" s="933">
        <f t="shared" si="0"/>
        <v>11.596021772161306</v>
      </c>
      <c r="E21" s="934">
        <f t="shared" si="2"/>
        <v>177368</v>
      </c>
      <c r="F21" s="930"/>
      <c r="G21" s="932">
        <v>72018</v>
      </c>
      <c r="H21" s="933">
        <v>26.831040225324404</v>
      </c>
      <c r="I21" s="934">
        <v>48133</v>
      </c>
      <c r="J21" s="930"/>
      <c r="K21" s="932">
        <v>100995</v>
      </c>
      <c r="L21" s="933">
        <v>37.626717036805225</v>
      </c>
      <c r="M21" s="934">
        <v>66616</v>
      </c>
      <c r="N21" s="930"/>
      <c r="O21" s="932">
        <v>95400</v>
      </c>
      <c r="P21" s="933">
        <v>35.542242737870374</v>
      </c>
      <c r="Q21" s="934">
        <v>62619</v>
      </c>
    </row>
    <row r="22" spans="1:18" s="331" customFormat="1" ht="18" customHeight="1" x14ac:dyDescent="0.25">
      <c r="A22" s="330"/>
      <c r="B22" s="931" t="s">
        <v>2</v>
      </c>
      <c r="C22" s="932">
        <f t="shared" si="1"/>
        <v>44710</v>
      </c>
      <c r="D22" s="933">
        <f t="shared" si="0"/>
        <v>1.9315686402422088</v>
      </c>
      <c r="E22" s="934">
        <f t="shared" si="2"/>
        <v>37527</v>
      </c>
      <c r="F22" s="930"/>
      <c r="G22" s="932">
        <v>13927</v>
      </c>
      <c r="H22" s="933">
        <v>31.149630955043616</v>
      </c>
      <c r="I22" s="934">
        <v>12348</v>
      </c>
      <c r="J22" s="930"/>
      <c r="K22" s="932">
        <v>15138</v>
      </c>
      <c r="L22" s="933">
        <v>33.858197271303958</v>
      </c>
      <c r="M22" s="934">
        <v>12671</v>
      </c>
      <c r="N22" s="930"/>
      <c r="O22" s="932">
        <v>15645</v>
      </c>
      <c r="P22" s="933">
        <v>34.992171773652423</v>
      </c>
      <c r="Q22" s="934">
        <v>12508</v>
      </c>
    </row>
    <row r="23" spans="1:18" s="331" customFormat="1" ht="18" customHeight="1" x14ac:dyDescent="0.25">
      <c r="A23" s="330"/>
      <c r="B23" s="931" t="s">
        <v>35</v>
      </c>
      <c r="C23" s="932">
        <f t="shared" si="1"/>
        <v>140048</v>
      </c>
      <c r="D23" s="933">
        <f t="shared" si="0"/>
        <v>6.0503763124276633</v>
      </c>
      <c r="E23" s="934">
        <f t="shared" si="2"/>
        <v>90424</v>
      </c>
      <c r="F23" s="930"/>
      <c r="G23" s="932">
        <v>41863</v>
      </c>
      <c r="H23" s="933">
        <v>29.891894207700215</v>
      </c>
      <c r="I23" s="934">
        <v>28239</v>
      </c>
      <c r="J23" s="930"/>
      <c r="K23" s="932">
        <v>46906</v>
      </c>
      <c r="L23" s="933">
        <v>33.492802467725355</v>
      </c>
      <c r="M23" s="934">
        <v>30452</v>
      </c>
      <c r="N23" s="930"/>
      <c r="O23" s="932">
        <v>51279</v>
      </c>
      <c r="P23" s="933">
        <v>36.615303324574434</v>
      </c>
      <c r="Q23" s="934">
        <v>31733</v>
      </c>
    </row>
    <row r="24" spans="1:18" s="331" customFormat="1" ht="18" customHeight="1" x14ac:dyDescent="0.25">
      <c r="A24" s="330"/>
      <c r="B24" s="931" t="s">
        <v>42</v>
      </c>
      <c r="C24" s="932">
        <f t="shared" si="1"/>
        <v>291322</v>
      </c>
      <c r="D24" s="933">
        <f t="shared" si="0"/>
        <v>12.585740089748171</v>
      </c>
      <c r="E24" s="934">
        <f t="shared" si="2"/>
        <v>206319</v>
      </c>
      <c r="F24" s="930"/>
      <c r="G24" s="932">
        <v>94544</v>
      </c>
      <c r="H24" s="933">
        <v>32.453436403704494</v>
      </c>
      <c r="I24" s="934">
        <v>67068</v>
      </c>
      <c r="J24" s="930"/>
      <c r="K24" s="932">
        <v>112244</v>
      </c>
      <c r="L24" s="933">
        <v>38.529187634301564</v>
      </c>
      <c r="M24" s="934">
        <v>77809</v>
      </c>
      <c r="N24" s="930"/>
      <c r="O24" s="932">
        <v>84534</v>
      </c>
      <c r="P24" s="933">
        <v>29.017375961993945</v>
      </c>
      <c r="Q24" s="934">
        <v>61442</v>
      </c>
    </row>
    <row r="25" spans="1:18" s="331" customFormat="1" ht="18" customHeight="1" x14ac:dyDescent="0.25">
      <c r="A25" s="330">
        <v>47094</v>
      </c>
      <c r="B25" s="931" t="s">
        <v>43</v>
      </c>
      <c r="C25" s="932">
        <f t="shared" si="1"/>
        <v>64605</v>
      </c>
      <c r="D25" s="933">
        <f t="shared" si="0"/>
        <v>2.7910756430965753</v>
      </c>
      <c r="E25" s="934">
        <f t="shared" si="2"/>
        <v>48582</v>
      </c>
      <c r="F25" s="930"/>
      <c r="G25" s="932">
        <v>17934</v>
      </c>
      <c r="H25" s="933">
        <v>27.759461342001394</v>
      </c>
      <c r="I25" s="934">
        <v>14414</v>
      </c>
      <c r="J25" s="930"/>
      <c r="K25" s="932">
        <v>23719</v>
      </c>
      <c r="L25" s="933">
        <v>36.713876634935374</v>
      </c>
      <c r="M25" s="934">
        <v>18141</v>
      </c>
      <c r="N25" s="930"/>
      <c r="O25" s="932">
        <v>22952</v>
      </c>
      <c r="P25" s="933">
        <v>35.526662023063231</v>
      </c>
      <c r="Q25" s="934">
        <v>16027</v>
      </c>
    </row>
    <row r="26" spans="1:18" s="331" customFormat="1" ht="18" customHeight="1" x14ac:dyDescent="0.25">
      <c r="B26" s="931" t="s">
        <v>44</v>
      </c>
      <c r="C26" s="932">
        <f t="shared" si="1"/>
        <v>25040</v>
      </c>
      <c r="D26" s="933">
        <f t="shared" si="0"/>
        <v>1.0817821237232141</v>
      </c>
      <c r="E26" s="934">
        <f t="shared" si="2"/>
        <v>17455</v>
      </c>
      <c r="F26" s="930"/>
      <c r="G26" s="932">
        <v>4075</v>
      </c>
      <c r="H26" s="933">
        <v>16.273961661341854</v>
      </c>
      <c r="I26" s="934">
        <v>3198</v>
      </c>
      <c r="J26" s="930"/>
      <c r="K26" s="932">
        <v>8926</v>
      </c>
      <c r="L26" s="933">
        <v>35.646964856230035</v>
      </c>
      <c r="M26" s="934">
        <v>6588</v>
      </c>
      <c r="N26" s="930"/>
      <c r="O26" s="932">
        <v>12039</v>
      </c>
      <c r="P26" s="933">
        <v>48.079073482428115</v>
      </c>
      <c r="Q26" s="934">
        <v>7669</v>
      </c>
    </row>
    <row r="27" spans="1:18" s="331" customFormat="1" ht="18" customHeight="1" x14ac:dyDescent="0.25">
      <c r="B27" s="931" t="s">
        <v>45</v>
      </c>
      <c r="C27" s="932">
        <f t="shared" si="1"/>
        <v>106657</v>
      </c>
      <c r="D27" s="933">
        <f t="shared" si="0"/>
        <v>4.6078129380969193</v>
      </c>
      <c r="E27" s="934">
        <f t="shared" si="2"/>
        <v>74226</v>
      </c>
      <c r="F27" s="930"/>
      <c r="G27" s="932">
        <v>25014</v>
      </c>
      <c r="H27" s="933">
        <v>23.452750405505498</v>
      </c>
      <c r="I27" s="934">
        <v>17426</v>
      </c>
      <c r="J27" s="930"/>
      <c r="K27" s="932">
        <v>36021</v>
      </c>
      <c r="L27" s="933">
        <v>33.772748155301571</v>
      </c>
      <c r="M27" s="934">
        <v>24413</v>
      </c>
      <c r="N27" s="930"/>
      <c r="O27" s="932">
        <v>45622</v>
      </c>
      <c r="P27" s="933">
        <v>42.774501439192925</v>
      </c>
      <c r="Q27" s="934">
        <v>32387</v>
      </c>
    </row>
    <row r="28" spans="1:18" s="331" customFormat="1" ht="18" customHeight="1" x14ac:dyDescent="0.25">
      <c r="B28" s="931" t="s">
        <v>46</v>
      </c>
      <c r="C28" s="932">
        <f t="shared" si="1"/>
        <v>14321</v>
      </c>
      <c r="D28" s="933">
        <f t="shared" si="0"/>
        <v>0.61869815470607625</v>
      </c>
      <c r="E28" s="934">
        <f t="shared" si="2"/>
        <v>9325</v>
      </c>
      <c r="F28" s="930"/>
      <c r="G28" s="932">
        <v>3423</v>
      </c>
      <c r="H28" s="933">
        <v>23.901962153480902</v>
      </c>
      <c r="I28" s="934">
        <v>2171</v>
      </c>
      <c r="J28" s="930"/>
      <c r="K28" s="932">
        <v>6496</v>
      </c>
      <c r="L28" s="933">
        <v>45.359960896585434</v>
      </c>
      <c r="M28" s="934">
        <v>4111</v>
      </c>
      <c r="N28" s="930"/>
      <c r="O28" s="932">
        <v>4402</v>
      </c>
      <c r="P28" s="933">
        <v>30.738076949933664</v>
      </c>
      <c r="Q28" s="934">
        <v>3043</v>
      </c>
    </row>
    <row r="29" spans="1:18" s="331" customFormat="1" ht="18" customHeight="1" x14ac:dyDescent="0.25">
      <c r="B29" s="952" t="s">
        <v>1</v>
      </c>
      <c r="C29" s="946">
        <f t="shared" si="1"/>
        <v>5239</v>
      </c>
      <c r="D29" s="933">
        <f t="shared" si="0"/>
        <v>0.22633612404895842</v>
      </c>
      <c r="E29" s="948">
        <f t="shared" si="2"/>
        <v>3893</v>
      </c>
      <c r="F29" s="930"/>
      <c r="G29" s="932">
        <v>1564</v>
      </c>
      <c r="H29" s="949">
        <v>29.853025386524145</v>
      </c>
      <c r="I29" s="934">
        <v>1199</v>
      </c>
      <c r="J29" s="930"/>
      <c r="K29" s="946">
        <v>1940</v>
      </c>
      <c r="L29" s="949">
        <v>37.029967551059364</v>
      </c>
      <c r="M29" s="948">
        <v>1460</v>
      </c>
      <c r="N29" s="930"/>
      <c r="O29" s="946">
        <v>1735</v>
      </c>
      <c r="P29" s="949">
        <v>33.117007062416491</v>
      </c>
      <c r="Q29" s="934">
        <v>1234</v>
      </c>
    </row>
    <row r="30" spans="1:18" s="319" customFormat="1" ht="18" customHeight="1" x14ac:dyDescent="0.25">
      <c r="B30" s="1274" t="s">
        <v>0</v>
      </c>
      <c r="C30" s="1275">
        <f>SUM(C12:C29)</f>
        <v>2314699</v>
      </c>
      <c r="D30" s="1276">
        <f>C30/C$30*100</f>
        <v>100</v>
      </c>
      <c r="E30" s="1277">
        <f>SUM(E12:E29)</f>
        <v>1634266</v>
      </c>
      <c r="F30" s="1278"/>
      <c r="G30" s="1279">
        <f>SUM(G12:G29)</f>
        <v>595904</v>
      </c>
      <c r="H30" s="1280">
        <f t="shared" ref="H30" si="3">G30/$C30*100</f>
        <v>25.744340840860954</v>
      </c>
      <c r="I30" s="1279">
        <f>SUM(I12:I29)</f>
        <v>431665</v>
      </c>
      <c r="J30" s="1278"/>
      <c r="K30" s="1279">
        <f>SUM(K12:K29)</f>
        <v>874123</v>
      </c>
      <c r="L30" s="1281">
        <f t="shared" ref="L30" si="4">K30/$C30*100</f>
        <v>37.764003008598522</v>
      </c>
      <c r="M30" s="1277">
        <f>SUM(M12:M29)</f>
        <v>613933</v>
      </c>
      <c r="N30" s="1278"/>
      <c r="O30" s="1282">
        <f>SUM(O12:O29)</f>
        <v>844672</v>
      </c>
      <c r="P30" s="1283">
        <f t="shared" ref="P30" si="5">O30/$C30*100</f>
        <v>36.491656150540521</v>
      </c>
      <c r="Q30" s="1279">
        <f>SUM(Q12:Q29)</f>
        <v>588668</v>
      </c>
      <c r="R30" s="1115"/>
    </row>
    <row r="31" spans="1:18" s="328" customFormat="1" ht="6.75" customHeight="1" x14ac:dyDescent="0.25">
      <c r="B31" s="1649"/>
      <c r="C31" s="1649"/>
      <c r="D31" s="1649"/>
      <c r="E31" s="947"/>
      <c r="F31" s="779"/>
      <c r="G31" s="950"/>
      <c r="I31" s="951"/>
      <c r="M31" s="950"/>
    </row>
    <row r="32" spans="1:18" ht="24.75" customHeight="1" x14ac:dyDescent="0.35">
      <c r="B32" s="1645" t="s">
        <v>78</v>
      </c>
      <c r="C32" s="1645"/>
      <c r="D32" s="1645"/>
      <c r="E32" s="1645"/>
      <c r="F32" s="1645"/>
      <c r="G32" s="1645"/>
      <c r="H32" s="1645"/>
      <c r="I32" s="1645"/>
      <c r="J32" s="1645"/>
      <c r="K32" s="1645"/>
      <c r="L32" s="1645"/>
      <c r="M32" s="1645"/>
      <c r="N32" s="1645"/>
      <c r="O32" s="1645"/>
      <c r="P32" s="1645"/>
      <c r="Q32" s="1645"/>
    </row>
    <row r="33" spans="2:11" x14ac:dyDescent="0.35">
      <c r="G33" s="935"/>
      <c r="K33" s="935"/>
    </row>
    <row r="34" spans="2:11" x14ac:dyDescent="0.35">
      <c r="B34" s="935"/>
      <c r="K34" s="935"/>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437</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72</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531</v>
      </c>
      <c r="E11" s="928">
        <f>D11/D$29*100</f>
        <v>0.68114473363520911</v>
      </c>
      <c r="F11" s="930"/>
      <c r="G11" s="927">
        <v>3</v>
      </c>
      <c r="H11" s="928">
        <v>0.56497175141242939</v>
      </c>
      <c r="I11" s="927">
        <v>1</v>
      </c>
      <c r="J11" s="928">
        <v>33.333333333333329</v>
      </c>
      <c r="K11" s="930"/>
      <c r="L11" s="927">
        <v>19</v>
      </c>
      <c r="M11" s="928">
        <v>3.5781544256120528</v>
      </c>
      <c r="N11" s="927">
        <v>15</v>
      </c>
      <c r="O11" s="928">
        <v>78.94736842105263</v>
      </c>
      <c r="P11" s="930"/>
      <c r="Q11" s="927">
        <v>509</v>
      </c>
      <c r="R11" s="928">
        <v>95.856873822975516</v>
      </c>
      <c r="S11" s="927">
        <v>357</v>
      </c>
      <c r="T11" s="928">
        <f>S11/Q11*100</f>
        <v>70.13752455795678</v>
      </c>
    </row>
    <row r="12" spans="1:22" s="331" customFormat="1" ht="18" customHeight="1" x14ac:dyDescent="0.25">
      <c r="A12" s="330"/>
      <c r="B12" s="931" t="s">
        <v>7</v>
      </c>
      <c r="C12" s="930"/>
      <c r="D12" s="932">
        <f t="shared" ref="D12:D28" si="0">G12+L12+Q12</f>
        <v>5029</v>
      </c>
      <c r="E12" s="933">
        <f t="shared" ref="E12:E29" si="1">D12/D$29*100</f>
        <v>6.4509922136562468</v>
      </c>
      <c r="F12" s="930"/>
      <c r="G12" s="932">
        <v>2419</v>
      </c>
      <c r="H12" s="933">
        <v>48.101014118114932</v>
      </c>
      <c r="I12" s="932">
        <v>1</v>
      </c>
      <c r="J12" s="933">
        <v>4.1339396444811903E-2</v>
      </c>
      <c r="K12" s="930"/>
      <c r="L12" s="932">
        <v>1488</v>
      </c>
      <c r="M12" s="933">
        <v>29.588387353350566</v>
      </c>
      <c r="N12" s="932">
        <v>17</v>
      </c>
      <c r="O12" s="933">
        <v>1.14247311827957</v>
      </c>
      <c r="P12" s="930"/>
      <c r="Q12" s="932">
        <v>1122</v>
      </c>
      <c r="R12" s="933">
        <v>22.310598528534502</v>
      </c>
      <c r="S12" s="932">
        <v>230</v>
      </c>
      <c r="T12" s="933">
        <f t="shared" ref="T12:T29" si="2">S12/Q12*100</f>
        <v>20.499108734402853</v>
      </c>
    </row>
    <row r="13" spans="1:22" s="331" customFormat="1" ht="18" customHeight="1" x14ac:dyDescent="0.25">
      <c r="A13" s="330"/>
      <c r="B13" s="931" t="s">
        <v>37</v>
      </c>
      <c r="C13" s="930"/>
      <c r="D13" s="932">
        <f t="shared" si="0"/>
        <v>7464</v>
      </c>
      <c r="E13" s="933">
        <f t="shared" si="1"/>
        <v>9.5745090242056516</v>
      </c>
      <c r="F13" s="930"/>
      <c r="G13" s="932">
        <v>2285</v>
      </c>
      <c r="H13" s="933">
        <v>30.613612004287244</v>
      </c>
      <c r="I13" s="932">
        <v>7</v>
      </c>
      <c r="J13" s="933">
        <v>0.30634573304157547</v>
      </c>
      <c r="K13" s="930"/>
      <c r="L13" s="932">
        <v>2651</v>
      </c>
      <c r="M13" s="933">
        <v>35.517148981779208</v>
      </c>
      <c r="N13" s="932">
        <v>7</v>
      </c>
      <c r="O13" s="933">
        <v>0.26405130139569971</v>
      </c>
      <c r="P13" s="930"/>
      <c r="Q13" s="932">
        <v>2528</v>
      </c>
      <c r="R13" s="933">
        <v>33.869239013933552</v>
      </c>
      <c r="S13" s="932">
        <v>1706</v>
      </c>
      <c r="T13" s="933">
        <f t="shared" si="2"/>
        <v>67.484177215189874</v>
      </c>
    </row>
    <row r="14" spans="1:22" s="331" customFormat="1" ht="18" customHeight="1" x14ac:dyDescent="0.25">
      <c r="A14" s="330"/>
      <c r="B14" s="931" t="s">
        <v>38</v>
      </c>
      <c r="C14" s="930"/>
      <c r="D14" s="932">
        <f t="shared" si="0"/>
        <v>3601</v>
      </c>
      <c r="E14" s="933">
        <f t="shared" si="1"/>
        <v>4.6192131559705993</v>
      </c>
      <c r="F14" s="930"/>
      <c r="G14" s="932">
        <v>428</v>
      </c>
      <c r="H14" s="933">
        <v>11.885587336850875</v>
      </c>
      <c r="I14" s="932">
        <v>27</v>
      </c>
      <c r="J14" s="933">
        <v>6.3084112149532707</v>
      </c>
      <c r="K14" s="930"/>
      <c r="L14" s="932">
        <v>923</v>
      </c>
      <c r="M14" s="933">
        <v>25.63176895306859</v>
      </c>
      <c r="N14" s="932">
        <v>60</v>
      </c>
      <c r="O14" s="933">
        <v>6.5005417118093174</v>
      </c>
      <c r="P14" s="930"/>
      <c r="Q14" s="932">
        <v>2250</v>
      </c>
      <c r="R14" s="933">
        <v>62.482643710080531</v>
      </c>
      <c r="S14" s="932">
        <v>233</v>
      </c>
      <c r="T14" s="933">
        <f t="shared" si="2"/>
        <v>10.355555555555556</v>
      </c>
    </row>
    <row r="15" spans="1:22" s="331" customFormat="1" ht="18" customHeight="1" x14ac:dyDescent="0.25">
      <c r="A15" s="330"/>
      <c r="B15" s="931" t="s">
        <v>6</v>
      </c>
      <c r="C15" s="930"/>
      <c r="D15" s="932">
        <f t="shared" si="0"/>
        <v>1836</v>
      </c>
      <c r="E15" s="933">
        <f t="shared" si="1"/>
        <v>2.355144502738689</v>
      </c>
      <c r="F15" s="930"/>
      <c r="G15" s="932">
        <v>673</v>
      </c>
      <c r="H15" s="933">
        <v>36.655773420479306</v>
      </c>
      <c r="I15" s="932">
        <v>85</v>
      </c>
      <c r="J15" s="933">
        <v>12.63001485884101</v>
      </c>
      <c r="K15" s="930"/>
      <c r="L15" s="932">
        <v>595</v>
      </c>
      <c r="M15" s="933">
        <v>32.407407407407405</v>
      </c>
      <c r="N15" s="932">
        <v>119</v>
      </c>
      <c r="O15" s="933">
        <v>20</v>
      </c>
      <c r="P15" s="930"/>
      <c r="Q15" s="932">
        <v>568</v>
      </c>
      <c r="R15" s="933">
        <v>30.936819172113289</v>
      </c>
      <c r="S15" s="932">
        <v>172</v>
      </c>
      <c r="T15" s="933">
        <f t="shared" si="2"/>
        <v>30.281690140845068</v>
      </c>
    </row>
    <row r="16" spans="1:22" s="331" customFormat="1" ht="18" customHeight="1" x14ac:dyDescent="0.25">
      <c r="A16" s="330"/>
      <c r="B16" s="931" t="s">
        <v>5</v>
      </c>
      <c r="C16" s="930"/>
      <c r="D16" s="932">
        <f t="shared" si="0"/>
        <v>6477</v>
      </c>
      <c r="E16" s="933">
        <f t="shared" si="1"/>
        <v>8.3084264402170422</v>
      </c>
      <c r="F16" s="930"/>
      <c r="G16" s="932">
        <v>2375</v>
      </c>
      <c r="H16" s="933">
        <v>36.668210591323138</v>
      </c>
      <c r="I16" s="932">
        <v>0</v>
      </c>
      <c r="J16" s="933">
        <v>0</v>
      </c>
      <c r="K16" s="930"/>
      <c r="L16" s="932">
        <v>3378</v>
      </c>
      <c r="M16" s="933">
        <v>52.153774895785091</v>
      </c>
      <c r="N16" s="932">
        <v>0</v>
      </c>
      <c r="O16" s="933">
        <v>0</v>
      </c>
      <c r="P16" s="930"/>
      <c r="Q16" s="932">
        <v>724</v>
      </c>
      <c r="R16" s="933">
        <v>11.178014512891771</v>
      </c>
      <c r="S16" s="932">
        <v>101</v>
      </c>
      <c r="T16" s="933">
        <f t="shared" si="2"/>
        <v>13.950276243093922</v>
      </c>
    </row>
    <row r="17" spans="1:20" s="331" customFormat="1" ht="18" customHeight="1" x14ac:dyDescent="0.25">
      <c r="A17" s="330"/>
      <c r="B17" s="931" t="s">
        <v>4</v>
      </c>
      <c r="C17" s="930"/>
      <c r="D17" s="932">
        <f t="shared" si="0"/>
        <v>14269</v>
      </c>
      <c r="E17" s="933">
        <f t="shared" si="1"/>
        <v>18.30368023397514</v>
      </c>
      <c r="F17" s="930"/>
      <c r="G17" s="932">
        <v>5868</v>
      </c>
      <c r="H17" s="933">
        <v>41.124115214801314</v>
      </c>
      <c r="I17" s="932">
        <v>8</v>
      </c>
      <c r="J17" s="933">
        <v>0.13633265167007499</v>
      </c>
      <c r="K17" s="930"/>
      <c r="L17" s="932">
        <v>4765</v>
      </c>
      <c r="M17" s="933">
        <v>33.394071063143876</v>
      </c>
      <c r="N17" s="932">
        <v>27</v>
      </c>
      <c r="O17" s="933">
        <v>0.56663168940188879</v>
      </c>
      <c r="P17" s="930"/>
      <c r="Q17" s="932">
        <v>3636</v>
      </c>
      <c r="R17" s="933">
        <v>25.481813722054802</v>
      </c>
      <c r="S17" s="932">
        <v>47</v>
      </c>
      <c r="T17" s="933">
        <f t="shared" si="2"/>
        <v>1.2926292629262925</v>
      </c>
    </row>
    <row r="18" spans="1:20" s="331" customFormat="1" ht="18" customHeight="1" x14ac:dyDescent="0.25">
      <c r="A18" s="330"/>
      <c r="B18" s="931" t="s">
        <v>40</v>
      </c>
      <c r="C18" s="930"/>
      <c r="D18" s="932">
        <f t="shared" si="0"/>
        <v>14366</v>
      </c>
      <c r="E18" s="933">
        <f t="shared" si="1"/>
        <v>18.428107803019614</v>
      </c>
      <c r="F18" s="930"/>
      <c r="G18" s="932">
        <v>4405</v>
      </c>
      <c r="H18" s="933">
        <v>30.662675762216345</v>
      </c>
      <c r="I18" s="932">
        <v>234</v>
      </c>
      <c r="J18" s="933">
        <v>5.3121452894438139</v>
      </c>
      <c r="K18" s="930"/>
      <c r="L18" s="932">
        <v>3935</v>
      </c>
      <c r="M18" s="933">
        <v>27.391062230265906</v>
      </c>
      <c r="N18" s="932">
        <v>405</v>
      </c>
      <c r="O18" s="933">
        <v>10.292249047013977</v>
      </c>
      <c r="P18" s="930"/>
      <c r="Q18" s="932">
        <v>6026</v>
      </c>
      <c r="R18" s="933">
        <v>41.946262007517745</v>
      </c>
      <c r="S18" s="932">
        <v>1357</v>
      </c>
      <c r="T18" s="933">
        <f t="shared" si="2"/>
        <v>22.519083969465647</v>
      </c>
    </row>
    <row r="19" spans="1:20" s="331" customFormat="1" ht="18" customHeight="1" x14ac:dyDescent="0.25">
      <c r="A19" s="330"/>
      <c r="B19" s="931" t="s">
        <v>41</v>
      </c>
      <c r="C19" s="930"/>
      <c r="D19" s="932">
        <f t="shared" si="0"/>
        <v>15</v>
      </c>
      <c r="E19" s="933">
        <f t="shared" si="1"/>
        <v>1.9241376656361841E-2</v>
      </c>
      <c r="F19" s="930"/>
      <c r="G19" s="932">
        <v>9</v>
      </c>
      <c r="H19" s="933">
        <v>60</v>
      </c>
      <c r="I19" s="932">
        <v>8</v>
      </c>
      <c r="J19" s="933">
        <v>88.888888888888886</v>
      </c>
      <c r="K19" s="930"/>
      <c r="L19" s="932">
        <v>5</v>
      </c>
      <c r="M19" s="933">
        <v>33.333333333333329</v>
      </c>
      <c r="N19" s="932">
        <v>5</v>
      </c>
      <c r="O19" s="933">
        <v>100</v>
      </c>
      <c r="P19" s="930"/>
      <c r="Q19" s="932">
        <v>1</v>
      </c>
      <c r="R19" s="933">
        <v>6.666666666666667</v>
      </c>
      <c r="S19" s="932">
        <v>1</v>
      </c>
      <c r="T19" s="933">
        <f t="shared" si="2"/>
        <v>100</v>
      </c>
    </row>
    <row r="20" spans="1:20" s="331" customFormat="1" ht="18" customHeight="1" x14ac:dyDescent="0.25">
      <c r="A20" s="330"/>
      <c r="B20" s="931" t="s">
        <v>3</v>
      </c>
      <c r="C20" s="930"/>
      <c r="D20" s="932">
        <f t="shared" si="0"/>
        <v>1746</v>
      </c>
      <c r="E20" s="933">
        <f t="shared" si="1"/>
        <v>2.2396962428005183</v>
      </c>
      <c r="F20" s="930"/>
      <c r="G20" s="932">
        <v>23</v>
      </c>
      <c r="H20" s="933">
        <v>1.3172966781214204</v>
      </c>
      <c r="I20" s="932">
        <v>1</v>
      </c>
      <c r="J20" s="933">
        <v>4.3478260869565215</v>
      </c>
      <c r="K20" s="930"/>
      <c r="L20" s="932">
        <v>344</v>
      </c>
      <c r="M20" s="933">
        <v>19.702176403207332</v>
      </c>
      <c r="N20" s="932">
        <v>66</v>
      </c>
      <c r="O20" s="933">
        <v>19.186046511627907</v>
      </c>
      <c r="P20" s="930"/>
      <c r="Q20" s="932">
        <v>1379</v>
      </c>
      <c r="R20" s="933">
        <v>78.980526918671245</v>
      </c>
      <c r="S20" s="932">
        <v>340</v>
      </c>
      <c r="T20" s="933">
        <f t="shared" si="2"/>
        <v>24.65554749818709</v>
      </c>
    </row>
    <row r="21" spans="1:20" s="331" customFormat="1" ht="18" customHeight="1" x14ac:dyDescent="0.25">
      <c r="A21" s="330"/>
      <c r="B21" s="931" t="s">
        <v>2</v>
      </c>
      <c r="C21" s="930"/>
      <c r="D21" s="932">
        <f t="shared" si="0"/>
        <v>1807</v>
      </c>
      <c r="E21" s="933">
        <f t="shared" si="1"/>
        <v>2.3179445078697229</v>
      </c>
      <c r="F21" s="930"/>
      <c r="G21" s="932">
        <v>423</v>
      </c>
      <c r="H21" s="933">
        <v>23.408965135583841</v>
      </c>
      <c r="I21" s="932">
        <v>59</v>
      </c>
      <c r="J21" s="933">
        <v>13.947990543735225</v>
      </c>
      <c r="K21" s="930"/>
      <c r="L21" s="932">
        <v>437</v>
      </c>
      <c r="M21" s="933">
        <v>24.183729939125623</v>
      </c>
      <c r="N21" s="932">
        <v>96</v>
      </c>
      <c r="O21" s="933">
        <v>21.967963386727689</v>
      </c>
      <c r="P21" s="930"/>
      <c r="Q21" s="932">
        <v>947</v>
      </c>
      <c r="R21" s="933">
        <v>52.407304925290532</v>
      </c>
      <c r="S21" s="932">
        <v>762</v>
      </c>
      <c r="T21" s="933">
        <f t="shared" si="2"/>
        <v>80.464625131995774</v>
      </c>
    </row>
    <row r="22" spans="1:20" s="331" customFormat="1" ht="18" customHeight="1" x14ac:dyDescent="0.25">
      <c r="A22" s="330"/>
      <c r="B22" s="931" t="s">
        <v>35</v>
      </c>
      <c r="C22" s="930"/>
      <c r="D22" s="932">
        <f t="shared" si="0"/>
        <v>6002</v>
      </c>
      <c r="E22" s="933">
        <f t="shared" si="1"/>
        <v>7.6991161794322514</v>
      </c>
      <c r="F22" s="930"/>
      <c r="G22" s="932">
        <v>1461</v>
      </c>
      <c r="H22" s="933">
        <v>24.341886037987337</v>
      </c>
      <c r="I22" s="932">
        <v>7</v>
      </c>
      <c r="J22" s="933">
        <v>0.4791238877481177</v>
      </c>
      <c r="K22" s="930"/>
      <c r="L22" s="932">
        <v>2180</v>
      </c>
      <c r="M22" s="933">
        <v>36.321226257914027</v>
      </c>
      <c r="N22" s="932">
        <v>50</v>
      </c>
      <c r="O22" s="933">
        <v>2.2935779816513762</v>
      </c>
      <c r="P22" s="930"/>
      <c r="Q22" s="932">
        <v>2361</v>
      </c>
      <c r="R22" s="933">
        <v>39.336887704098636</v>
      </c>
      <c r="S22" s="932">
        <v>149</v>
      </c>
      <c r="T22" s="933">
        <f t="shared" si="2"/>
        <v>6.310885218127912</v>
      </c>
    </row>
    <row r="23" spans="1:20" s="331" customFormat="1" ht="18" customHeight="1" x14ac:dyDescent="0.25">
      <c r="A23" s="330"/>
      <c r="B23" s="931" t="s">
        <v>42</v>
      </c>
      <c r="C23" s="930"/>
      <c r="D23" s="932">
        <f t="shared" si="0"/>
        <v>6380</v>
      </c>
      <c r="E23" s="933">
        <f t="shared" si="1"/>
        <v>8.1839988711725695</v>
      </c>
      <c r="F23" s="930"/>
      <c r="G23" s="932">
        <v>2531</v>
      </c>
      <c r="H23" s="933">
        <v>39.670846394984324</v>
      </c>
      <c r="I23" s="932">
        <v>22</v>
      </c>
      <c r="J23" s="933">
        <v>0.86922165152113795</v>
      </c>
      <c r="K23" s="930"/>
      <c r="L23" s="932">
        <v>2804</v>
      </c>
      <c r="M23" s="933">
        <v>43.949843260188089</v>
      </c>
      <c r="N23" s="932">
        <v>45</v>
      </c>
      <c r="O23" s="933">
        <v>1.6048502139800285</v>
      </c>
      <c r="P23" s="930"/>
      <c r="Q23" s="932">
        <v>1045</v>
      </c>
      <c r="R23" s="933">
        <v>16.379310344827587</v>
      </c>
      <c r="S23" s="932">
        <v>87</v>
      </c>
      <c r="T23" s="933">
        <f t="shared" si="2"/>
        <v>8.3253588516746415</v>
      </c>
    </row>
    <row r="24" spans="1:20" s="331" customFormat="1" ht="18" customHeight="1" x14ac:dyDescent="0.25">
      <c r="A24" s="330">
        <v>47094</v>
      </c>
      <c r="B24" s="931" t="s">
        <v>43</v>
      </c>
      <c r="C24" s="930"/>
      <c r="D24" s="932">
        <f t="shared" si="0"/>
        <v>2947</v>
      </c>
      <c r="E24" s="933">
        <f t="shared" si="1"/>
        <v>3.780289133753223</v>
      </c>
      <c r="F24" s="930"/>
      <c r="G24" s="932">
        <v>1029</v>
      </c>
      <c r="H24" s="933">
        <v>34.916864608076011</v>
      </c>
      <c r="I24" s="932">
        <v>44</v>
      </c>
      <c r="J24" s="933">
        <v>4.275996112730807</v>
      </c>
      <c r="K24" s="930"/>
      <c r="L24" s="932">
        <v>1528</v>
      </c>
      <c r="M24" s="933">
        <v>51.84933831014591</v>
      </c>
      <c r="N24" s="932">
        <v>182</v>
      </c>
      <c r="O24" s="933">
        <v>11.910994764397905</v>
      </c>
      <c r="P24" s="930"/>
      <c r="Q24" s="932">
        <v>390</v>
      </c>
      <c r="R24" s="933">
        <v>13.233797081778079</v>
      </c>
      <c r="S24" s="932">
        <v>79</v>
      </c>
      <c r="T24" s="933">
        <f t="shared" si="2"/>
        <v>20.256410256410255</v>
      </c>
    </row>
    <row r="25" spans="1:20" s="331" customFormat="1" ht="18" customHeight="1" x14ac:dyDescent="0.25">
      <c r="B25" s="931" t="s">
        <v>44</v>
      </c>
      <c r="C25" s="930"/>
      <c r="D25" s="932">
        <f t="shared" si="0"/>
        <v>2390</v>
      </c>
      <c r="E25" s="933">
        <f t="shared" si="1"/>
        <v>3.0657926805803202</v>
      </c>
      <c r="F25" s="930"/>
      <c r="G25" s="932">
        <v>329</v>
      </c>
      <c r="H25" s="933">
        <v>13.765690376569037</v>
      </c>
      <c r="I25" s="932">
        <v>0</v>
      </c>
      <c r="J25" s="933">
        <v>0</v>
      </c>
      <c r="K25" s="930"/>
      <c r="L25" s="932">
        <v>688</v>
      </c>
      <c r="M25" s="933">
        <v>28.78661087866109</v>
      </c>
      <c r="N25" s="932">
        <v>17</v>
      </c>
      <c r="O25" s="933">
        <v>2.4709302325581395</v>
      </c>
      <c r="P25" s="930"/>
      <c r="Q25" s="932">
        <v>1373</v>
      </c>
      <c r="R25" s="933">
        <v>57.447698744769873</v>
      </c>
      <c r="S25" s="932">
        <v>333</v>
      </c>
      <c r="T25" s="933">
        <f t="shared" si="2"/>
        <v>24.253459577567369</v>
      </c>
    </row>
    <row r="26" spans="1:20" s="331" customFormat="1" ht="18" customHeight="1" x14ac:dyDescent="0.25">
      <c r="B26" s="931" t="s">
        <v>45</v>
      </c>
      <c r="C26" s="930"/>
      <c r="D26" s="932">
        <f t="shared" si="0"/>
        <v>1140</v>
      </c>
      <c r="E26" s="933">
        <f t="shared" si="1"/>
        <v>1.4623446258834998</v>
      </c>
      <c r="F26" s="930"/>
      <c r="G26" s="932">
        <v>273</v>
      </c>
      <c r="H26" s="933">
        <v>23.94736842105263</v>
      </c>
      <c r="I26" s="932">
        <v>19</v>
      </c>
      <c r="J26" s="933">
        <v>6.9597069597069599</v>
      </c>
      <c r="K26" s="930"/>
      <c r="L26" s="932">
        <v>487</v>
      </c>
      <c r="M26" s="933">
        <v>42.719298245614034</v>
      </c>
      <c r="N26" s="932">
        <v>34</v>
      </c>
      <c r="O26" s="933">
        <v>6.9815195071868574</v>
      </c>
      <c r="P26" s="930"/>
      <c r="Q26" s="932">
        <v>380</v>
      </c>
      <c r="R26" s="933">
        <v>33.333333333333329</v>
      </c>
      <c r="S26" s="932">
        <v>26</v>
      </c>
      <c r="T26" s="933">
        <f t="shared" si="2"/>
        <v>6.8421052631578956</v>
      </c>
    </row>
    <row r="27" spans="1:20" s="331" customFormat="1" ht="18" customHeight="1" x14ac:dyDescent="0.25">
      <c r="B27" s="931" t="s">
        <v>46</v>
      </c>
      <c r="C27" s="930"/>
      <c r="D27" s="932">
        <f t="shared" si="0"/>
        <v>1185</v>
      </c>
      <c r="E27" s="933">
        <f t="shared" si="1"/>
        <v>1.5200687558525854</v>
      </c>
      <c r="F27" s="930"/>
      <c r="G27" s="932">
        <v>380</v>
      </c>
      <c r="H27" s="933">
        <v>32.067510548523209</v>
      </c>
      <c r="I27" s="932">
        <v>8</v>
      </c>
      <c r="J27" s="933">
        <v>2.1052631578947367</v>
      </c>
      <c r="K27" s="930"/>
      <c r="L27" s="932">
        <v>599</v>
      </c>
      <c r="M27" s="933">
        <v>50.548523206751049</v>
      </c>
      <c r="N27" s="932">
        <v>14</v>
      </c>
      <c r="O27" s="933">
        <v>2.337228714524207</v>
      </c>
      <c r="P27" s="930"/>
      <c r="Q27" s="932">
        <v>206</v>
      </c>
      <c r="R27" s="933">
        <v>17.383966244725737</v>
      </c>
      <c r="S27" s="932">
        <v>9</v>
      </c>
      <c r="T27" s="933">
        <f t="shared" si="2"/>
        <v>4.3689320388349513</v>
      </c>
    </row>
    <row r="28" spans="1:20" s="331" customFormat="1" ht="18" customHeight="1" x14ac:dyDescent="0.25">
      <c r="B28" s="953" t="s">
        <v>1</v>
      </c>
      <c r="C28" s="930"/>
      <c r="D28" s="954">
        <f t="shared" si="0"/>
        <v>772</v>
      </c>
      <c r="E28" s="955">
        <f t="shared" si="1"/>
        <v>0.99028951858075609</v>
      </c>
      <c r="F28" s="930"/>
      <c r="G28" s="954">
        <v>193</v>
      </c>
      <c r="H28" s="955">
        <v>25</v>
      </c>
      <c r="I28" s="954">
        <v>14</v>
      </c>
      <c r="J28" s="955">
        <v>7.2538860103626934</v>
      </c>
      <c r="K28" s="930"/>
      <c r="L28" s="954">
        <v>268</v>
      </c>
      <c r="M28" s="955">
        <v>34.715025906735754</v>
      </c>
      <c r="N28" s="954">
        <v>30</v>
      </c>
      <c r="O28" s="955">
        <v>11.194029850746269</v>
      </c>
      <c r="P28" s="930"/>
      <c r="Q28" s="954">
        <v>311</v>
      </c>
      <c r="R28" s="955">
        <v>40.284974093264246</v>
      </c>
      <c r="S28" s="954">
        <v>51</v>
      </c>
      <c r="T28" s="955">
        <f t="shared" si="2"/>
        <v>16.39871382636656</v>
      </c>
    </row>
    <row r="29" spans="1:20" s="319" customFormat="1" ht="18" customHeight="1" x14ac:dyDescent="0.25">
      <c r="B29" s="1284" t="s">
        <v>0</v>
      </c>
      <c r="C29" s="1277"/>
      <c r="D29" s="1285">
        <f>SUM(D11:D28)</f>
        <v>77957</v>
      </c>
      <c r="E29" s="1286">
        <f t="shared" si="1"/>
        <v>100</v>
      </c>
      <c r="F29" s="1277"/>
      <c r="G29" s="1285">
        <f>SUM(G11:G28)</f>
        <v>25107</v>
      </c>
      <c r="H29" s="1286">
        <f t="shared" ref="H29" si="3">G29/$D29*100</f>
        <v>32.206216247418453</v>
      </c>
      <c r="I29" s="1285">
        <f>SUM(I11:I28)</f>
        <v>545</v>
      </c>
      <c r="J29" s="1286">
        <f t="shared" ref="J29" si="4">I29/G29*100</f>
        <v>2.1707093639224122</v>
      </c>
      <c r="K29" s="1277"/>
      <c r="L29" s="1285">
        <f>SUM(L11:L28)</f>
        <v>27094</v>
      </c>
      <c r="M29" s="1286">
        <f t="shared" ref="M29" si="5">L29/$D29*100</f>
        <v>34.755057275164511</v>
      </c>
      <c r="N29" s="1285">
        <f>SUM(N11:N28)</f>
        <v>1189</v>
      </c>
      <c r="O29" s="1286">
        <f t="shared" ref="O29" si="6">N29/L29*100</f>
        <v>4.388425481656455</v>
      </c>
      <c r="P29" s="1277"/>
      <c r="Q29" s="1285">
        <f>SUM(Q11:Q28)</f>
        <v>25756</v>
      </c>
      <c r="R29" s="1286">
        <f t="shared" ref="R29" si="7">Q29/$D29*100</f>
        <v>33.038726477417036</v>
      </c>
      <c r="S29" s="1285">
        <f>SUM(S11:S28)</f>
        <v>6040</v>
      </c>
      <c r="T29" s="1286">
        <f t="shared" si="2"/>
        <v>23.450846404721229</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436</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73</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129</v>
      </c>
      <c r="J8" s="1669"/>
      <c r="K8" s="957"/>
      <c r="L8" s="1670" t="s">
        <v>69</v>
      </c>
      <c r="M8" s="1671"/>
      <c r="N8" s="1668" t="s">
        <v>129</v>
      </c>
      <c r="O8" s="1669"/>
      <c r="P8" s="957"/>
      <c r="Q8" s="1670" t="s">
        <v>69</v>
      </c>
      <c r="R8" s="1671"/>
      <c r="S8" s="1668" t="s">
        <v>129</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165135</v>
      </c>
      <c r="E11" s="928">
        <f>D11/D$29*100</f>
        <v>27.595997339581086</v>
      </c>
      <c r="F11" s="930"/>
      <c r="G11" s="927">
        <v>27893</v>
      </c>
      <c r="H11" s="928">
        <v>16.891028552396527</v>
      </c>
      <c r="I11" s="927">
        <v>110</v>
      </c>
      <c r="J11" s="928">
        <v>0.39436417739217727</v>
      </c>
      <c r="K11" s="930"/>
      <c r="L11" s="927">
        <v>66818</v>
      </c>
      <c r="M11" s="928">
        <v>40.462651769764129</v>
      </c>
      <c r="N11" s="927">
        <v>402</v>
      </c>
      <c r="O11" s="928">
        <v>0.60163429016133374</v>
      </c>
      <c r="P11" s="930"/>
      <c r="Q11" s="927">
        <v>70424</v>
      </c>
      <c r="R11" s="928">
        <v>42.646319677839344</v>
      </c>
      <c r="S11" s="927">
        <v>4077</v>
      </c>
      <c r="T11" s="928">
        <f>S11/Q11*100</f>
        <v>5.7892195842326482</v>
      </c>
    </row>
    <row r="12" spans="1:22" s="331" customFormat="1" ht="18" customHeight="1" x14ac:dyDescent="0.25">
      <c r="A12" s="330"/>
      <c r="B12" s="931" t="s">
        <v>7</v>
      </c>
      <c r="C12" s="930"/>
      <c r="D12" s="932">
        <f t="shared" ref="D12:D28" si="0">G12+L12+Q12</f>
        <v>10935</v>
      </c>
      <c r="E12" s="933">
        <f t="shared" ref="E12:E29" si="1">D12/D$29*100</f>
        <v>1.8273668871427569</v>
      </c>
      <c r="F12" s="930"/>
      <c r="G12" s="932">
        <v>1942</v>
      </c>
      <c r="H12" s="933">
        <v>17.759487882944672</v>
      </c>
      <c r="I12" s="932">
        <v>5</v>
      </c>
      <c r="J12" s="933">
        <v>0.25746652935118436</v>
      </c>
      <c r="K12" s="930"/>
      <c r="L12" s="932">
        <v>3829</v>
      </c>
      <c r="M12" s="933">
        <v>35.01600365797897</v>
      </c>
      <c r="N12" s="932">
        <v>26</v>
      </c>
      <c r="O12" s="933">
        <v>0.6790284669626534</v>
      </c>
      <c r="P12" s="930"/>
      <c r="Q12" s="932">
        <v>5164</v>
      </c>
      <c r="R12" s="933">
        <v>47.224508459076361</v>
      </c>
      <c r="S12" s="932">
        <v>76</v>
      </c>
      <c r="T12" s="933">
        <f t="shared" ref="T12:T29" si="2">S12/Q12*100</f>
        <v>1.471727343144849</v>
      </c>
    </row>
    <row r="13" spans="1:22" s="331" customFormat="1" ht="18" customHeight="1" x14ac:dyDescent="0.25">
      <c r="A13" s="330"/>
      <c r="B13" s="931" t="s">
        <v>37</v>
      </c>
      <c r="C13" s="930"/>
      <c r="D13" s="932">
        <f t="shared" si="0"/>
        <v>8659</v>
      </c>
      <c r="E13" s="933">
        <f t="shared" si="1"/>
        <v>1.4470205647708396</v>
      </c>
      <c r="F13" s="930"/>
      <c r="G13" s="932">
        <v>892</v>
      </c>
      <c r="H13" s="933">
        <v>10.301420487354198</v>
      </c>
      <c r="I13" s="932">
        <v>26</v>
      </c>
      <c r="J13" s="933">
        <v>2.9147982062780269</v>
      </c>
      <c r="K13" s="930"/>
      <c r="L13" s="932">
        <v>2398</v>
      </c>
      <c r="M13" s="933">
        <v>27.69372906802171</v>
      </c>
      <c r="N13" s="932">
        <v>102</v>
      </c>
      <c r="O13" s="933">
        <v>4.2535446205170979</v>
      </c>
      <c r="P13" s="930"/>
      <c r="Q13" s="932">
        <v>5369</v>
      </c>
      <c r="R13" s="933">
        <v>62.004850444624097</v>
      </c>
      <c r="S13" s="932">
        <v>138</v>
      </c>
      <c r="T13" s="933">
        <f t="shared" si="2"/>
        <v>2.5703110448873163</v>
      </c>
    </row>
    <row r="14" spans="1:22" s="331" customFormat="1" ht="18" customHeight="1" x14ac:dyDescent="0.25">
      <c r="A14" s="330"/>
      <c r="B14" s="931" t="s">
        <v>38</v>
      </c>
      <c r="C14" s="930"/>
      <c r="D14" s="932">
        <f t="shared" si="0"/>
        <v>18658</v>
      </c>
      <c r="E14" s="933">
        <f t="shared" si="1"/>
        <v>3.1179708623968501</v>
      </c>
      <c r="F14" s="930"/>
      <c r="G14" s="932">
        <v>2905</v>
      </c>
      <c r="H14" s="933">
        <v>15.569728802658378</v>
      </c>
      <c r="I14" s="932">
        <v>370</v>
      </c>
      <c r="J14" s="933">
        <v>12.736660929432015</v>
      </c>
      <c r="K14" s="930"/>
      <c r="L14" s="932">
        <v>5897</v>
      </c>
      <c r="M14" s="933">
        <v>31.605745524707903</v>
      </c>
      <c r="N14" s="932">
        <v>705</v>
      </c>
      <c r="O14" s="933">
        <v>11.95523147363066</v>
      </c>
      <c r="P14" s="930"/>
      <c r="Q14" s="932">
        <v>9856</v>
      </c>
      <c r="R14" s="933">
        <v>52.824525672633726</v>
      </c>
      <c r="S14" s="932">
        <v>1105</v>
      </c>
      <c r="T14" s="933">
        <f t="shared" si="2"/>
        <v>11.211444805194805</v>
      </c>
    </row>
    <row r="15" spans="1:22" s="331" customFormat="1" ht="18" customHeight="1" x14ac:dyDescent="0.25">
      <c r="A15" s="330"/>
      <c r="B15" s="931" t="s">
        <v>6</v>
      </c>
      <c r="C15" s="930"/>
      <c r="D15" s="932">
        <f t="shared" si="0"/>
        <v>2482</v>
      </c>
      <c r="E15" s="933">
        <f t="shared" si="1"/>
        <v>0.41477134100487634</v>
      </c>
      <c r="F15" s="930"/>
      <c r="G15" s="932">
        <v>859</v>
      </c>
      <c r="H15" s="933">
        <v>34.609186140209509</v>
      </c>
      <c r="I15" s="932">
        <v>61</v>
      </c>
      <c r="J15" s="933">
        <v>7.1012805587892895</v>
      </c>
      <c r="K15" s="930"/>
      <c r="L15" s="932">
        <v>883</v>
      </c>
      <c r="M15" s="933">
        <v>35.576148267526186</v>
      </c>
      <c r="N15" s="932">
        <v>94</v>
      </c>
      <c r="O15" s="933">
        <v>10.645526613816534</v>
      </c>
      <c r="P15" s="930"/>
      <c r="Q15" s="932">
        <v>740</v>
      </c>
      <c r="R15" s="933">
        <v>29.814665592264305</v>
      </c>
      <c r="S15" s="932">
        <v>126</v>
      </c>
      <c r="T15" s="933">
        <f t="shared" si="2"/>
        <v>17.027027027027028</v>
      </c>
    </row>
    <row r="16" spans="1:22" s="331" customFormat="1" ht="18" customHeight="1" x14ac:dyDescent="0.25">
      <c r="A16" s="330"/>
      <c r="B16" s="931" t="s">
        <v>5</v>
      </c>
      <c r="C16" s="930"/>
      <c r="D16" s="932">
        <f t="shared" si="0"/>
        <v>4271</v>
      </c>
      <c r="E16" s="933">
        <f t="shared" si="1"/>
        <v>0.71373424554062326</v>
      </c>
      <c r="F16" s="930"/>
      <c r="G16" s="932">
        <v>707</v>
      </c>
      <c r="H16" s="933">
        <v>16.553500351205809</v>
      </c>
      <c r="I16" s="932">
        <v>63</v>
      </c>
      <c r="J16" s="933">
        <v>8.9108910891089099</v>
      </c>
      <c r="K16" s="930"/>
      <c r="L16" s="932">
        <v>1672</v>
      </c>
      <c r="M16" s="933">
        <v>39.147740575977522</v>
      </c>
      <c r="N16" s="932">
        <v>199</v>
      </c>
      <c r="O16" s="933">
        <v>11.901913875598085</v>
      </c>
      <c r="P16" s="930"/>
      <c r="Q16" s="932">
        <v>1892</v>
      </c>
      <c r="R16" s="933">
        <v>44.298759072816665</v>
      </c>
      <c r="S16" s="932">
        <v>279</v>
      </c>
      <c r="T16" s="933">
        <f t="shared" si="2"/>
        <v>14.746300211416491</v>
      </c>
    </row>
    <row r="17" spans="1:20" s="331" customFormat="1" ht="18" customHeight="1" x14ac:dyDescent="0.25">
      <c r="A17" s="330"/>
      <c r="B17" s="931" t="s">
        <v>4</v>
      </c>
      <c r="C17" s="930"/>
      <c r="D17" s="932">
        <f t="shared" si="0"/>
        <v>33813</v>
      </c>
      <c r="E17" s="933">
        <f t="shared" si="1"/>
        <v>5.6505492962924588</v>
      </c>
      <c r="F17" s="930"/>
      <c r="G17" s="932">
        <v>4676</v>
      </c>
      <c r="H17" s="933">
        <v>13.829000680211752</v>
      </c>
      <c r="I17" s="932">
        <v>78</v>
      </c>
      <c r="J17" s="933">
        <v>1.6680923866552608</v>
      </c>
      <c r="K17" s="930"/>
      <c r="L17" s="932">
        <v>10188</v>
      </c>
      <c r="M17" s="933">
        <v>30.130423210007983</v>
      </c>
      <c r="N17" s="932">
        <v>392</v>
      </c>
      <c r="O17" s="933">
        <v>3.8476639183352965</v>
      </c>
      <c r="P17" s="930"/>
      <c r="Q17" s="932">
        <v>18949</v>
      </c>
      <c r="R17" s="933">
        <v>56.040576109780261</v>
      </c>
      <c r="S17" s="932">
        <v>1743</v>
      </c>
      <c r="T17" s="933">
        <f t="shared" si="2"/>
        <v>9.1983745844107876</v>
      </c>
    </row>
    <row r="18" spans="1:20" s="331" customFormat="1" ht="18" customHeight="1" x14ac:dyDescent="0.25">
      <c r="A18" s="330"/>
      <c r="B18" s="931" t="s">
        <v>40</v>
      </c>
      <c r="C18" s="930"/>
      <c r="D18" s="932">
        <f t="shared" si="0"/>
        <v>33688</v>
      </c>
      <c r="E18" s="933">
        <f t="shared" si="1"/>
        <v>5.6296603286753717</v>
      </c>
      <c r="F18" s="930"/>
      <c r="G18" s="932">
        <v>5660</v>
      </c>
      <c r="H18" s="933">
        <v>16.801234861078129</v>
      </c>
      <c r="I18" s="932">
        <v>560</v>
      </c>
      <c r="J18" s="933">
        <v>9.8939929328621901</v>
      </c>
      <c r="K18" s="930"/>
      <c r="L18" s="932">
        <v>10177</v>
      </c>
      <c r="M18" s="933">
        <v>30.209570173355498</v>
      </c>
      <c r="N18" s="932">
        <v>2843</v>
      </c>
      <c r="O18" s="933">
        <v>27.935540925616586</v>
      </c>
      <c r="P18" s="930"/>
      <c r="Q18" s="932">
        <v>17851</v>
      </c>
      <c r="R18" s="933">
        <v>52.989194965566377</v>
      </c>
      <c r="S18" s="932">
        <v>8121</v>
      </c>
      <c r="T18" s="933">
        <f t="shared" si="2"/>
        <v>45.493249677889189</v>
      </c>
    </row>
    <row r="19" spans="1:20" s="331" customFormat="1" ht="18" customHeight="1" x14ac:dyDescent="0.25">
      <c r="A19" s="330"/>
      <c r="B19" s="931" t="s">
        <v>41</v>
      </c>
      <c r="C19" s="930"/>
      <c r="D19" s="932">
        <f t="shared" si="0"/>
        <v>40471</v>
      </c>
      <c r="E19" s="933">
        <f t="shared" si="1"/>
        <v>6.7631792674489724</v>
      </c>
      <c r="F19" s="930"/>
      <c r="G19" s="932">
        <v>4364</v>
      </c>
      <c r="H19" s="933">
        <v>10.783029823824467</v>
      </c>
      <c r="I19" s="932">
        <v>25</v>
      </c>
      <c r="J19" s="933">
        <v>0.57286892758936758</v>
      </c>
      <c r="K19" s="930"/>
      <c r="L19" s="932">
        <v>13703</v>
      </c>
      <c r="M19" s="933">
        <v>33.858812483012528</v>
      </c>
      <c r="N19" s="932">
        <v>49</v>
      </c>
      <c r="O19" s="933">
        <v>0.35758593008830186</v>
      </c>
      <c r="P19" s="930"/>
      <c r="Q19" s="932">
        <v>22404</v>
      </c>
      <c r="R19" s="933">
        <v>55.358157693163001</v>
      </c>
      <c r="S19" s="932">
        <v>24</v>
      </c>
      <c r="T19" s="933">
        <f t="shared" si="2"/>
        <v>0.10712372790573112</v>
      </c>
    </row>
    <row r="20" spans="1:20" s="331" customFormat="1" ht="18" customHeight="1" x14ac:dyDescent="0.25">
      <c r="A20" s="330"/>
      <c r="B20" s="931" t="s">
        <v>3</v>
      </c>
      <c r="C20" s="930"/>
      <c r="D20" s="932">
        <f t="shared" si="0"/>
        <v>82440</v>
      </c>
      <c r="E20" s="933">
        <f t="shared" si="1"/>
        <v>13.776691922821113</v>
      </c>
      <c r="F20" s="930"/>
      <c r="G20" s="932">
        <v>20182</v>
      </c>
      <c r="H20" s="933">
        <v>24.48083454633673</v>
      </c>
      <c r="I20" s="932">
        <v>475</v>
      </c>
      <c r="J20" s="933">
        <v>2.3535824001585572</v>
      </c>
      <c r="K20" s="930"/>
      <c r="L20" s="932">
        <v>30627</v>
      </c>
      <c r="M20" s="933">
        <v>37.150655021834062</v>
      </c>
      <c r="N20" s="932">
        <v>1188</v>
      </c>
      <c r="O20" s="933">
        <v>3.8789303555686159</v>
      </c>
      <c r="P20" s="930"/>
      <c r="Q20" s="932">
        <v>31631</v>
      </c>
      <c r="R20" s="933">
        <v>38.368510431829215</v>
      </c>
      <c r="S20" s="932">
        <v>2252</v>
      </c>
      <c r="T20" s="933">
        <f t="shared" si="2"/>
        <v>7.1195978628560583</v>
      </c>
    </row>
    <row r="21" spans="1:20" s="331" customFormat="1" ht="18" customHeight="1" x14ac:dyDescent="0.25">
      <c r="A21" s="330"/>
      <c r="B21" s="931" t="s">
        <v>2</v>
      </c>
      <c r="C21" s="930"/>
      <c r="D21" s="932">
        <f t="shared" si="0"/>
        <v>6464</v>
      </c>
      <c r="E21" s="933">
        <f t="shared" si="1"/>
        <v>1.0802102934147948</v>
      </c>
      <c r="F21" s="930"/>
      <c r="G21" s="932">
        <v>959</v>
      </c>
      <c r="H21" s="933">
        <v>14.83601485148515</v>
      </c>
      <c r="I21" s="932">
        <v>75</v>
      </c>
      <c r="J21" s="933">
        <v>7.8206465067778934</v>
      </c>
      <c r="K21" s="930"/>
      <c r="L21" s="932">
        <v>2075</v>
      </c>
      <c r="M21" s="933">
        <v>32.100866336633665</v>
      </c>
      <c r="N21" s="932">
        <v>227</v>
      </c>
      <c r="O21" s="933">
        <v>10.939759036144578</v>
      </c>
      <c r="P21" s="930"/>
      <c r="Q21" s="932">
        <v>3430</v>
      </c>
      <c r="R21" s="933">
        <v>53.063118811881196</v>
      </c>
      <c r="S21" s="932">
        <v>628</v>
      </c>
      <c r="T21" s="933">
        <f t="shared" si="2"/>
        <v>18.309037900874635</v>
      </c>
    </row>
    <row r="22" spans="1:20" s="331" customFormat="1" ht="18" customHeight="1" x14ac:dyDescent="0.25">
      <c r="A22" s="330"/>
      <c r="B22" s="931" t="s">
        <v>35</v>
      </c>
      <c r="C22" s="930"/>
      <c r="D22" s="932">
        <f t="shared" si="0"/>
        <v>41676</v>
      </c>
      <c r="E22" s="933">
        <f t="shared" si="1"/>
        <v>6.9645489152776889</v>
      </c>
      <c r="F22" s="930"/>
      <c r="G22" s="932">
        <v>11220</v>
      </c>
      <c r="H22" s="933">
        <v>26.921969478836736</v>
      </c>
      <c r="I22" s="932">
        <v>4</v>
      </c>
      <c r="J22" s="933">
        <v>3.5650623885918005E-2</v>
      </c>
      <c r="K22" s="930"/>
      <c r="L22" s="932">
        <v>13582</v>
      </c>
      <c r="M22" s="933">
        <v>32.589499952010748</v>
      </c>
      <c r="N22" s="932">
        <v>32</v>
      </c>
      <c r="O22" s="933">
        <v>0.23560594905021351</v>
      </c>
      <c r="P22" s="930"/>
      <c r="Q22" s="932">
        <v>16874</v>
      </c>
      <c r="R22" s="933">
        <v>40.488530569152509</v>
      </c>
      <c r="S22" s="932">
        <v>90</v>
      </c>
      <c r="T22" s="933">
        <f t="shared" si="2"/>
        <v>0.53336494014460112</v>
      </c>
    </row>
    <row r="23" spans="1:20" s="331" customFormat="1" ht="18" customHeight="1" x14ac:dyDescent="0.25">
      <c r="A23" s="330"/>
      <c r="B23" s="931" t="s">
        <v>42</v>
      </c>
      <c r="C23" s="930"/>
      <c r="D23" s="932">
        <f t="shared" si="0"/>
        <v>95667</v>
      </c>
      <c r="E23" s="933">
        <f t="shared" si="1"/>
        <v>15.987078920190775</v>
      </c>
      <c r="F23" s="930"/>
      <c r="G23" s="932">
        <v>21277</v>
      </c>
      <c r="H23" s="933">
        <v>22.240689056832554</v>
      </c>
      <c r="I23" s="932">
        <v>2756</v>
      </c>
      <c r="J23" s="933">
        <v>12.952953893876016</v>
      </c>
      <c r="K23" s="930"/>
      <c r="L23" s="932">
        <v>35914</v>
      </c>
      <c r="M23" s="933">
        <v>37.540635746913779</v>
      </c>
      <c r="N23" s="932">
        <v>7824</v>
      </c>
      <c r="O23" s="933">
        <v>21.785376176421451</v>
      </c>
      <c r="P23" s="930"/>
      <c r="Q23" s="932">
        <v>38476</v>
      </c>
      <c r="R23" s="933">
        <v>40.21867519625367</v>
      </c>
      <c r="S23" s="932">
        <v>16792</v>
      </c>
      <c r="T23" s="933">
        <f t="shared" si="2"/>
        <v>43.642790310843118</v>
      </c>
    </row>
    <row r="24" spans="1:20" s="331" customFormat="1" ht="18" customHeight="1" x14ac:dyDescent="0.25">
      <c r="A24" s="330">
        <v>47094</v>
      </c>
      <c r="B24" s="931" t="s">
        <v>43</v>
      </c>
      <c r="C24" s="930"/>
      <c r="D24" s="932">
        <f t="shared" si="0"/>
        <v>16476</v>
      </c>
      <c r="E24" s="933">
        <f t="shared" si="1"/>
        <v>2.7533330436729826</v>
      </c>
      <c r="F24" s="930"/>
      <c r="G24" s="932">
        <v>2904</v>
      </c>
      <c r="H24" s="933">
        <v>17.625637290604516</v>
      </c>
      <c r="I24" s="932">
        <v>373</v>
      </c>
      <c r="J24" s="933">
        <v>12.84435261707989</v>
      </c>
      <c r="K24" s="930"/>
      <c r="L24" s="932">
        <v>5295</v>
      </c>
      <c r="M24" s="933">
        <v>32.137654770575381</v>
      </c>
      <c r="N24" s="932">
        <v>1044</v>
      </c>
      <c r="O24" s="933">
        <v>19.716713881019828</v>
      </c>
      <c r="P24" s="930"/>
      <c r="Q24" s="932">
        <v>8277</v>
      </c>
      <c r="R24" s="933">
        <v>50.236707938820103</v>
      </c>
      <c r="S24" s="932">
        <v>1658</v>
      </c>
      <c r="T24" s="933">
        <f t="shared" si="2"/>
        <v>20.031412347468891</v>
      </c>
    </row>
    <row r="25" spans="1:20" s="331" customFormat="1" ht="18" customHeight="1" x14ac:dyDescent="0.25">
      <c r="B25" s="931" t="s">
        <v>44</v>
      </c>
      <c r="C25" s="930"/>
      <c r="D25" s="932">
        <f t="shared" si="0"/>
        <v>4213</v>
      </c>
      <c r="E25" s="933">
        <f t="shared" si="1"/>
        <v>0.70404176456629486</v>
      </c>
      <c r="F25" s="930"/>
      <c r="G25" s="932">
        <v>323</v>
      </c>
      <c r="H25" s="933">
        <v>7.6667457868502247</v>
      </c>
      <c r="I25" s="932">
        <v>3</v>
      </c>
      <c r="J25" s="933">
        <v>0.92879256965944268</v>
      </c>
      <c r="K25" s="930"/>
      <c r="L25" s="932">
        <v>1264</v>
      </c>
      <c r="M25" s="933">
        <v>30.002373605506765</v>
      </c>
      <c r="N25" s="932">
        <v>8</v>
      </c>
      <c r="O25" s="933">
        <v>0.63291139240506333</v>
      </c>
      <c r="P25" s="930"/>
      <c r="Q25" s="932">
        <v>2626</v>
      </c>
      <c r="R25" s="933">
        <v>62.33088060764301</v>
      </c>
      <c r="S25" s="932">
        <v>20</v>
      </c>
      <c r="T25" s="933">
        <f t="shared" si="2"/>
        <v>0.76161462300076166</v>
      </c>
    </row>
    <row r="26" spans="1:20" s="331" customFormat="1" ht="18" customHeight="1" x14ac:dyDescent="0.25">
      <c r="B26" s="931" t="s">
        <v>45</v>
      </c>
      <c r="C26" s="930"/>
      <c r="D26" s="932">
        <f t="shared" si="0"/>
        <v>28705</v>
      </c>
      <c r="E26" s="933">
        <f t="shared" si="1"/>
        <v>4.7969425235878225</v>
      </c>
      <c r="F26" s="930"/>
      <c r="G26" s="932">
        <v>5196</v>
      </c>
      <c r="H26" s="933">
        <v>18.101376066887301</v>
      </c>
      <c r="I26" s="932">
        <v>806</v>
      </c>
      <c r="J26" s="933">
        <v>15.511932255581215</v>
      </c>
      <c r="K26" s="930"/>
      <c r="L26" s="932">
        <v>9079</v>
      </c>
      <c r="M26" s="933">
        <v>31.628636126110433</v>
      </c>
      <c r="N26" s="932">
        <v>1830</v>
      </c>
      <c r="O26" s="933">
        <v>20.156404890406431</v>
      </c>
      <c r="P26" s="930"/>
      <c r="Q26" s="932">
        <v>14430</v>
      </c>
      <c r="R26" s="933">
        <v>50.269987807002266</v>
      </c>
      <c r="S26" s="932">
        <v>4556</v>
      </c>
      <c r="T26" s="933">
        <f t="shared" si="2"/>
        <v>31.573111573111571</v>
      </c>
    </row>
    <row r="27" spans="1:20" s="331" customFormat="1" ht="18" customHeight="1" x14ac:dyDescent="0.25">
      <c r="B27" s="931" t="s">
        <v>46</v>
      </c>
      <c r="C27" s="930"/>
      <c r="D27" s="932">
        <f t="shared" si="0"/>
        <v>3798</v>
      </c>
      <c r="E27" s="933">
        <f t="shared" si="1"/>
        <v>0.63469039207756661</v>
      </c>
      <c r="F27" s="930"/>
      <c r="G27" s="932">
        <v>441</v>
      </c>
      <c r="H27" s="933">
        <v>11.611374407582939</v>
      </c>
      <c r="I27" s="932">
        <v>122</v>
      </c>
      <c r="J27" s="933">
        <v>27.66439909297052</v>
      </c>
      <c r="K27" s="930"/>
      <c r="L27" s="932">
        <v>1261</v>
      </c>
      <c r="M27" s="933">
        <v>33.201685097419691</v>
      </c>
      <c r="N27" s="932">
        <v>449</v>
      </c>
      <c r="O27" s="933">
        <v>35.606661379857258</v>
      </c>
      <c r="P27" s="930"/>
      <c r="Q27" s="932">
        <v>2096</v>
      </c>
      <c r="R27" s="933">
        <v>55.186940494997373</v>
      </c>
      <c r="S27" s="932">
        <v>1055</v>
      </c>
      <c r="T27" s="933">
        <f t="shared" si="2"/>
        <v>50.333969465648856</v>
      </c>
    </row>
    <row r="28" spans="1:20" s="331" customFormat="1" ht="18" customHeight="1" x14ac:dyDescent="0.25">
      <c r="B28" s="953" t="s">
        <v>1</v>
      </c>
      <c r="C28" s="930"/>
      <c r="D28" s="954">
        <f t="shared" si="0"/>
        <v>851</v>
      </c>
      <c r="E28" s="955">
        <f t="shared" si="1"/>
        <v>0.14221209153712722</v>
      </c>
      <c r="F28" s="930"/>
      <c r="G28" s="954">
        <v>206</v>
      </c>
      <c r="H28" s="955">
        <v>24.206815511163338</v>
      </c>
      <c r="I28" s="954">
        <v>7</v>
      </c>
      <c r="J28" s="955">
        <v>3.3980582524271843</v>
      </c>
      <c r="K28" s="930"/>
      <c r="L28" s="954">
        <v>295</v>
      </c>
      <c r="M28" s="955">
        <v>34.665099882491184</v>
      </c>
      <c r="N28" s="954">
        <v>32</v>
      </c>
      <c r="O28" s="955">
        <v>10.847457627118644</v>
      </c>
      <c r="P28" s="930"/>
      <c r="Q28" s="954">
        <v>350</v>
      </c>
      <c r="R28" s="955">
        <v>41.128084606345475</v>
      </c>
      <c r="S28" s="954">
        <v>62</v>
      </c>
      <c r="T28" s="955">
        <f t="shared" si="2"/>
        <v>17.714285714285712</v>
      </c>
    </row>
    <row r="29" spans="1:20" s="319" customFormat="1" ht="18" customHeight="1" x14ac:dyDescent="0.25">
      <c r="B29" s="1284" t="s">
        <v>0</v>
      </c>
      <c r="C29" s="1277"/>
      <c r="D29" s="1285">
        <f>SUM(D11:D28)</f>
        <v>598402</v>
      </c>
      <c r="E29" s="1286">
        <f t="shared" si="1"/>
        <v>100</v>
      </c>
      <c r="F29" s="1277"/>
      <c r="G29" s="1285">
        <f>SUM(G11:G28)</f>
        <v>112606</v>
      </c>
      <c r="H29" s="1286">
        <f t="shared" ref="H29" si="3">G29/$D29*100</f>
        <v>18.817784699917446</v>
      </c>
      <c r="I29" s="1285">
        <f>SUM(I11:I28)</f>
        <v>5919</v>
      </c>
      <c r="J29" s="1286">
        <f t="shared" ref="J29" si="4">I29/G29*100</f>
        <v>5.256380654672042</v>
      </c>
      <c r="K29" s="1277"/>
      <c r="L29" s="1285">
        <f>SUM(L11:L28)</f>
        <v>214957</v>
      </c>
      <c r="M29" s="1286">
        <f t="shared" ref="M29" si="5">L29/$D29*100</f>
        <v>35.921838496529091</v>
      </c>
      <c r="N29" s="1285">
        <f>SUM(N11:N28)</f>
        <v>17446</v>
      </c>
      <c r="O29" s="1286">
        <f t="shared" ref="O29" si="6">N29/L29*100</f>
        <v>8.1160418130137657</v>
      </c>
      <c r="P29" s="1277"/>
      <c r="Q29" s="1285">
        <f>SUM(Q11:Q28)</f>
        <v>270839</v>
      </c>
      <c r="R29" s="1286">
        <f t="shared" ref="R29" si="7">Q29/$D29*100</f>
        <v>45.260376803553463</v>
      </c>
      <c r="S29" s="1285">
        <f>SUM(S11:S28)</f>
        <v>42802</v>
      </c>
      <c r="T29" s="1286">
        <f t="shared" si="2"/>
        <v>15.803484727088787</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435</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74</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129</v>
      </c>
      <c r="J8" s="1669"/>
      <c r="K8" s="957"/>
      <c r="L8" s="1670" t="s">
        <v>69</v>
      </c>
      <c r="M8" s="1671"/>
      <c r="N8" s="1668" t="s">
        <v>129</v>
      </c>
      <c r="O8" s="1669"/>
      <c r="P8" s="957"/>
      <c r="Q8" s="1670" t="s">
        <v>69</v>
      </c>
      <c r="R8" s="1671"/>
      <c r="S8" s="1668" t="s">
        <v>129</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183508</v>
      </c>
      <c r="E11" s="928">
        <f>D11/D$29*100</f>
        <v>48.46733681613852</v>
      </c>
      <c r="F11" s="930"/>
      <c r="G11" s="927">
        <v>31171</v>
      </c>
      <c r="H11" s="928">
        <v>16.986180438999934</v>
      </c>
      <c r="I11" s="927">
        <v>7098</v>
      </c>
      <c r="J11" s="928">
        <v>22.77116550640018</v>
      </c>
      <c r="K11" s="930"/>
      <c r="L11" s="927">
        <v>75518</v>
      </c>
      <c r="M11" s="928">
        <v>41.152429321882423</v>
      </c>
      <c r="N11" s="927">
        <v>16709</v>
      </c>
      <c r="O11" s="928">
        <v>22.125850790540003</v>
      </c>
      <c r="P11" s="930"/>
      <c r="Q11" s="927">
        <v>76819</v>
      </c>
      <c r="R11" s="928">
        <v>41.86139023911764</v>
      </c>
      <c r="S11" s="927">
        <v>17002</v>
      </c>
      <c r="T11" s="928">
        <f>IFERROR(S11/Q11*100,"-")</f>
        <v>22.132545333836681</v>
      </c>
    </row>
    <row r="12" spans="1:22" s="331" customFormat="1" ht="18" customHeight="1" x14ac:dyDescent="0.25">
      <c r="A12" s="330"/>
      <c r="B12" s="931" t="s">
        <v>7</v>
      </c>
      <c r="C12" s="930"/>
      <c r="D12" s="932">
        <f t="shared" ref="D12:D28" si="0">G12+L12+Q12</f>
        <v>6065</v>
      </c>
      <c r="E12" s="933">
        <f t="shared" ref="E12:E29" si="1">D12/D$29*100</f>
        <v>1.6018614871824668</v>
      </c>
      <c r="F12" s="930"/>
      <c r="G12" s="932">
        <v>726</v>
      </c>
      <c r="H12" s="933">
        <v>11.970321516900247</v>
      </c>
      <c r="I12" s="932">
        <v>334</v>
      </c>
      <c r="J12" s="933">
        <v>46.005509641873275</v>
      </c>
      <c r="K12" s="930"/>
      <c r="L12" s="932">
        <v>1857</v>
      </c>
      <c r="M12" s="933">
        <v>30.618301731244845</v>
      </c>
      <c r="N12" s="932">
        <v>773</v>
      </c>
      <c r="O12" s="933">
        <v>41.626278944534192</v>
      </c>
      <c r="P12" s="930"/>
      <c r="Q12" s="932">
        <v>3482</v>
      </c>
      <c r="R12" s="933">
        <v>57.411376751854903</v>
      </c>
      <c r="S12" s="932">
        <v>1502</v>
      </c>
      <c r="T12" s="933">
        <f t="shared" ref="T12:T28" si="2">IFERROR(S12/Q12*100,"-")</f>
        <v>43.13612866168868</v>
      </c>
    </row>
    <row r="13" spans="1:22" s="331" customFormat="1" ht="18" customHeight="1" x14ac:dyDescent="0.25">
      <c r="A13" s="330"/>
      <c r="B13" s="931" t="s">
        <v>37</v>
      </c>
      <c r="C13" s="930"/>
      <c r="D13" s="932">
        <f t="shared" si="0"/>
        <v>7872</v>
      </c>
      <c r="E13" s="933">
        <f t="shared" si="1"/>
        <v>2.0791184875680759</v>
      </c>
      <c r="F13" s="930"/>
      <c r="G13" s="932">
        <v>884</v>
      </c>
      <c r="H13" s="933">
        <v>11.229674796747966</v>
      </c>
      <c r="I13" s="932">
        <v>574</v>
      </c>
      <c r="J13" s="933">
        <v>64.932126696832583</v>
      </c>
      <c r="K13" s="930"/>
      <c r="L13" s="932">
        <v>1969</v>
      </c>
      <c r="M13" s="933">
        <v>25.012703252032519</v>
      </c>
      <c r="N13" s="932">
        <v>918</v>
      </c>
      <c r="O13" s="933">
        <v>46.62265109192483</v>
      </c>
      <c r="P13" s="930"/>
      <c r="Q13" s="932">
        <v>5019</v>
      </c>
      <c r="R13" s="933">
        <v>63.757621951219512</v>
      </c>
      <c r="S13" s="932">
        <v>1967</v>
      </c>
      <c r="T13" s="933">
        <f t="shared" si="2"/>
        <v>39.191073919107396</v>
      </c>
    </row>
    <row r="14" spans="1:22" s="331" customFormat="1" ht="18" customHeight="1" x14ac:dyDescent="0.25">
      <c r="A14" s="330"/>
      <c r="B14" s="931" t="s">
        <v>38</v>
      </c>
      <c r="C14" s="930"/>
      <c r="D14" s="932">
        <f t="shared" si="0"/>
        <v>2531</v>
      </c>
      <c r="E14" s="933">
        <f t="shared" si="1"/>
        <v>0.66847673933368901</v>
      </c>
      <c r="F14" s="930"/>
      <c r="G14" s="932">
        <v>656</v>
      </c>
      <c r="H14" s="933">
        <v>25.918609245357565</v>
      </c>
      <c r="I14" s="932">
        <v>38</v>
      </c>
      <c r="J14" s="933">
        <v>5.7926829268292686</v>
      </c>
      <c r="K14" s="930"/>
      <c r="L14" s="932">
        <v>939</v>
      </c>
      <c r="M14" s="933">
        <v>37.099960489924932</v>
      </c>
      <c r="N14" s="932">
        <v>53</v>
      </c>
      <c r="O14" s="933">
        <v>5.6443024494142708</v>
      </c>
      <c r="P14" s="930"/>
      <c r="Q14" s="932">
        <v>936</v>
      </c>
      <c r="R14" s="933">
        <v>36.981430264717503</v>
      </c>
      <c r="S14" s="932">
        <v>69</v>
      </c>
      <c r="T14" s="933">
        <f t="shared" si="2"/>
        <v>7.3717948717948723</v>
      </c>
    </row>
    <row r="15" spans="1:22" s="331" customFormat="1" ht="18" customHeight="1" x14ac:dyDescent="0.25">
      <c r="A15" s="330"/>
      <c r="B15" s="931" t="s">
        <v>6</v>
      </c>
      <c r="C15" s="930"/>
      <c r="D15" s="932">
        <f t="shared" si="0"/>
        <v>1503</v>
      </c>
      <c r="E15" s="933">
        <f t="shared" si="1"/>
        <v>0.39696583928033768</v>
      </c>
      <c r="F15" s="930"/>
      <c r="G15" s="932">
        <v>516</v>
      </c>
      <c r="H15" s="933">
        <v>34.331337325349303</v>
      </c>
      <c r="I15" s="932">
        <v>59</v>
      </c>
      <c r="J15" s="933">
        <v>11.434108527131782</v>
      </c>
      <c r="K15" s="930"/>
      <c r="L15" s="932">
        <v>476</v>
      </c>
      <c r="M15" s="933">
        <v>31.669993346640052</v>
      </c>
      <c r="N15" s="932">
        <v>68</v>
      </c>
      <c r="O15" s="933">
        <v>14.285714285714285</v>
      </c>
      <c r="P15" s="930"/>
      <c r="Q15" s="932">
        <v>511</v>
      </c>
      <c r="R15" s="933">
        <v>33.998669328010642</v>
      </c>
      <c r="S15" s="932">
        <v>93</v>
      </c>
      <c r="T15" s="933">
        <f t="shared" si="2"/>
        <v>18.199608610567513</v>
      </c>
    </row>
    <row r="16" spans="1:22" s="331" customFormat="1" ht="18" customHeight="1" x14ac:dyDescent="0.25">
      <c r="A16" s="330"/>
      <c r="B16" s="931" t="s">
        <v>5</v>
      </c>
      <c r="C16" s="930"/>
      <c r="D16" s="932">
        <f t="shared" si="0"/>
        <v>1379</v>
      </c>
      <c r="E16" s="933">
        <f t="shared" si="1"/>
        <v>0.36421549725055596</v>
      </c>
      <c r="F16" s="930"/>
      <c r="G16" s="932">
        <v>392</v>
      </c>
      <c r="H16" s="933">
        <v>28.426395939086298</v>
      </c>
      <c r="I16" s="932">
        <v>121</v>
      </c>
      <c r="J16" s="933">
        <v>30.867346938775508</v>
      </c>
      <c r="K16" s="930"/>
      <c r="L16" s="932">
        <v>577</v>
      </c>
      <c r="M16" s="933">
        <v>41.841914430746918</v>
      </c>
      <c r="N16" s="932">
        <v>179</v>
      </c>
      <c r="O16" s="933">
        <v>31.022530329289427</v>
      </c>
      <c r="P16" s="930"/>
      <c r="Q16" s="932">
        <v>410</v>
      </c>
      <c r="R16" s="933">
        <v>29.731689630166784</v>
      </c>
      <c r="S16" s="932">
        <v>140</v>
      </c>
      <c r="T16" s="933">
        <f t="shared" si="2"/>
        <v>34.146341463414636</v>
      </c>
    </row>
    <row r="17" spans="1:20" s="331" customFormat="1" ht="18" customHeight="1" x14ac:dyDescent="0.25">
      <c r="A17" s="330"/>
      <c r="B17" s="931" t="s">
        <v>4</v>
      </c>
      <c r="C17" s="930"/>
      <c r="D17" s="932">
        <f t="shared" si="0"/>
        <v>24152</v>
      </c>
      <c r="E17" s="933">
        <f t="shared" si="1"/>
        <v>6.3789214572845738</v>
      </c>
      <c r="F17" s="930"/>
      <c r="G17" s="932">
        <v>3493</v>
      </c>
      <c r="H17" s="933">
        <v>14.462570387545545</v>
      </c>
      <c r="I17" s="932">
        <v>1765</v>
      </c>
      <c r="J17" s="933">
        <v>50.529630689951333</v>
      </c>
      <c r="K17" s="930"/>
      <c r="L17" s="932">
        <v>7457</v>
      </c>
      <c r="M17" s="933">
        <v>30.875289831069892</v>
      </c>
      <c r="N17" s="932">
        <v>2903</v>
      </c>
      <c r="O17" s="933">
        <v>38.929864556792275</v>
      </c>
      <c r="P17" s="930"/>
      <c r="Q17" s="932">
        <v>13202</v>
      </c>
      <c r="R17" s="933">
        <v>54.662139781384568</v>
      </c>
      <c r="S17" s="932">
        <v>4978</v>
      </c>
      <c r="T17" s="933">
        <f t="shared" si="2"/>
        <v>37.706408119981823</v>
      </c>
    </row>
    <row r="18" spans="1:20" s="331" customFormat="1" ht="18" customHeight="1" x14ac:dyDescent="0.25">
      <c r="A18" s="330"/>
      <c r="B18" s="931" t="s">
        <v>40</v>
      </c>
      <c r="C18" s="930"/>
      <c r="D18" s="932">
        <f t="shared" si="0"/>
        <v>15270</v>
      </c>
      <c r="E18" s="933">
        <f t="shared" si="1"/>
        <v>4.0330461515706961</v>
      </c>
      <c r="F18" s="930"/>
      <c r="G18" s="932">
        <v>2867</v>
      </c>
      <c r="H18" s="933">
        <v>18.77537655533726</v>
      </c>
      <c r="I18" s="932">
        <v>515</v>
      </c>
      <c r="J18" s="933">
        <v>17.963027554935472</v>
      </c>
      <c r="K18" s="930"/>
      <c r="L18" s="932">
        <v>4513</v>
      </c>
      <c r="M18" s="933">
        <v>29.554682383759008</v>
      </c>
      <c r="N18" s="932">
        <v>1169</v>
      </c>
      <c r="O18" s="933">
        <v>25.902947041879017</v>
      </c>
      <c r="P18" s="930"/>
      <c r="Q18" s="932">
        <v>7890</v>
      </c>
      <c r="R18" s="933">
        <v>51.669941060903732</v>
      </c>
      <c r="S18" s="932">
        <v>2649</v>
      </c>
      <c r="T18" s="933">
        <f t="shared" si="2"/>
        <v>33.574144486692013</v>
      </c>
    </row>
    <row r="19" spans="1:20" s="331" customFormat="1" ht="18" customHeight="1" x14ac:dyDescent="0.25">
      <c r="A19" s="330"/>
      <c r="B19" s="931" t="s">
        <v>41</v>
      </c>
      <c r="C19" s="930"/>
      <c r="D19" s="932">
        <f t="shared" si="0"/>
        <v>32520</v>
      </c>
      <c r="E19" s="933">
        <f t="shared" si="1"/>
        <v>8.5890413129717764</v>
      </c>
      <c r="F19" s="930"/>
      <c r="G19" s="932">
        <v>5746</v>
      </c>
      <c r="H19" s="933">
        <v>17.669126691266911</v>
      </c>
      <c r="I19" s="932">
        <v>844</v>
      </c>
      <c r="J19" s="933">
        <v>14.688478941872606</v>
      </c>
      <c r="K19" s="930"/>
      <c r="L19" s="932">
        <v>13277</v>
      </c>
      <c r="M19" s="933">
        <v>40.827183271832716</v>
      </c>
      <c r="N19" s="932">
        <v>3279</v>
      </c>
      <c r="O19" s="933">
        <v>24.696844166603903</v>
      </c>
      <c r="P19" s="930"/>
      <c r="Q19" s="932">
        <v>13497</v>
      </c>
      <c r="R19" s="933">
        <v>41.503690036900373</v>
      </c>
      <c r="S19" s="932">
        <v>7215</v>
      </c>
      <c r="T19" s="933">
        <f t="shared" si="2"/>
        <v>53.45632362747277</v>
      </c>
    </row>
    <row r="20" spans="1:20" s="331" customFormat="1" ht="18" customHeight="1" x14ac:dyDescent="0.25">
      <c r="A20" s="330"/>
      <c r="B20" s="931" t="s">
        <v>3</v>
      </c>
      <c r="C20" s="930"/>
      <c r="D20" s="932">
        <f t="shared" si="0"/>
        <v>6548</v>
      </c>
      <c r="E20" s="933">
        <f t="shared" si="1"/>
        <v>1.7294293517016972</v>
      </c>
      <c r="F20" s="930"/>
      <c r="G20" s="932">
        <v>1146</v>
      </c>
      <c r="H20" s="933">
        <v>17.501527183872938</v>
      </c>
      <c r="I20" s="932">
        <v>298</v>
      </c>
      <c r="J20" s="933">
        <v>26.003490401396164</v>
      </c>
      <c r="K20" s="930"/>
      <c r="L20" s="932">
        <v>2337</v>
      </c>
      <c r="M20" s="933">
        <v>35.690287110568114</v>
      </c>
      <c r="N20" s="932">
        <v>675</v>
      </c>
      <c r="O20" s="933">
        <v>28.88318356867779</v>
      </c>
      <c r="P20" s="930"/>
      <c r="Q20" s="932">
        <v>3065</v>
      </c>
      <c r="R20" s="933">
        <v>46.808185705558948</v>
      </c>
      <c r="S20" s="932">
        <v>988</v>
      </c>
      <c r="T20" s="933">
        <f t="shared" si="2"/>
        <v>32.234910277324637</v>
      </c>
    </row>
    <row r="21" spans="1:20" s="331" customFormat="1" ht="18" customHeight="1" x14ac:dyDescent="0.25">
      <c r="A21" s="330"/>
      <c r="B21" s="931" t="s">
        <v>2</v>
      </c>
      <c r="C21" s="930"/>
      <c r="D21" s="932">
        <f t="shared" si="0"/>
        <v>929</v>
      </c>
      <c r="E21" s="933">
        <f t="shared" si="1"/>
        <v>0.24536344956183212</v>
      </c>
      <c r="F21" s="930"/>
      <c r="G21" s="932">
        <v>185</v>
      </c>
      <c r="H21" s="933">
        <v>19.913885898815931</v>
      </c>
      <c r="I21" s="932">
        <v>117</v>
      </c>
      <c r="J21" s="933">
        <v>63.243243243243242</v>
      </c>
      <c r="K21" s="930"/>
      <c r="L21" s="932">
        <v>283</v>
      </c>
      <c r="M21" s="933">
        <v>30.462863293864373</v>
      </c>
      <c r="N21" s="932">
        <v>143</v>
      </c>
      <c r="O21" s="933">
        <v>50.53003533568905</v>
      </c>
      <c r="P21" s="930"/>
      <c r="Q21" s="932">
        <v>461</v>
      </c>
      <c r="R21" s="933">
        <v>49.6232508073197</v>
      </c>
      <c r="S21" s="932">
        <v>241</v>
      </c>
      <c r="T21" s="933">
        <f t="shared" si="2"/>
        <v>52.277657266811282</v>
      </c>
    </row>
    <row r="22" spans="1:20" s="331" customFormat="1" ht="18" customHeight="1" x14ac:dyDescent="0.25">
      <c r="A22" s="330"/>
      <c r="B22" s="931" t="s">
        <v>35</v>
      </c>
      <c r="C22" s="930"/>
      <c r="D22" s="932">
        <f t="shared" si="0"/>
        <v>22912</v>
      </c>
      <c r="E22" s="933">
        <f t="shared" si="1"/>
        <v>6.0514180369867576</v>
      </c>
      <c r="F22" s="930"/>
      <c r="G22" s="932">
        <v>8341</v>
      </c>
      <c r="H22" s="933">
        <v>36.404504189944134</v>
      </c>
      <c r="I22" s="932">
        <v>2856</v>
      </c>
      <c r="J22" s="933">
        <v>34.240498741158135</v>
      </c>
      <c r="K22" s="930"/>
      <c r="L22" s="932">
        <v>7839</v>
      </c>
      <c r="M22" s="933">
        <v>34.213512569832403</v>
      </c>
      <c r="N22" s="932">
        <v>3303</v>
      </c>
      <c r="O22" s="933">
        <v>42.135476463834671</v>
      </c>
      <c r="P22" s="930"/>
      <c r="Q22" s="932">
        <v>6732</v>
      </c>
      <c r="R22" s="933">
        <v>29.381983240223462</v>
      </c>
      <c r="S22" s="932">
        <v>2824</v>
      </c>
      <c r="T22" s="933">
        <f t="shared" si="2"/>
        <v>41.948900772430186</v>
      </c>
    </row>
    <row r="23" spans="1:20" s="331" customFormat="1" ht="18" customHeight="1" x14ac:dyDescent="0.25">
      <c r="A23" s="330"/>
      <c r="B23" s="931" t="s">
        <v>42</v>
      </c>
      <c r="C23" s="930"/>
      <c r="D23" s="932">
        <f t="shared" si="0"/>
        <v>56949</v>
      </c>
      <c r="E23" s="933">
        <f t="shared" si="1"/>
        <v>15.041122808500299</v>
      </c>
      <c r="F23" s="930"/>
      <c r="G23" s="932">
        <v>16387</v>
      </c>
      <c r="H23" s="933">
        <v>28.774868742207943</v>
      </c>
      <c r="I23" s="932">
        <v>2506</v>
      </c>
      <c r="J23" s="933">
        <v>15.29260999572832</v>
      </c>
      <c r="K23" s="930"/>
      <c r="L23" s="932">
        <v>23186</v>
      </c>
      <c r="M23" s="933">
        <v>40.713620959103757</v>
      </c>
      <c r="N23" s="932">
        <v>3293</v>
      </c>
      <c r="O23" s="933">
        <v>14.202536013111361</v>
      </c>
      <c r="P23" s="930"/>
      <c r="Q23" s="932">
        <v>17376</v>
      </c>
      <c r="R23" s="933">
        <v>30.5115102986883</v>
      </c>
      <c r="S23" s="932">
        <v>2997</v>
      </c>
      <c r="T23" s="933">
        <f t="shared" si="2"/>
        <v>17.247928176795579</v>
      </c>
    </row>
    <row r="24" spans="1:20" s="331" customFormat="1" ht="18" customHeight="1" x14ac:dyDescent="0.25">
      <c r="A24" s="330">
        <v>47094</v>
      </c>
      <c r="B24" s="931" t="s">
        <v>43</v>
      </c>
      <c r="C24" s="930"/>
      <c r="D24" s="932">
        <f t="shared" si="0"/>
        <v>3932</v>
      </c>
      <c r="E24" s="933">
        <f t="shared" si="1"/>
        <v>1.0385027811379159</v>
      </c>
      <c r="F24" s="930"/>
      <c r="G24" s="932">
        <v>571</v>
      </c>
      <c r="H24" s="933">
        <v>14.521871820956257</v>
      </c>
      <c r="I24" s="932">
        <v>209</v>
      </c>
      <c r="J24" s="933">
        <v>36.602451838879155</v>
      </c>
      <c r="K24" s="930"/>
      <c r="L24" s="932">
        <v>1230</v>
      </c>
      <c r="M24" s="933">
        <v>31.28179043743642</v>
      </c>
      <c r="N24" s="932">
        <v>386</v>
      </c>
      <c r="O24" s="933">
        <v>31.382113821138212</v>
      </c>
      <c r="P24" s="930"/>
      <c r="Q24" s="932">
        <v>2131</v>
      </c>
      <c r="R24" s="933">
        <v>54.196337741607323</v>
      </c>
      <c r="S24" s="932">
        <v>610</v>
      </c>
      <c r="T24" s="933">
        <f t="shared" si="2"/>
        <v>28.625058657907086</v>
      </c>
    </row>
    <row r="25" spans="1:20" s="331" customFormat="1" ht="18" customHeight="1" x14ac:dyDescent="0.25">
      <c r="B25" s="931" t="s">
        <v>44</v>
      </c>
      <c r="C25" s="930"/>
      <c r="D25" s="932">
        <f t="shared" si="0"/>
        <v>1264</v>
      </c>
      <c r="E25" s="933">
        <f t="shared" si="1"/>
        <v>0.3338421961745488</v>
      </c>
      <c r="F25" s="930"/>
      <c r="G25" s="932">
        <v>173</v>
      </c>
      <c r="H25" s="933">
        <v>13.686708860759495</v>
      </c>
      <c r="I25" s="932">
        <v>1</v>
      </c>
      <c r="J25" s="933">
        <v>0.57803468208092479</v>
      </c>
      <c r="K25" s="930"/>
      <c r="L25" s="932">
        <v>355</v>
      </c>
      <c r="M25" s="933">
        <v>28.085443037974684</v>
      </c>
      <c r="N25" s="932">
        <v>6</v>
      </c>
      <c r="O25" s="933">
        <v>1.6901408450704223</v>
      </c>
      <c r="P25" s="930"/>
      <c r="Q25" s="932">
        <v>736</v>
      </c>
      <c r="R25" s="933">
        <v>58.22784810126582</v>
      </c>
      <c r="S25" s="932">
        <v>6</v>
      </c>
      <c r="T25" s="933">
        <f t="shared" si="2"/>
        <v>0.81521739130434778</v>
      </c>
    </row>
    <row r="26" spans="1:20" s="331" customFormat="1" ht="18" customHeight="1" x14ac:dyDescent="0.25">
      <c r="B26" s="931" t="s">
        <v>45</v>
      </c>
      <c r="C26" s="930"/>
      <c r="D26" s="932">
        <f t="shared" si="0"/>
        <v>6332</v>
      </c>
      <c r="E26" s="933">
        <f t="shared" si="1"/>
        <v>1.6723803688111099</v>
      </c>
      <c r="F26" s="930"/>
      <c r="G26" s="932">
        <v>1399</v>
      </c>
      <c r="H26" s="933">
        <v>22.094125078963991</v>
      </c>
      <c r="I26" s="932">
        <v>114</v>
      </c>
      <c r="J26" s="933">
        <v>8.1486776268763403</v>
      </c>
      <c r="K26" s="930"/>
      <c r="L26" s="932">
        <v>1962</v>
      </c>
      <c r="M26" s="933">
        <v>30.985470625394818</v>
      </c>
      <c r="N26" s="932">
        <v>276</v>
      </c>
      <c r="O26" s="933">
        <v>14.067278287461773</v>
      </c>
      <c r="P26" s="930"/>
      <c r="Q26" s="932">
        <v>2971</v>
      </c>
      <c r="R26" s="933">
        <v>46.920404295641191</v>
      </c>
      <c r="S26" s="932">
        <v>770</v>
      </c>
      <c r="T26" s="933">
        <f t="shared" si="2"/>
        <v>25.917199596095593</v>
      </c>
    </row>
    <row r="27" spans="1:20" s="331" customFormat="1" ht="18" customHeight="1" x14ac:dyDescent="0.25">
      <c r="B27" s="931" t="s">
        <v>46</v>
      </c>
      <c r="C27" s="930"/>
      <c r="D27" s="932">
        <f t="shared" si="0"/>
        <v>3587</v>
      </c>
      <c r="E27" s="933">
        <f t="shared" si="1"/>
        <v>0.94738287790989439</v>
      </c>
      <c r="F27" s="930"/>
      <c r="G27" s="932">
        <v>602</v>
      </c>
      <c r="H27" s="933">
        <v>16.782826874825759</v>
      </c>
      <c r="I27" s="932">
        <v>117</v>
      </c>
      <c r="J27" s="933">
        <v>19.435215946843854</v>
      </c>
      <c r="K27" s="930"/>
      <c r="L27" s="932">
        <v>1339</v>
      </c>
      <c r="M27" s="933">
        <v>37.329244494006133</v>
      </c>
      <c r="N27" s="932">
        <v>275</v>
      </c>
      <c r="O27" s="933">
        <v>20.537714712471995</v>
      </c>
      <c r="P27" s="930"/>
      <c r="Q27" s="932">
        <v>1646</v>
      </c>
      <c r="R27" s="933">
        <v>45.887928631168108</v>
      </c>
      <c r="S27" s="932">
        <v>635</v>
      </c>
      <c r="T27" s="933">
        <f t="shared" si="2"/>
        <v>38.578371810449575</v>
      </c>
    </row>
    <row r="28" spans="1:20" s="331" customFormat="1" ht="18" customHeight="1" x14ac:dyDescent="0.25">
      <c r="B28" s="953" t="s">
        <v>1</v>
      </c>
      <c r="C28" s="930"/>
      <c r="D28" s="954">
        <f t="shared" si="0"/>
        <v>1369</v>
      </c>
      <c r="E28" s="955">
        <f t="shared" si="1"/>
        <v>0.36157434063525101</v>
      </c>
      <c r="F28" s="930"/>
      <c r="G28" s="954">
        <v>387</v>
      </c>
      <c r="H28" s="955">
        <v>28.268809349890432</v>
      </c>
      <c r="I28" s="954">
        <v>171</v>
      </c>
      <c r="J28" s="955">
        <v>44.186046511627907</v>
      </c>
      <c r="K28" s="930"/>
      <c r="L28" s="954">
        <v>471</v>
      </c>
      <c r="M28" s="955">
        <v>34.404674945215483</v>
      </c>
      <c r="N28" s="954">
        <v>194</v>
      </c>
      <c r="O28" s="955">
        <v>41.188959660297243</v>
      </c>
      <c r="P28" s="930"/>
      <c r="Q28" s="954">
        <v>511</v>
      </c>
      <c r="R28" s="955">
        <v>37.326515704894078</v>
      </c>
      <c r="S28" s="954">
        <v>232</v>
      </c>
      <c r="T28" s="955">
        <f t="shared" si="2"/>
        <v>45.401174168297452</v>
      </c>
    </row>
    <row r="29" spans="1:20" s="319" customFormat="1" ht="18" customHeight="1" x14ac:dyDescent="0.25">
      <c r="B29" s="1284" t="s">
        <v>0</v>
      </c>
      <c r="C29" s="1277"/>
      <c r="D29" s="1285">
        <f>SUM(D11:D28)</f>
        <v>378622</v>
      </c>
      <c r="E29" s="1286">
        <f t="shared" si="1"/>
        <v>100</v>
      </c>
      <c r="F29" s="1277"/>
      <c r="G29" s="1285">
        <f>SUM(G11:G28)</f>
        <v>75642</v>
      </c>
      <c r="H29" s="1286">
        <f t="shared" ref="H29" si="3">G29/$D29*100</f>
        <v>19.978236869489887</v>
      </c>
      <c r="I29" s="1285">
        <f>SUM(I11:I28)</f>
        <v>17737</v>
      </c>
      <c r="J29" s="1286">
        <f>I29/G29*100</f>
        <v>23.448613204304486</v>
      </c>
      <c r="K29" s="1277"/>
      <c r="L29" s="1285">
        <f>SUM(L11:L28)</f>
        <v>145585</v>
      </c>
      <c r="M29" s="1286">
        <f t="shared" ref="M29" si="4">L29/$D29*100</f>
        <v>38.451278583917471</v>
      </c>
      <c r="N29" s="1285">
        <f>SUM(N11:N28)</f>
        <v>34602</v>
      </c>
      <c r="O29" s="1286">
        <f>N29/L29*100</f>
        <v>23.767558470996324</v>
      </c>
      <c r="P29" s="1277"/>
      <c r="Q29" s="1285">
        <f>SUM(Q11:Q28)</f>
        <v>157395</v>
      </c>
      <c r="R29" s="1286">
        <f t="shared" ref="R29" si="5">Q29/$D29*100</f>
        <v>41.570484546592645</v>
      </c>
      <c r="S29" s="1285">
        <f>SUM(S11:S28)</f>
        <v>44918</v>
      </c>
      <c r="T29" s="1286">
        <f>S29/Q29*100</f>
        <v>28.53839067314718</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434</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75</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129</v>
      </c>
      <c r="J8" s="1669"/>
      <c r="K8" s="957"/>
      <c r="L8" s="1670" t="s">
        <v>69</v>
      </c>
      <c r="M8" s="1671"/>
      <c r="N8" s="1668" t="s">
        <v>129</v>
      </c>
      <c r="O8" s="1669"/>
      <c r="P8" s="957"/>
      <c r="Q8" s="1670" t="s">
        <v>69</v>
      </c>
      <c r="R8" s="1671"/>
      <c r="S8" s="1668" t="s">
        <v>129</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16105</v>
      </c>
      <c r="E11" s="928">
        <f>D11/D$29*100</f>
        <v>14.648233207512847</v>
      </c>
      <c r="F11" s="930"/>
      <c r="G11" s="927">
        <v>6236</v>
      </c>
      <c r="H11" s="928">
        <v>38.720894132257058</v>
      </c>
      <c r="I11" s="927">
        <v>2031</v>
      </c>
      <c r="J11" s="928">
        <v>32.568954457985889</v>
      </c>
      <c r="K11" s="930"/>
      <c r="L11" s="927">
        <v>8801</v>
      </c>
      <c r="M11" s="928">
        <v>54.647624961192179</v>
      </c>
      <c r="N11" s="927">
        <v>3354</v>
      </c>
      <c r="O11" s="928">
        <v>38.109305760709013</v>
      </c>
      <c r="P11" s="930"/>
      <c r="Q11" s="927">
        <v>1068</v>
      </c>
      <c r="R11" s="928">
        <v>6.6314809065507605</v>
      </c>
      <c r="S11" s="927">
        <v>583</v>
      </c>
      <c r="T11" s="928">
        <f>IFERROR(S11/Q11*100,"-")</f>
        <v>54.588014981273403</v>
      </c>
    </row>
    <row r="12" spans="1:22" s="331" customFormat="1" ht="18" customHeight="1" x14ac:dyDescent="0.25">
      <c r="A12" s="330"/>
      <c r="B12" s="931" t="s">
        <v>7</v>
      </c>
      <c r="C12" s="930"/>
      <c r="D12" s="932">
        <f t="shared" ref="D12:D28" si="0">G12+L12+Q12</f>
        <v>1836</v>
      </c>
      <c r="E12" s="933">
        <f t="shared" ref="E12:E29" si="1">D12/D$29*100</f>
        <v>1.6699258720269223</v>
      </c>
      <c r="F12" s="930"/>
      <c r="G12" s="932">
        <v>515</v>
      </c>
      <c r="H12" s="933">
        <v>28.050108932461875</v>
      </c>
      <c r="I12" s="932">
        <v>198</v>
      </c>
      <c r="J12" s="933">
        <v>38.446601941747574</v>
      </c>
      <c r="K12" s="930"/>
      <c r="L12" s="932">
        <v>690</v>
      </c>
      <c r="M12" s="933">
        <v>37.58169934640523</v>
      </c>
      <c r="N12" s="932">
        <v>266</v>
      </c>
      <c r="O12" s="933">
        <v>38.550724637681164</v>
      </c>
      <c r="P12" s="930"/>
      <c r="Q12" s="932">
        <v>631</v>
      </c>
      <c r="R12" s="933">
        <v>34.368191721132895</v>
      </c>
      <c r="S12" s="932">
        <v>125</v>
      </c>
      <c r="T12" s="933">
        <f t="shared" ref="T12:T28" si="2">IFERROR(S12/Q12*100,"-")</f>
        <v>19.809825673534075</v>
      </c>
    </row>
    <row r="13" spans="1:22" s="331" customFormat="1" ht="18" customHeight="1" x14ac:dyDescent="0.25">
      <c r="A13" s="330"/>
      <c r="B13" s="931" t="s">
        <v>37</v>
      </c>
      <c r="C13" s="930"/>
      <c r="D13" s="932">
        <f t="shared" si="0"/>
        <v>2240</v>
      </c>
      <c r="E13" s="933">
        <f t="shared" si="1"/>
        <v>2.0373823275273999</v>
      </c>
      <c r="F13" s="930"/>
      <c r="G13" s="932">
        <v>557</v>
      </c>
      <c r="H13" s="933">
        <v>24.866071428571431</v>
      </c>
      <c r="I13" s="932">
        <v>23</v>
      </c>
      <c r="J13" s="933">
        <v>4.1292639138240581</v>
      </c>
      <c r="K13" s="930"/>
      <c r="L13" s="932">
        <v>884</v>
      </c>
      <c r="M13" s="933">
        <v>39.464285714285715</v>
      </c>
      <c r="N13" s="932">
        <v>38</v>
      </c>
      <c r="O13" s="933">
        <v>4.2986425339366514</v>
      </c>
      <c r="P13" s="930"/>
      <c r="Q13" s="932">
        <v>799</v>
      </c>
      <c r="R13" s="933">
        <v>35.669642857142861</v>
      </c>
      <c r="S13" s="932">
        <v>26</v>
      </c>
      <c r="T13" s="933">
        <f t="shared" si="2"/>
        <v>3.2540675844806008</v>
      </c>
    </row>
    <row r="14" spans="1:22" s="331" customFormat="1" ht="18" customHeight="1" x14ac:dyDescent="0.25">
      <c r="A14" s="330"/>
      <c r="B14" s="931" t="s">
        <v>38</v>
      </c>
      <c r="C14" s="930"/>
      <c r="D14" s="932">
        <f t="shared" si="0"/>
        <v>1837</v>
      </c>
      <c r="E14" s="933">
        <f t="shared" si="1"/>
        <v>1.6708354177088542</v>
      </c>
      <c r="F14" s="930"/>
      <c r="G14" s="932">
        <v>633</v>
      </c>
      <c r="H14" s="933">
        <v>34.458356015242245</v>
      </c>
      <c r="I14" s="932">
        <v>262</v>
      </c>
      <c r="J14" s="933">
        <v>41.390205371248022</v>
      </c>
      <c r="K14" s="930"/>
      <c r="L14" s="932">
        <v>976</v>
      </c>
      <c r="M14" s="933">
        <v>53.130103429504629</v>
      </c>
      <c r="N14" s="932">
        <v>184</v>
      </c>
      <c r="O14" s="933">
        <v>18.852459016393443</v>
      </c>
      <c r="P14" s="930"/>
      <c r="Q14" s="932">
        <v>228</v>
      </c>
      <c r="R14" s="933">
        <v>12.411540555253129</v>
      </c>
      <c r="S14" s="932">
        <v>61</v>
      </c>
      <c r="T14" s="933">
        <f t="shared" si="2"/>
        <v>26.754385964912281</v>
      </c>
    </row>
    <row r="15" spans="1:22" s="331" customFormat="1" ht="18" customHeight="1" x14ac:dyDescent="0.25">
      <c r="A15" s="330"/>
      <c r="B15" s="931" t="s">
        <v>6</v>
      </c>
      <c r="C15" s="930"/>
      <c r="D15" s="932">
        <f t="shared" si="0"/>
        <v>5582</v>
      </c>
      <c r="E15" s="933">
        <f t="shared" si="1"/>
        <v>5.0770839965437267</v>
      </c>
      <c r="F15" s="930"/>
      <c r="G15" s="932">
        <v>1704</v>
      </c>
      <c r="H15" s="933">
        <v>30.526692941597993</v>
      </c>
      <c r="I15" s="932">
        <v>680</v>
      </c>
      <c r="J15" s="933">
        <v>39.906103286384976</v>
      </c>
      <c r="K15" s="930"/>
      <c r="L15" s="932">
        <v>1900</v>
      </c>
      <c r="M15" s="933">
        <v>34.037979218917954</v>
      </c>
      <c r="N15" s="932">
        <v>972</v>
      </c>
      <c r="O15" s="933">
        <v>51.157894736842103</v>
      </c>
      <c r="P15" s="930"/>
      <c r="Q15" s="932">
        <v>1978</v>
      </c>
      <c r="R15" s="933">
        <v>35.435327839484053</v>
      </c>
      <c r="S15" s="932">
        <v>1322</v>
      </c>
      <c r="T15" s="933">
        <f t="shared" si="2"/>
        <v>66.835187057633973</v>
      </c>
    </row>
    <row r="16" spans="1:22" s="331" customFormat="1" ht="18" customHeight="1" x14ac:dyDescent="0.25">
      <c r="A16" s="330"/>
      <c r="B16" s="931" t="s">
        <v>5</v>
      </c>
      <c r="C16" s="930"/>
      <c r="D16" s="932">
        <f t="shared" si="0"/>
        <v>2197</v>
      </c>
      <c r="E16" s="933">
        <f t="shared" si="1"/>
        <v>1.9982718632043293</v>
      </c>
      <c r="F16" s="930"/>
      <c r="G16" s="932">
        <v>725</v>
      </c>
      <c r="H16" s="933">
        <v>32.999544833864356</v>
      </c>
      <c r="I16" s="932">
        <v>2</v>
      </c>
      <c r="J16" s="933">
        <v>0.27586206896551724</v>
      </c>
      <c r="K16" s="930"/>
      <c r="L16" s="932">
        <v>878</v>
      </c>
      <c r="M16" s="933">
        <v>39.963586709148842</v>
      </c>
      <c r="N16" s="932">
        <v>2</v>
      </c>
      <c r="O16" s="933">
        <v>0.22779043280182232</v>
      </c>
      <c r="P16" s="930"/>
      <c r="Q16" s="932">
        <v>594</v>
      </c>
      <c r="R16" s="933">
        <v>27.036868456986802</v>
      </c>
      <c r="S16" s="932">
        <v>5</v>
      </c>
      <c r="T16" s="933">
        <f t="shared" si="2"/>
        <v>0.84175084175084169</v>
      </c>
    </row>
    <row r="17" spans="1:20" s="331" customFormat="1" ht="18" customHeight="1" x14ac:dyDescent="0.25">
      <c r="A17" s="330"/>
      <c r="B17" s="931" t="s">
        <v>4</v>
      </c>
      <c r="C17" s="930"/>
      <c r="D17" s="932">
        <f t="shared" si="0"/>
        <v>8220</v>
      </c>
      <c r="E17" s="933">
        <f t="shared" si="1"/>
        <v>7.4764655054800127</v>
      </c>
      <c r="F17" s="930"/>
      <c r="G17" s="932">
        <v>2070</v>
      </c>
      <c r="H17" s="933">
        <v>25.18248175182482</v>
      </c>
      <c r="I17" s="932">
        <v>10</v>
      </c>
      <c r="J17" s="933">
        <v>0.48309178743961351</v>
      </c>
      <c r="K17" s="930"/>
      <c r="L17" s="932">
        <v>2474</v>
      </c>
      <c r="M17" s="933">
        <v>30.097323600973237</v>
      </c>
      <c r="N17" s="932">
        <v>8</v>
      </c>
      <c r="O17" s="933">
        <v>0.32336297493936944</v>
      </c>
      <c r="P17" s="930"/>
      <c r="Q17" s="932">
        <v>3676</v>
      </c>
      <c r="R17" s="933">
        <v>44.720194647201943</v>
      </c>
      <c r="S17" s="932">
        <v>18</v>
      </c>
      <c r="T17" s="933">
        <f t="shared" si="2"/>
        <v>0.48966267682263326</v>
      </c>
    </row>
    <row r="18" spans="1:20" s="331" customFormat="1" ht="18" customHeight="1" x14ac:dyDescent="0.25">
      <c r="A18" s="330"/>
      <c r="B18" s="931" t="s">
        <v>40</v>
      </c>
      <c r="C18" s="930"/>
      <c r="D18" s="932">
        <f t="shared" si="0"/>
        <v>4336</v>
      </c>
      <c r="E18" s="933">
        <f t="shared" si="1"/>
        <v>3.9437900768566103</v>
      </c>
      <c r="F18" s="930"/>
      <c r="G18" s="932">
        <v>1452</v>
      </c>
      <c r="H18" s="933">
        <v>33.487084870848712</v>
      </c>
      <c r="I18" s="932">
        <v>295</v>
      </c>
      <c r="J18" s="933">
        <v>20.316804407713498</v>
      </c>
      <c r="K18" s="930"/>
      <c r="L18" s="932">
        <v>1743</v>
      </c>
      <c r="M18" s="933">
        <v>40.198339483394832</v>
      </c>
      <c r="N18" s="932">
        <v>651</v>
      </c>
      <c r="O18" s="933">
        <v>37.349397590361441</v>
      </c>
      <c r="P18" s="930"/>
      <c r="Q18" s="932">
        <v>1141</v>
      </c>
      <c r="R18" s="933">
        <v>26.314575645756456</v>
      </c>
      <c r="S18" s="932">
        <v>515</v>
      </c>
      <c r="T18" s="933">
        <f t="shared" si="2"/>
        <v>45.135845749342685</v>
      </c>
    </row>
    <row r="19" spans="1:20" s="331" customFormat="1" ht="18" customHeight="1" x14ac:dyDescent="0.25">
      <c r="A19" s="330"/>
      <c r="B19" s="931" t="s">
        <v>41</v>
      </c>
      <c r="C19" s="930"/>
      <c r="D19" s="932">
        <f t="shared" si="0"/>
        <v>14162</v>
      </c>
      <c r="E19" s="933">
        <f t="shared" si="1"/>
        <v>12.880985947519214</v>
      </c>
      <c r="F19" s="930"/>
      <c r="G19" s="932">
        <v>3579</v>
      </c>
      <c r="H19" s="933">
        <v>25.271854257873184</v>
      </c>
      <c r="I19" s="932">
        <v>260</v>
      </c>
      <c r="J19" s="933">
        <v>7.2645990500139703</v>
      </c>
      <c r="K19" s="930"/>
      <c r="L19" s="932">
        <v>7397</v>
      </c>
      <c r="M19" s="933">
        <v>52.231323259426631</v>
      </c>
      <c r="N19" s="932">
        <v>1058</v>
      </c>
      <c r="O19" s="933">
        <v>14.303095849668784</v>
      </c>
      <c r="P19" s="930"/>
      <c r="Q19" s="932">
        <v>3186</v>
      </c>
      <c r="R19" s="933">
        <v>22.496822482700182</v>
      </c>
      <c r="S19" s="932">
        <v>2753</v>
      </c>
      <c r="T19" s="933">
        <f t="shared" si="2"/>
        <v>86.409290646578782</v>
      </c>
    </row>
    <row r="20" spans="1:20" s="331" customFormat="1" ht="18" customHeight="1" x14ac:dyDescent="0.25">
      <c r="A20" s="330"/>
      <c r="B20" s="931" t="s">
        <v>3</v>
      </c>
      <c r="C20" s="930"/>
      <c r="D20" s="932">
        <f t="shared" si="0"/>
        <v>9801</v>
      </c>
      <c r="E20" s="933">
        <f t="shared" si="1"/>
        <v>8.9144572286143067</v>
      </c>
      <c r="F20" s="930"/>
      <c r="G20" s="932">
        <v>3180</v>
      </c>
      <c r="H20" s="933">
        <v>32.445668809305175</v>
      </c>
      <c r="I20" s="932">
        <v>299</v>
      </c>
      <c r="J20" s="933">
        <v>9.4025157232704402</v>
      </c>
      <c r="K20" s="930"/>
      <c r="L20" s="932">
        <v>4352</v>
      </c>
      <c r="M20" s="933">
        <v>44.403632282420162</v>
      </c>
      <c r="N20" s="932">
        <v>703</v>
      </c>
      <c r="O20" s="933">
        <v>16.153492647058822</v>
      </c>
      <c r="P20" s="930"/>
      <c r="Q20" s="932">
        <v>2269</v>
      </c>
      <c r="R20" s="933">
        <v>23.150698908274666</v>
      </c>
      <c r="S20" s="932">
        <v>466</v>
      </c>
      <c r="T20" s="933">
        <f t="shared" si="2"/>
        <v>20.537681798148967</v>
      </c>
    </row>
    <row r="21" spans="1:20" s="331" customFormat="1" ht="18" customHeight="1" x14ac:dyDescent="0.25">
      <c r="A21" s="330"/>
      <c r="B21" s="931" t="s">
        <v>2</v>
      </c>
      <c r="C21" s="930"/>
      <c r="D21" s="932">
        <f t="shared" si="0"/>
        <v>2500</v>
      </c>
      <c r="E21" s="933">
        <f t="shared" si="1"/>
        <v>2.2738642048296875</v>
      </c>
      <c r="F21" s="930"/>
      <c r="G21" s="932">
        <v>777</v>
      </c>
      <c r="H21" s="933">
        <v>31.080000000000002</v>
      </c>
      <c r="I21" s="932">
        <v>522</v>
      </c>
      <c r="J21" s="933">
        <v>67.181467181467184</v>
      </c>
      <c r="K21" s="930"/>
      <c r="L21" s="932">
        <v>961</v>
      </c>
      <c r="M21" s="933">
        <v>38.440000000000005</v>
      </c>
      <c r="N21" s="932">
        <v>681</v>
      </c>
      <c r="O21" s="933">
        <v>70.863683662851201</v>
      </c>
      <c r="P21" s="930"/>
      <c r="Q21" s="932">
        <v>762</v>
      </c>
      <c r="R21" s="933">
        <v>30.48</v>
      </c>
      <c r="S21" s="932">
        <v>584</v>
      </c>
      <c r="T21" s="933">
        <f t="shared" si="2"/>
        <v>76.640419947506572</v>
      </c>
    </row>
    <row r="22" spans="1:20" s="331" customFormat="1" ht="18" customHeight="1" x14ac:dyDescent="0.25">
      <c r="A22" s="330"/>
      <c r="B22" s="931" t="s">
        <v>35</v>
      </c>
      <c r="C22" s="930"/>
      <c r="D22" s="932">
        <f t="shared" si="0"/>
        <v>8320</v>
      </c>
      <c r="E22" s="933">
        <f t="shared" si="1"/>
        <v>7.5674200736732002</v>
      </c>
      <c r="F22" s="930"/>
      <c r="G22" s="932">
        <v>1777</v>
      </c>
      <c r="H22" s="933">
        <v>21.358173076923077</v>
      </c>
      <c r="I22" s="932">
        <v>289</v>
      </c>
      <c r="J22" s="933">
        <v>16.263365222284751</v>
      </c>
      <c r="K22" s="930"/>
      <c r="L22" s="932">
        <v>2929</v>
      </c>
      <c r="M22" s="933">
        <v>35.20432692307692</v>
      </c>
      <c r="N22" s="932">
        <v>776</v>
      </c>
      <c r="O22" s="933">
        <v>26.493683851143736</v>
      </c>
      <c r="P22" s="930"/>
      <c r="Q22" s="932">
        <v>3614</v>
      </c>
      <c r="R22" s="933">
        <v>43.4375</v>
      </c>
      <c r="S22" s="932">
        <v>1507</v>
      </c>
      <c r="T22" s="933">
        <f t="shared" si="2"/>
        <v>41.698948533480909</v>
      </c>
    </row>
    <row r="23" spans="1:20" s="331" customFormat="1" ht="18" customHeight="1" x14ac:dyDescent="0.25">
      <c r="A23" s="330"/>
      <c r="B23" s="931" t="s">
        <v>42</v>
      </c>
      <c r="C23" s="930"/>
      <c r="D23" s="932">
        <f t="shared" si="0"/>
        <v>18389</v>
      </c>
      <c r="E23" s="933">
        <f t="shared" si="1"/>
        <v>16.72563554504525</v>
      </c>
      <c r="F23" s="930"/>
      <c r="G23" s="932">
        <v>7021</v>
      </c>
      <c r="H23" s="933">
        <v>38.180433955081845</v>
      </c>
      <c r="I23" s="932">
        <v>2463</v>
      </c>
      <c r="J23" s="933">
        <v>35.080472867112952</v>
      </c>
      <c r="K23" s="930"/>
      <c r="L23" s="932">
        <v>8014</v>
      </c>
      <c r="M23" s="933">
        <v>43.5804013268802</v>
      </c>
      <c r="N23" s="932">
        <v>3787</v>
      </c>
      <c r="O23" s="933">
        <v>47.254804092837531</v>
      </c>
      <c r="P23" s="930"/>
      <c r="Q23" s="932">
        <v>3354</v>
      </c>
      <c r="R23" s="933">
        <v>18.239164718037955</v>
      </c>
      <c r="S23" s="932">
        <v>1894</v>
      </c>
      <c r="T23" s="933">
        <f t="shared" si="2"/>
        <v>56.469886702444839</v>
      </c>
    </row>
    <row r="24" spans="1:20" s="331" customFormat="1" ht="18" customHeight="1" x14ac:dyDescent="0.25">
      <c r="A24" s="330">
        <v>47094</v>
      </c>
      <c r="B24" s="931" t="s">
        <v>43</v>
      </c>
      <c r="C24" s="930"/>
      <c r="D24" s="932">
        <f t="shared" si="0"/>
        <v>4193</v>
      </c>
      <c r="E24" s="933">
        <f t="shared" si="1"/>
        <v>3.8137250443403521</v>
      </c>
      <c r="F24" s="930"/>
      <c r="G24" s="932">
        <v>1513</v>
      </c>
      <c r="H24" s="933">
        <v>36.083949439542096</v>
      </c>
      <c r="I24" s="932">
        <v>476</v>
      </c>
      <c r="J24" s="933">
        <v>31.460674157303369</v>
      </c>
      <c r="K24" s="930"/>
      <c r="L24" s="932">
        <v>2001</v>
      </c>
      <c r="M24" s="933">
        <v>47.722394466968758</v>
      </c>
      <c r="N24" s="932">
        <v>495</v>
      </c>
      <c r="O24" s="933">
        <v>24.737631184407796</v>
      </c>
      <c r="P24" s="930"/>
      <c r="Q24" s="932">
        <v>679</v>
      </c>
      <c r="R24" s="933">
        <v>16.193656093489146</v>
      </c>
      <c r="S24" s="932">
        <v>254</v>
      </c>
      <c r="T24" s="933">
        <f t="shared" si="2"/>
        <v>37.4079528718704</v>
      </c>
    </row>
    <row r="25" spans="1:20" s="331" customFormat="1" ht="18" customHeight="1" x14ac:dyDescent="0.25">
      <c r="B25" s="931" t="s">
        <v>44</v>
      </c>
      <c r="C25" s="930"/>
      <c r="D25" s="932">
        <f t="shared" si="0"/>
        <v>825</v>
      </c>
      <c r="E25" s="933">
        <f t="shared" si="1"/>
        <v>0.75037518759379696</v>
      </c>
      <c r="F25" s="930"/>
      <c r="G25" s="932">
        <v>192</v>
      </c>
      <c r="H25" s="933">
        <v>23.272727272727273</v>
      </c>
      <c r="I25" s="932">
        <v>44</v>
      </c>
      <c r="J25" s="933">
        <v>22.916666666666664</v>
      </c>
      <c r="K25" s="930"/>
      <c r="L25" s="932">
        <v>359</v>
      </c>
      <c r="M25" s="933">
        <v>43.515151515151516</v>
      </c>
      <c r="N25" s="932">
        <v>103</v>
      </c>
      <c r="O25" s="933">
        <v>28.690807799442897</v>
      </c>
      <c r="P25" s="930"/>
      <c r="Q25" s="932">
        <v>274</v>
      </c>
      <c r="R25" s="933">
        <v>33.212121212121211</v>
      </c>
      <c r="S25" s="932">
        <v>98</v>
      </c>
      <c r="T25" s="933">
        <f t="shared" si="2"/>
        <v>35.766423357664237</v>
      </c>
    </row>
    <row r="26" spans="1:20" s="331" customFormat="1" ht="18" customHeight="1" x14ac:dyDescent="0.25">
      <c r="B26" s="931" t="s">
        <v>45</v>
      </c>
      <c r="C26" s="930"/>
      <c r="D26" s="932">
        <f t="shared" si="0"/>
        <v>7833</v>
      </c>
      <c r="E26" s="933">
        <f t="shared" si="1"/>
        <v>7.1244713265723778</v>
      </c>
      <c r="F26" s="930"/>
      <c r="G26" s="932">
        <v>2000</v>
      </c>
      <c r="H26" s="933">
        <v>25.533001404315076</v>
      </c>
      <c r="I26" s="932">
        <v>208</v>
      </c>
      <c r="J26" s="933">
        <v>10.4</v>
      </c>
      <c r="K26" s="930"/>
      <c r="L26" s="932">
        <v>3250</v>
      </c>
      <c r="M26" s="933">
        <v>41.491127282012002</v>
      </c>
      <c r="N26" s="932">
        <v>400</v>
      </c>
      <c r="O26" s="933">
        <v>12.307692307692308</v>
      </c>
      <c r="P26" s="930"/>
      <c r="Q26" s="932">
        <v>2583</v>
      </c>
      <c r="R26" s="933">
        <v>32.975871313672926</v>
      </c>
      <c r="S26" s="932">
        <v>602</v>
      </c>
      <c r="T26" s="933">
        <f t="shared" si="2"/>
        <v>23.306233062330623</v>
      </c>
    </row>
    <row r="27" spans="1:20" s="331" customFormat="1" ht="18" customHeight="1" x14ac:dyDescent="0.25">
      <c r="B27" s="931" t="s">
        <v>46</v>
      </c>
      <c r="C27" s="930"/>
      <c r="D27" s="932">
        <f t="shared" si="0"/>
        <v>1502</v>
      </c>
      <c r="E27" s="933">
        <f t="shared" si="1"/>
        <v>1.3661376142616763</v>
      </c>
      <c r="F27" s="930"/>
      <c r="G27" s="932">
        <v>418</v>
      </c>
      <c r="H27" s="933">
        <v>27.829560585885488</v>
      </c>
      <c r="I27" s="932">
        <v>38</v>
      </c>
      <c r="J27" s="933">
        <v>9.0909090909090917</v>
      </c>
      <c r="K27" s="930"/>
      <c r="L27" s="932">
        <v>777</v>
      </c>
      <c r="M27" s="933">
        <v>51.731025299600532</v>
      </c>
      <c r="N27" s="932">
        <v>78</v>
      </c>
      <c r="O27" s="933">
        <v>10.038610038610038</v>
      </c>
      <c r="P27" s="930"/>
      <c r="Q27" s="932">
        <v>307</v>
      </c>
      <c r="R27" s="933">
        <v>20.439414114513983</v>
      </c>
      <c r="S27" s="932">
        <v>58</v>
      </c>
      <c r="T27" s="933">
        <f t="shared" si="2"/>
        <v>18.892508143322477</v>
      </c>
    </row>
    <row r="28" spans="1:20" s="331" customFormat="1" ht="18" customHeight="1" x14ac:dyDescent="0.25">
      <c r="B28" s="953" t="s">
        <v>1</v>
      </c>
      <c r="C28" s="930"/>
      <c r="D28" s="954">
        <f t="shared" si="0"/>
        <v>67</v>
      </c>
      <c r="E28" s="955">
        <f t="shared" si="1"/>
        <v>6.0939560689435623E-2</v>
      </c>
      <c r="F28" s="930"/>
      <c r="G28" s="954">
        <v>15</v>
      </c>
      <c r="H28" s="955">
        <v>22.388059701492537</v>
      </c>
      <c r="I28" s="954">
        <v>8</v>
      </c>
      <c r="J28" s="955">
        <v>53.333333333333336</v>
      </c>
      <c r="K28" s="930"/>
      <c r="L28" s="954">
        <v>28</v>
      </c>
      <c r="M28" s="955">
        <v>41.791044776119399</v>
      </c>
      <c r="N28" s="954">
        <v>15</v>
      </c>
      <c r="O28" s="955">
        <v>53.571428571428569</v>
      </c>
      <c r="P28" s="930"/>
      <c r="Q28" s="954">
        <v>24</v>
      </c>
      <c r="R28" s="955">
        <v>35.820895522388057</v>
      </c>
      <c r="S28" s="954">
        <v>13</v>
      </c>
      <c r="T28" s="955">
        <f t="shared" si="2"/>
        <v>54.166666666666664</v>
      </c>
    </row>
    <row r="29" spans="1:20" s="319" customFormat="1" ht="18" customHeight="1" x14ac:dyDescent="0.25">
      <c r="B29" s="1284" t="s">
        <v>0</v>
      </c>
      <c r="C29" s="1277"/>
      <c r="D29" s="1285">
        <f>SUM(D11:D28)</f>
        <v>109945</v>
      </c>
      <c r="E29" s="1286">
        <f t="shared" si="1"/>
        <v>100</v>
      </c>
      <c r="F29" s="1277"/>
      <c r="G29" s="1285">
        <f>SUM(G11:G28)</f>
        <v>34364</v>
      </c>
      <c r="H29" s="1286">
        <f t="shared" ref="H29" si="3">G29/$D29*100</f>
        <v>31.255627813906955</v>
      </c>
      <c r="I29" s="1285">
        <f>SUM(I11:I28)</f>
        <v>8108</v>
      </c>
      <c r="J29" s="1286">
        <f>I29/G29*100</f>
        <v>23.594459317890816</v>
      </c>
      <c r="K29" s="1277"/>
      <c r="L29" s="1285">
        <f>SUM(L11:L28)</f>
        <v>48414</v>
      </c>
      <c r="M29" s="1286">
        <f t="shared" ref="M29" si="4">L29/$D29*100</f>
        <v>44.034744645049798</v>
      </c>
      <c r="N29" s="1285">
        <f>SUM(N11:N28)</f>
        <v>13571</v>
      </c>
      <c r="O29" s="1286">
        <f>N29/L29*100</f>
        <v>28.031148015036973</v>
      </c>
      <c r="P29" s="1277"/>
      <c r="Q29" s="1285">
        <f>SUM(Q11:Q28)</f>
        <v>27167</v>
      </c>
      <c r="R29" s="1286">
        <f t="shared" ref="R29" si="5">Q29/$D29*100</f>
        <v>24.70962754104325</v>
      </c>
      <c r="S29" s="1285">
        <f>SUM(S11:S28)</f>
        <v>10884</v>
      </c>
      <c r="T29" s="1286">
        <f>S29/Q29*100</f>
        <v>40.063312106599916</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7" t="s">
        <v>366</v>
      </c>
      <c r="C3" s="1427"/>
      <c r="D3" s="1427"/>
      <c r="E3" s="1427"/>
      <c r="F3" s="1427"/>
      <c r="G3" s="1427"/>
      <c r="H3" s="1427"/>
      <c r="I3" s="1427"/>
      <c r="J3" s="1427"/>
      <c r="K3" s="1427"/>
      <c r="L3" s="1427"/>
      <c r="M3" s="1427"/>
      <c r="N3" s="1427"/>
      <c r="O3" s="1427"/>
      <c r="P3" s="1427"/>
      <c r="Q3" s="1427"/>
      <c r="R3" s="1427"/>
      <c r="S3" s="1427"/>
      <c r="T3" s="1427"/>
      <c r="U3" s="1427"/>
      <c r="V3" s="1427"/>
      <c r="W3" s="1427"/>
      <c r="X3" s="1427"/>
    </row>
    <row r="5" spans="1:29" x14ac:dyDescent="0.35">
      <c r="B5" s="219"/>
      <c r="C5" s="219"/>
      <c r="D5" s="1417" t="s">
        <v>365</v>
      </c>
      <c r="E5" s="1417"/>
      <c r="F5" s="1417"/>
      <c r="G5" s="1417"/>
      <c r="H5" s="1417"/>
      <c r="I5" s="1417"/>
      <c r="J5" s="1417"/>
      <c r="K5" s="1417"/>
      <c r="L5" s="1417"/>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18"/>
      <c r="E6" s="1418"/>
      <c r="F6" s="1418"/>
      <c r="G6" s="1418"/>
      <c r="H6" s="1418"/>
      <c r="I6" s="1418"/>
      <c r="J6" s="1418"/>
      <c r="K6" s="1418"/>
      <c r="L6" s="1418"/>
      <c r="M6" s="219"/>
      <c r="N6" s="1419">
        <v>43830</v>
      </c>
      <c r="O6" s="1420"/>
      <c r="P6" s="1421">
        <v>44196</v>
      </c>
      <c r="Q6" s="1422"/>
      <c r="R6" s="1421">
        <v>44561</v>
      </c>
      <c r="S6" s="1422"/>
      <c r="T6" s="1425">
        <v>44926</v>
      </c>
      <c r="U6" s="1426"/>
      <c r="V6" s="1423">
        <v>45291</v>
      </c>
      <c r="W6" s="1424"/>
      <c r="X6" s="1423">
        <v>45657</v>
      </c>
      <c r="Y6" s="1424"/>
      <c r="Z6" s="1423">
        <v>45961</v>
      </c>
      <c r="AA6" s="1428"/>
    </row>
    <row r="7" spans="1:29" x14ac:dyDescent="0.35">
      <c r="B7" s="225"/>
      <c r="C7" s="219"/>
      <c r="D7" s="226">
        <v>43465</v>
      </c>
      <c r="E7" s="227">
        <v>43830</v>
      </c>
      <c r="F7" s="228">
        <v>44196</v>
      </c>
      <c r="G7" s="228">
        <v>44561</v>
      </c>
      <c r="H7" s="228">
        <v>44926</v>
      </c>
      <c r="I7" s="228">
        <v>45291</v>
      </c>
      <c r="J7" s="228">
        <v>45657</v>
      </c>
      <c r="K7" s="228">
        <v>45961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354473</v>
      </c>
      <c r="E9" s="300">
        <v>361314</v>
      </c>
      <c r="F9" s="300">
        <v>351802</v>
      </c>
      <c r="G9" s="254">
        <v>362202</v>
      </c>
      <c r="H9" s="254">
        <v>375118</v>
      </c>
      <c r="I9" s="254">
        <v>392545</v>
      </c>
      <c r="J9" s="1353">
        <v>391278</v>
      </c>
      <c r="K9" s="301">
        <v>417063</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9.4064873230938817E-2</v>
      </c>
      <c r="AA9" s="279">
        <v>35858</v>
      </c>
    </row>
    <row r="10" spans="1:29" x14ac:dyDescent="0.35">
      <c r="B10" s="303" t="s">
        <v>7</v>
      </c>
      <c r="C10" s="219"/>
      <c r="D10" s="253">
        <v>42117</v>
      </c>
      <c r="E10" s="254">
        <v>47743</v>
      </c>
      <c r="F10" s="254">
        <v>44726</v>
      </c>
      <c r="G10" s="254">
        <v>45995</v>
      </c>
      <c r="H10" s="254">
        <v>46968</v>
      </c>
      <c r="I10" s="254">
        <v>48583</v>
      </c>
      <c r="J10" s="1354">
        <v>53246</v>
      </c>
      <c r="K10" s="257">
        <v>56460</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8.020203566235562E-2</v>
      </c>
      <c r="AA10" s="257">
        <v>4192</v>
      </c>
    </row>
    <row r="11" spans="1:29" x14ac:dyDescent="0.35">
      <c r="B11" s="303" t="s">
        <v>37</v>
      </c>
      <c r="C11" s="219"/>
      <c r="D11" s="253">
        <v>33668</v>
      </c>
      <c r="E11" s="254">
        <v>35198</v>
      </c>
      <c r="F11" s="254">
        <v>35711</v>
      </c>
      <c r="G11" s="254">
        <v>38230</v>
      </c>
      <c r="H11" s="254">
        <v>40199</v>
      </c>
      <c r="I11" s="254">
        <v>41209</v>
      </c>
      <c r="J11" s="1354">
        <v>42684</v>
      </c>
      <c r="K11" s="257">
        <v>43710</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4.2650636897094696E-2</v>
      </c>
      <c r="AA11" s="257">
        <v>1788</v>
      </c>
    </row>
    <row r="12" spans="1:29" x14ac:dyDescent="0.35">
      <c r="B12" s="303" t="s">
        <v>38</v>
      </c>
      <c r="C12" s="219"/>
      <c r="D12" s="253">
        <v>25370</v>
      </c>
      <c r="E12" s="254">
        <v>30928</v>
      </c>
      <c r="F12" s="254">
        <v>31586</v>
      </c>
      <c r="G12" s="254">
        <v>33061</v>
      </c>
      <c r="H12" s="254">
        <v>36020</v>
      </c>
      <c r="I12" s="254">
        <v>40725</v>
      </c>
      <c r="J12" s="1354">
        <v>44039</v>
      </c>
      <c r="K12" s="257">
        <v>46919</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7.1846301457486161E-2</v>
      </c>
      <c r="AA12" s="257">
        <v>3145</v>
      </c>
    </row>
    <row r="13" spans="1:29" x14ac:dyDescent="0.35">
      <c r="B13" s="303" t="s">
        <v>6</v>
      </c>
      <c r="C13" s="219"/>
      <c r="D13" s="253">
        <v>35850</v>
      </c>
      <c r="E13" s="254">
        <v>37916</v>
      </c>
      <c r="F13" s="254">
        <v>38655</v>
      </c>
      <c r="G13" s="254">
        <v>42298</v>
      </c>
      <c r="H13" s="254">
        <v>47498</v>
      </c>
      <c r="I13" s="254">
        <v>52927</v>
      </c>
      <c r="J13" s="1354">
        <v>59260</v>
      </c>
      <c r="K13" s="257">
        <v>73957</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0.27993146654667544</v>
      </c>
      <c r="AA13" s="257">
        <v>16175</v>
      </c>
      <c r="AC13" s="224"/>
    </row>
    <row r="14" spans="1:29" x14ac:dyDescent="0.35">
      <c r="B14" s="303" t="s">
        <v>5</v>
      </c>
      <c r="C14" s="219"/>
      <c r="D14" s="253">
        <v>24151</v>
      </c>
      <c r="E14" s="254">
        <v>24993</v>
      </c>
      <c r="F14" s="254">
        <v>24832</v>
      </c>
      <c r="G14" s="254">
        <v>22687</v>
      </c>
      <c r="H14" s="254">
        <v>22423</v>
      </c>
      <c r="I14" s="254">
        <v>23077</v>
      </c>
      <c r="J14" s="1354">
        <v>23374</v>
      </c>
      <c r="K14" s="257">
        <v>23337</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-1.3234672304439754E-2</v>
      </c>
      <c r="AA14" s="257">
        <v>-313</v>
      </c>
      <c r="AC14" s="224"/>
    </row>
    <row r="15" spans="1:29" x14ac:dyDescent="0.35">
      <c r="B15" s="303" t="s">
        <v>4</v>
      </c>
      <c r="C15" s="219"/>
      <c r="D15" s="253">
        <v>120362</v>
      </c>
      <c r="E15" s="254">
        <v>134693</v>
      </c>
      <c r="F15" s="254">
        <v>132386</v>
      </c>
      <c r="G15" s="254">
        <v>133847</v>
      </c>
      <c r="H15" s="254">
        <v>139217</v>
      </c>
      <c r="I15" s="254">
        <v>150140</v>
      </c>
      <c r="J15" s="1354">
        <v>156506</v>
      </c>
      <c r="K15" s="257">
        <v>158968</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2.5103981944220477E-2</v>
      </c>
      <c r="AA15" s="257">
        <v>3893</v>
      </c>
      <c r="AC15" s="224"/>
    </row>
    <row r="16" spans="1:29" x14ac:dyDescent="0.35">
      <c r="B16" s="303" t="s">
        <v>40</v>
      </c>
      <c r="C16" s="219"/>
      <c r="D16" s="253">
        <v>81735</v>
      </c>
      <c r="E16" s="254">
        <v>85461</v>
      </c>
      <c r="F16" s="254">
        <v>81399</v>
      </c>
      <c r="G16" s="254">
        <v>83372</v>
      </c>
      <c r="H16" s="254">
        <v>86743</v>
      </c>
      <c r="I16" s="254">
        <v>91940</v>
      </c>
      <c r="J16" s="1354">
        <v>97222</v>
      </c>
      <c r="K16" s="257">
        <v>101103</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4.6679918007329624E-2</v>
      </c>
      <c r="AA16" s="257">
        <v>4509</v>
      </c>
      <c r="AC16" s="224"/>
    </row>
    <row r="17" spans="2:31" x14ac:dyDescent="0.35">
      <c r="B17" s="303" t="s">
        <v>41</v>
      </c>
      <c r="C17" s="219"/>
      <c r="D17" s="253">
        <v>292526</v>
      </c>
      <c r="E17" s="254">
        <v>307817</v>
      </c>
      <c r="F17" s="254">
        <v>300021</v>
      </c>
      <c r="G17" s="254">
        <v>315907</v>
      </c>
      <c r="H17" s="254">
        <v>330438</v>
      </c>
      <c r="I17" s="254">
        <v>327571</v>
      </c>
      <c r="J17" s="1354">
        <v>352224</v>
      </c>
      <c r="K17" s="257">
        <v>370381</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6.9587390696653539E-2</v>
      </c>
      <c r="AA17" s="257">
        <v>24097</v>
      </c>
      <c r="AC17" s="224"/>
    </row>
    <row r="18" spans="2:31" x14ac:dyDescent="0.35">
      <c r="B18" s="303" t="s">
        <v>3</v>
      </c>
      <c r="C18" s="219"/>
      <c r="D18" s="253">
        <v>102144</v>
      </c>
      <c r="E18" s="254">
        <v>121696</v>
      </c>
      <c r="F18" s="254">
        <v>136159</v>
      </c>
      <c r="G18" s="254">
        <v>151649</v>
      </c>
      <c r="H18" s="254">
        <v>169110</v>
      </c>
      <c r="I18" s="254">
        <v>189030</v>
      </c>
      <c r="J18" s="1354">
        <v>201299</v>
      </c>
      <c r="K18" s="257">
        <v>216327</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9.0116103283546023E-2</v>
      </c>
      <c r="AA18" s="257">
        <v>17883</v>
      </c>
      <c r="AC18" s="224"/>
    </row>
    <row r="19" spans="2:31" x14ac:dyDescent="0.35">
      <c r="B19" s="303" t="s">
        <v>2</v>
      </c>
      <c r="C19" s="219"/>
      <c r="D19" s="253">
        <v>46533</v>
      </c>
      <c r="E19" s="254">
        <v>49654</v>
      </c>
      <c r="F19" s="254">
        <v>49281</v>
      </c>
      <c r="G19" s="254">
        <v>50941</v>
      </c>
      <c r="H19" s="254">
        <v>53876</v>
      </c>
      <c r="I19" s="254">
        <v>56464</v>
      </c>
      <c r="J19" s="1354">
        <v>56727</v>
      </c>
      <c r="K19" s="257">
        <v>57569</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1.1739688230435252E-2</v>
      </c>
      <c r="AA19" s="257">
        <v>668</v>
      </c>
      <c r="AC19" s="224"/>
    </row>
    <row r="20" spans="2:31" x14ac:dyDescent="0.35">
      <c r="B20" s="303" t="s">
        <v>35</v>
      </c>
      <c r="C20" s="219"/>
      <c r="D20" s="253">
        <v>79727</v>
      </c>
      <c r="E20" s="254">
        <v>80292</v>
      </c>
      <c r="F20" s="254">
        <v>77049</v>
      </c>
      <c r="G20" s="254">
        <v>77553</v>
      </c>
      <c r="H20" s="254">
        <v>79015</v>
      </c>
      <c r="I20" s="254">
        <v>83386</v>
      </c>
      <c r="J20" s="1354">
        <v>85199</v>
      </c>
      <c r="K20" s="257">
        <v>97629</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0.15083752784883231</v>
      </c>
      <c r="AA20" s="257">
        <v>12796</v>
      </c>
      <c r="AC20" s="224"/>
    </row>
    <row r="21" spans="2:31" x14ac:dyDescent="0.35">
      <c r="B21" s="303" t="s">
        <v>42</v>
      </c>
      <c r="C21" s="219"/>
      <c r="D21" s="253">
        <v>215050</v>
      </c>
      <c r="E21" s="254">
        <v>227239</v>
      </c>
      <c r="F21" s="254">
        <v>216497</v>
      </c>
      <c r="G21" s="254">
        <v>215854</v>
      </c>
      <c r="H21" s="254">
        <v>224758</v>
      </c>
      <c r="I21" s="254">
        <v>237020</v>
      </c>
      <c r="J21" s="1354">
        <v>256322</v>
      </c>
      <c r="K21" s="257">
        <v>276968</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8.1124968284637999E-2</v>
      </c>
      <c r="AA21" s="257">
        <v>20783</v>
      </c>
      <c r="AC21" s="224"/>
    </row>
    <row r="22" spans="2:31" x14ac:dyDescent="0.35">
      <c r="B22" s="303" t="s">
        <v>43</v>
      </c>
      <c r="C22" s="219"/>
      <c r="D22" s="253">
        <v>43671</v>
      </c>
      <c r="E22" s="254">
        <v>46430</v>
      </c>
      <c r="F22" s="254">
        <v>45294</v>
      </c>
      <c r="G22" s="254">
        <v>47556</v>
      </c>
      <c r="H22" s="254">
        <v>50117</v>
      </c>
      <c r="I22" s="254">
        <v>54056</v>
      </c>
      <c r="J22" s="1354">
        <v>59427</v>
      </c>
      <c r="K22" s="257">
        <v>65978</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0.13078650144823212</v>
      </c>
      <c r="AA22" s="257">
        <v>7631</v>
      </c>
      <c r="AC22" s="224"/>
    </row>
    <row r="23" spans="2:31" x14ac:dyDescent="0.35">
      <c r="B23" s="303" t="s">
        <v>44</v>
      </c>
      <c r="C23" s="219"/>
      <c r="D23" s="253">
        <v>19559</v>
      </c>
      <c r="E23" s="254">
        <v>18635</v>
      </c>
      <c r="F23" s="254">
        <v>19594</v>
      </c>
      <c r="G23" s="254">
        <v>20339</v>
      </c>
      <c r="H23" s="254">
        <v>21233</v>
      </c>
      <c r="I23" s="254">
        <v>22030</v>
      </c>
      <c r="J23" s="1354">
        <v>21443</v>
      </c>
      <c r="K23" s="257">
        <v>23654</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0.11312941176470592</v>
      </c>
      <c r="AA23" s="257">
        <v>2404</v>
      </c>
      <c r="AC23" s="224"/>
    </row>
    <row r="24" spans="2:31" x14ac:dyDescent="0.35">
      <c r="B24" s="303" t="s">
        <v>45</v>
      </c>
      <c r="C24" s="219"/>
      <c r="D24" s="253">
        <v>102231</v>
      </c>
      <c r="E24" s="254">
        <v>105837</v>
      </c>
      <c r="F24" s="254">
        <v>105419</v>
      </c>
      <c r="G24" s="254">
        <v>106624</v>
      </c>
      <c r="H24" s="254">
        <v>108415</v>
      </c>
      <c r="I24" s="254">
        <v>113823</v>
      </c>
      <c r="J24" s="1354">
        <v>117423</v>
      </c>
      <c r="K24" s="257">
        <v>121160</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3.6530071006929621E-2</v>
      </c>
      <c r="AA24" s="257">
        <v>4270</v>
      </c>
      <c r="AC24" s="224"/>
    </row>
    <row r="25" spans="2:31" x14ac:dyDescent="0.35">
      <c r="B25" s="303" t="s">
        <v>46</v>
      </c>
      <c r="C25" s="219"/>
      <c r="D25" s="253">
        <v>15250</v>
      </c>
      <c r="E25" s="254">
        <v>15370</v>
      </c>
      <c r="F25" s="254">
        <v>14678</v>
      </c>
      <c r="G25" s="254">
        <v>15446</v>
      </c>
      <c r="H25" s="254">
        <v>14352</v>
      </c>
      <c r="I25" s="254">
        <v>14615</v>
      </c>
      <c r="J25" s="1354">
        <v>14692</v>
      </c>
      <c r="K25" s="257">
        <v>14912</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8.453371204436344E-3</v>
      </c>
      <c r="AA25" s="257">
        <v>125</v>
      </c>
      <c r="AC25" s="224"/>
    </row>
    <row r="26" spans="2:31" x14ac:dyDescent="0.35">
      <c r="B26" s="305" t="s">
        <v>1</v>
      </c>
      <c r="C26" s="219"/>
      <c r="D26" s="260">
        <v>4201</v>
      </c>
      <c r="E26" s="261">
        <v>4335</v>
      </c>
      <c r="F26" s="261">
        <v>4305</v>
      </c>
      <c r="G26" s="261">
        <v>4447</v>
      </c>
      <c r="H26" s="261">
        <v>4708</v>
      </c>
      <c r="I26" s="261">
        <v>5044</v>
      </c>
      <c r="J26" s="1355">
        <v>5404</v>
      </c>
      <c r="K26" s="265">
        <v>5704</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6.956684792799539E-2</v>
      </c>
      <c r="AA26" s="265">
        <v>371</v>
      </c>
      <c r="AC26" s="224"/>
      <c r="AD26" s="224"/>
      <c r="AE26" s="286"/>
    </row>
    <row r="27" spans="2:31" x14ac:dyDescent="0.3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2171799</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7.967839309896374E-2</v>
      </c>
      <c r="AA27" s="243">
        <f>SUM(AA9:AA26)</f>
        <v>160275</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433</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76</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28816</v>
      </c>
      <c r="E11" s="928">
        <f>D11/D$29*100</f>
        <v>15.62215379277443</v>
      </c>
      <c r="F11" s="930"/>
      <c r="G11" s="927">
        <v>13083</v>
      </c>
      <c r="H11" s="928">
        <v>45.40186007773459</v>
      </c>
      <c r="I11" s="927">
        <v>13029</v>
      </c>
      <c r="J11" s="928">
        <v>99.587250630589324</v>
      </c>
      <c r="K11" s="930"/>
      <c r="L11" s="927">
        <v>15645</v>
      </c>
      <c r="M11" s="928">
        <v>54.29275402554137</v>
      </c>
      <c r="N11" s="927">
        <v>15503</v>
      </c>
      <c r="O11" s="928">
        <v>99.092361776925529</v>
      </c>
      <c r="P11" s="930"/>
      <c r="Q11" s="927">
        <v>88</v>
      </c>
      <c r="R11" s="928">
        <v>0.30538589672404221</v>
      </c>
      <c r="S11" s="927">
        <v>86</v>
      </c>
      <c r="T11" s="928">
        <f>IFERROR(S11/Q11*100,"-")</f>
        <v>97.727272727272734</v>
      </c>
    </row>
    <row r="12" spans="1:22" s="331" customFormat="1" ht="18" customHeight="1" x14ac:dyDescent="0.25">
      <c r="A12" s="330"/>
      <c r="B12" s="931" t="s">
        <v>7</v>
      </c>
      <c r="C12" s="930"/>
      <c r="D12" s="932">
        <f t="shared" ref="D12:D28" si="0">G12+L12+Q12</f>
        <v>4190</v>
      </c>
      <c r="E12" s="933">
        <f t="shared" ref="E12:E29" si="1">D12/D$29*100</f>
        <v>2.2715444333608015</v>
      </c>
      <c r="F12" s="930"/>
      <c r="G12" s="932">
        <v>2897</v>
      </c>
      <c r="H12" s="933">
        <v>69.140811455847256</v>
      </c>
      <c r="I12" s="932">
        <v>935</v>
      </c>
      <c r="J12" s="933">
        <v>32.274767000345186</v>
      </c>
      <c r="K12" s="930"/>
      <c r="L12" s="932">
        <v>1195</v>
      </c>
      <c r="M12" s="933">
        <v>28.520286396181383</v>
      </c>
      <c r="N12" s="932">
        <v>471</v>
      </c>
      <c r="O12" s="933">
        <v>39.414225941422593</v>
      </c>
      <c r="P12" s="930"/>
      <c r="Q12" s="932">
        <v>98</v>
      </c>
      <c r="R12" s="933">
        <v>2.3389021479713605</v>
      </c>
      <c r="S12" s="932">
        <v>52</v>
      </c>
      <c r="T12" s="933">
        <f t="shared" ref="T12:T28" si="2">IFERROR(S12/Q12*100,"-")</f>
        <v>53.061224489795919</v>
      </c>
    </row>
    <row r="13" spans="1:22" s="331" customFormat="1" ht="18" customHeight="1" x14ac:dyDescent="0.25">
      <c r="A13" s="330"/>
      <c r="B13" s="931" t="s">
        <v>37</v>
      </c>
      <c r="C13" s="930"/>
      <c r="D13" s="932">
        <f t="shared" si="0"/>
        <v>3847</v>
      </c>
      <c r="E13" s="933">
        <f t="shared" si="1"/>
        <v>2.0855922279568029</v>
      </c>
      <c r="F13" s="930"/>
      <c r="G13" s="932">
        <v>1811</v>
      </c>
      <c r="H13" s="933">
        <v>47.075643358461136</v>
      </c>
      <c r="I13" s="932">
        <v>49</v>
      </c>
      <c r="J13" s="933">
        <v>2.7056874654886802</v>
      </c>
      <c r="K13" s="930"/>
      <c r="L13" s="932">
        <v>1879</v>
      </c>
      <c r="M13" s="933">
        <v>48.843254484013514</v>
      </c>
      <c r="N13" s="932">
        <v>37</v>
      </c>
      <c r="O13" s="933">
        <v>1.9691325172964342</v>
      </c>
      <c r="P13" s="930"/>
      <c r="Q13" s="932">
        <v>157</v>
      </c>
      <c r="R13" s="933">
        <v>4.0811021575253443</v>
      </c>
      <c r="S13" s="932">
        <v>17</v>
      </c>
      <c r="T13" s="933">
        <f t="shared" si="2"/>
        <v>10.828025477707007</v>
      </c>
    </row>
    <row r="14" spans="1:22" s="331" customFormat="1" ht="18" customHeight="1" x14ac:dyDescent="0.25">
      <c r="A14" s="330"/>
      <c r="B14" s="931" t="s">
        <v>38</v>
      </c>
      <c r="C14" s="930"/>
      <c r="D14" s="932">
        <f t="shared" si="0"/>
        <v>3119</v>
      </c>
      <c r="E14" s="933">
        <f t="shared" si="1"/>
        <v>1.690918159344234</v>
      </c>
      <c r="F14" s="930"/>
      <c r="G14" s="932">
        <v>2220</v>
      </c>
      <c r="H14" s="933">
        <v>71.176659185636424</v>
      </c>
      <c r="I14" s="932">
        <v>2144</v>
      </c>
      <c r="J14" s="933">
        <v>96.576576576576585</v>
      </c>
      <c r="K14" s="930"/>
      <c r="L14" s="932">
        <v>895</v>
      </c>
      <c r="M14" s="933">
        <v>28.695094581596663</v>
      </c>
      <c r="N14" s="932">
        <v>772</v>
      </c>
      <c r="O14" s="933">
        <v>86.256983240223462</v>
      </c>
      <c r="P14" s="930"/>
      <c r="Q14" s="932">
        <v>4</v>
      </c>
      <c r="R14" s="933">
        <v>0.12824623276691247</v>
      </c>
      <c r="S14" s="932">
        <v>4</v>
      </c>
      <c r="T14" s="933">
        <f t="shared" si="2"/>
        <v>100</v>
      </c>
    </row>
    <row r="15" spans="1:22" s="331" customFormat="1" ht="18" customHeight="1" x14ac:dyDescent="0.25">
      <c r="A15" s="330"/>
      <c r="B15" s="931" t="s">
        <v>6</v>
      </c>
      <c r="C15" s="930"/>
      <c r="D15" s="932">
        <f t="shared" si="0"/>
        <v>5196</v>
      </c>
      <c r="E15" s="933">
        <f t="shared" si="1"/>
        <v>2.816931951251247</v>
      </c>
      <c r="F15" s="930"/>
      <c r="G15" s="932">
        <v>3244</v>
      </c>
      <c r="H15" s="933">
        <v>62.432640492686687</v>
      </c>
      <c r="I15" s="932">
        <v>3119</v>
      </c>
      <c r="J15" s="933">
        <v>96.146732429099885</v>
      </c>
      <c r="K15" s="930"/>
      <c r="L15" s="932">
        <v>1871</v>
      </c>
      <c r="M15" s="933">
        <v>36.008468052347958</v>
      </c>
      <c r="N15" s="932">
        <v>1741</v>
      </c>
      <c r="O15" s="933">
        <v>93.05184393372528</v>
      </c>
      <c r="P15" s="930"/>
      <c r="Q15" s="932">
        <v>81</v>
      </c>
      <c r="R15" s="933">
        <v>1.5588914549653581</v>
      </c>
      <c r="S15" s="932">
        <v>71</v>
      </c>
      <c r="T15" s="933">
        <f t="shared" si="2"/>
        <v>87.654320987654316</v>
      </c>
    </row>
    <row r="16" spans="1:22" s="331" customFormat="1" ht="18" customHeight="1" x14ac:dyDescent="0.25">
      <c r="A16" s="330"/>
      <c r="B16" s="931" t="s">
        <v>5</v>
      </c>
      <c r="C16" s="930"/>
      <c r="D16" s="932">
        <f t="shared" si="0"/>
        <v>4508</v>
      </c>
      <c r="E16" s="933">
        <f t="shared" si="1"/>
        <v>2.4439432710239841</v>
      </c>
      <c r="F16" s="930"/>
      <c r="G16" s="932">
        <v>1790</v>
      </c>
      <c r="H16" s="933">
        <v>39.70718722271517</v>
      </c>
      <c r="I16" s="932">
        <v>15</v>
      </c>
      <c r="J16" s="933">
        <v>0.83798882681564246</v>
      </c>
      <c r="K16" s="930"/>
      <c r="L16" s="932">
        <v>2672</v>
      </c>
      <c r="M16" s="933">
        <v>59.272404614019521</v>
      </c>
      <c r="N16" s="932">
        <v>25</v>
      </c>
      <c r="O16" s="933">
        <v>0.93562874251496997</v>
      </c>
      <c r="P16" s="930"/>
      <c r="Q16" s="932">
        <v>46</v>
      </c>
      <c r="R16" s="933">
        <v>1.0204081632653061</v>
      </c>
      <c r="S16" s="932">
        <v>0</v>
      </c>
      <c r="T16" s="933">
        <f t="shared" si="2"/>
        <v>0</v>
      </c>
    </row>
    <row r="17" spans="1:20" s="331" customFormat="1" ht="18" customHeight="1" x14ac:dyDescent="0.25">
      <c r="A17" s="330"/>
      <c r="B17" s="931" t="s">
        <v>4</v>
      </c>
      <c r="C17" s="930"/>
      <c r="D17" s="932">
        <f t="shared" si="0"/>
        <v>9114</v>
      </c>
      <c r="E17" s="933">
        <f t="shared" si="1"/>
        <v>4.9410157435919677</v>
      </c>
      <c r="F17" s="930"/>
      <c r="G17" s="932">
        <v>5559</v>
      </c>
      <c r="H17" s="933">
        <v>60.994075049374587</v>
      </c>
      <c r="I17" s="932">
        <v>349</v>
      </c>
      <c r="J17" s="933">
        <v>6.2781075733045508</v>
      </c>
      <c r="K17" s="930"/>
      <c r="L17" s="932">
        <v>3552</v>
      </c>
      <c r="M17" s="933">
        <v>38.973008558262009</v>
      </c>
      <c r="N17" s="932">
        <v>79</v>
      </c>
      <c r="O17" s="933">
        <v>2.224099099099099</v>
      </c>
      <c r="P17" s="930"/>
      <c r="Q17" s="932">
        <v>3</v>
      </c>
      <c r="R17" s="933">
        <v>3.2916392363396968E-2</v>
      </c>
      <c r="S17" s="932">
        <v>1</v>
      </c>
      <c r="T17" s="933">
        <f t="shared" si="2"/>
        <v>33.333333333333329</v>
      </c>
    </row>
    <row r="18" spans="1:20" s="331" customFormat="1" ht="18" customHeight="1" x14ac:dyDescent="0.25">
      <c r="A18" s="330"/>
      <c r="B18" s="931" t="s">
        <v>40</v>
      </c>
      <c r="C18" s="930"/>
      <c r="D18" s="932">
        <f t="shared" si="0"/>
        <v>12905</v>
      </c>
      <c r="E18" s="933">
        <f t="shared" si="1"/>
        <v>6.9962484278093413</v>
      </c>
      <c r="F18" s="930"/>
      <c r="G18" s="932">
        <v>7540</v>
      </c>
      <c r="H18" s="933">
        <v>58.426966292134829</v>
      </c>
      <c r="I18" s="932">
        <v>7336</v>
      </c>
      <c r="J18" s="933">
        <v>97.294429708222808</v>
      </c>
      <c r="K18" s="930"/>
      <c r="L18" s="932">
        <v>3729</v>
      </c>
      <c r="M18" s="933">
        <v>28.895776830685783</v>
      </c>
      <c r="N18" s="932">
        <v>3396</v>
      </c>
      <c r="O18" s="933">
        <v>91.06999195494771</v>
      </c>
      <c r="P18" s="930"/>
      <c r="Q18" s="932">
        <v>1636</v>
      </c>
      <c r="R18" s="933">
        <v>12.677256877179389</v>
      </c>
      <c r="S18" s="932">
        <v>1349</v>
      </c>
      <c r="T18" s="933">
        <f t="shared" si="2"/>
        <v>82.457212713936428</v>
      </c>
    </row>
    <row r="19" spans="1:20" s="331" customFormat="1" ht="18" customHeight="1" x14ac:dyDescent="0.25">
      <c r="A19" s="330"/>
      <c r="B19" s="931" t="s">
        <v>41</v>
      </c>
      <c r="C19" s="930"/>
      <c r="D19" s="932">
        <f t="shared" si="0"/>
        <v>38709</v>
      </c>
      <c r="E19" s="933">
        <f t="shared" si="1"/>
        <v>20.985492475170233</v>
      </c>
      <c r="F19" s="930"/>
      <c r="G19" s="932">
        <v>14610</v>
      </c>
      <c r="H19" s="933">
        <v>37.743160505308843</v>
      </c>
      <c r="I19" s="932">
        <v>14034</v>
      </c>
      <c r="J19" s="933">
        <v>96.057494866529765</v>
      </c>
      <c r="K19" s="930"/>
      <c r="L19" s="932">
        <v>20920</v>
      </c>
      <c r="M19" s="933">
        <v>54.044279108217729</v>
      </c>
      <c r="N19" s="932">
        <v>19456</v>
      </c>
      <c r="O19" s="933">
        <v>93.0019120458891</v>
      </c>
      <c r="P19" s="930"/>
      <c r="Q19" s="932">
        <v>3179</v>
      </c>
      <c r="R19" s="933">
        <v>8.2125603864734309</v>
      </c>
      <c r="S19" s="932">
        <v>3155</v>
      </c>
      <c r="T19" s="933">
        <f t="shared" si="2"/>
        <v>99.245045611827621</v>
      </c>
    </row>
    <row r="20" spans="1:20" s="331" customFormat="1" ht="18" customHeight="1" x14ac:dyDescent="0.25">
      <c r="A20" s="330"/>
      <c r="B20" s="931" t="s">
        <v>3</v>
      </c>
      <c r="C20" s="930"/>
      <c r="D20" s="932">
        <f t="shared" si="0"/>
        <v>13491</v>
      </c>
      <c r="E20" s="933">
        <f t="shared" si="1"/>
        <v>7.3139393676540747</v>
      </c>
      <c r="F20" s="930"/>
      <c r="G20" s="932">
        <v>6196</v>
      </c>
      <c r="H20" s="933">
        <v>45.926914239122382</v>
      </c>
      <c r="I20" s="932">
        <v>5925</v>
      </c>
      <c r="J20" s="933">
        <v>95.626210458360234</v>
      </c>
      <c r="K20" s="930"/>
      <c r="L20" s="932">
        <v>6383</v>
      </c>
      <c r="M20" s="933">
        <v>47.313023497146247</v>
      </c>
      <c r="N20" s="932">
        <v>5927</v>
      </c>
      <c r="O20" s="933">
        <v>92.856023813253955</v>
      </c>
      <c r="P20" s="930"/>
      <c r="Q20" s="932">
        <v>912</v>
      </c>
      <c r="R20" s="933">
        <v>6.7600622637313768</v>
      </c>
      <c r="S20" s="932">
        <v>552</v>
      </c>
      <c r="T20" s="933">
        <f t="shared" si="2"/>
        <v>60.526315789473685</v>
      </c>
    </row>
    <row r="21" spans="1:20" s="331" customFormat="1" ht="18" customHeight="1" x14ac:dyDescent="0.25">
      <c r="A21" s="330"/>
      <c r="B21" s="931" t="s">
        <v>2</v>
      </c>
      <c r="C21" s="930"/>
      <c r="D21" s="932">
        <f t="shared" si="0"/>
        <v>5142</v>
      </c>
      <c r="E21" s="933">
        <f t="shared" si="1"/>
        <v>2.7876566769310838</v>
      </c>
      <c r="F21" s="930"/>
      <c r="G21" s="932">
        <v>3336</v>
      </c>
      <c r="H21" s="933">
        <v>64.877479579929982</v>
      </c>
      <c r="I21" s="932">
        <v>3259</v>
      </c>
      <c r="J21" s="933">
        <v>97.691846522781773</v>
      </c>
      <c r="K21" s="930"/>
      <c r="L21" s="932">
        <v>1765</v>
      </c>
      <c r="M21" s="933">
        <v>34.325165305328667</v>
      </c>
      <c r="N21" s="932">
        <v>1742</v>
      </c>
      <c r="O21" s="933">
        <v>98.696883852691215</v>
      </c>
      <c r="P21" s="930"/>
      <c r="Q21" s="932">
        <v>41</v>
      </c>
      <c r="R21" s="933">
        <v>0.79735511474134568</v>
      </c>
      <c r="S21" s="932">
        <v>41</v>
      </c>
      <c r="T21" s="933">
        <f t="shared" si="2"/>
        <v>100</v>
      </c>
    </row>
    <row r="22" spans="1:20" s="331" customFormat="1" ht="18" customHeight="1" x14ac:dyDescent="0.25">
      <c r="A22" s="330"/>
      <c r="B22" s="931" t="s">
        <v>35</v>
      </c>
      <c r="C22" s="930"/>
      <c r="D22" s="932">
        <f t="shared" si="0"/>
        <v>6957</v>
      </c>
      <c r="E22" s="933">
        <f t="shared" si="1"/>
        <v>3.7716311749143432</v>
      </c>
      <c r="F22" s="930"/>
      <c r="G22" s="932">
        <v>3874</v>
      </c>
      <c r="H22" s="933">
        <v>55.684921661635769</v>
      </c>
      <c r="I22" s="932">
        <v>3716</v>
      </c>
      <c r="J22" s="933">
        <v>95.921528136293233</v>
      </c>
      <c r="K22" s="930"/>
      <c r="L22" s="932">
        <v>2670</v>
      </c>
      <c r="M22" s="933">
        <v>38.378611470461408</v>
      </c>
      <c r="N22" s="932">
        <v>2605</v>
      </c>
      <c r="O22" s="933">
        <v>97.565543071161059</v>
      </c>
      <c r="P22" s="930"/>
      <c r="Q22" s="932">
        <v>413</v>
      </c>
      <c r="R22" s="933">
        <v>5.9364668679028316</v>
      </c>
      <c r="S22" s="932">
        <v>391</v>
      </c>
      <c r="T22" s="933">
        <f t="shared" si="2"/>
        <v>94.673123486682812</v>
      </c>
    </row>
    <row r="23" spans="1:20" s="331" customFormat="1" ht="18" customHeight="1" x14ac:dyDescent="0.25">
      <c r="A23" s="330"/>
      <c r="B23" s="931" t="s">
        <v>42</v>
      </c>
      <c r="C23" s="930"/>
      <c r="D23" s="932">
        <f t="shared" si="0"/>
        <v>24657</v>
      </c>
      <c r="E23" s="933">
        <f t="shared" si="1"/>
        <v>13.367415535412238</v>
      </c>
      <c r="F23" s="930"/>
      <c r="G23" s="932">
        <v>15461</v>
      </c>
      <c r="H23" s="933">
        <v>62.704303037676922</v>
      </c>
      <c r="I23" s="932">
        <v>12849</v>
      </c>
      <c r="J23" s="933">
        <v>83.105879309229678</v>
      </c>
      <c r="K23" s="930"/>
      <c r="L23" s="932">
        <v>7973</v>
      </c>
      <c r="M23" s="933">
        <v>32.335645050087194</v>
      </c>
      <c r="N23" s="932">
        <v>7092</v>
      </c>
      <c r="O23" s="933">
        <v>88.950206948451026</v>
      </c>
      <c r="P23" s="930"/>
      <c r="Q23" s="932">
        <v>1223</v>
      </c>
      <c r="R23" s="933">
        <v>4.9600519122358762</v>
      </c>
      <c r="S23" s="932">
        <v>1210</v>
      </c>
      <c r="T23" s="933">
        <f t="shared" si="2"/>
        <v>98.937040065412916</v>
      </c>
    </row>
    <row r="24" spans="1:20" s="331" customFormat="1" ht="18" customHeight="1" x14ac:dyDescent="0.25">
      <c r="A24" s="330">
        <v>47094</v>
      </c>
      <c r="B24" s="931" t="s">
        <v>43</v>
      </c>
      <c r="C24" s="930"/>
      <c r="D24" s="932">
        <f t="shared" si="0"/>
        <v>5311</v>
      </c>
      <c r="E24" s="933">
        <f t="shared" si="1"/>
        <v>2.8792774428590016</v>
      </c>
      <c r="F24" s="930"/>
      <c r="G24" s="932">
        <v>2810</v>
      </c>
      <c r="H24" s="933">
        <v>52.909056674825841</v>
      </c>
      <c r="I24" s="932">
        <v>2800</v>
      </c>
      <c r="J24" s="933">
        <v>99.644128113879006</v>
      </c>
      <c r="K24" s="930"/>
      <c r="L24" s="932">
        <v>2479</v>
      </c>
      <c r="M24" s="933">
        <v>46.676708717755602</v>
      </c>
      <c r="N24" s="932">
        <v>2472</v>
      </c>
      <c r="O24" s="933">
        <v>99.717628075837027</v>
      </c>
      <c r="P24" s="930"/>
      <c r="Q24" s="932">
        <v>22</v>
      </c>
      <c r="R24" s="933">
        <v>0.41423460741856521</v>
      </c>
      <c r="S24" s="932">
        <v>21</v>
      </c>
      <c r="T24" s="933">
        <f t="shared" si="2"/>
        <v>95.454545454545453</v>
      </c>
    </row>
    <row r="25" spans="1:20" s="331" customFormat="1" ht="18" customHeight="1" x14ac:dyDescent="0.25">
      <c r="B25" s="931" t="s">
        <v>44</v>
      </c>
      <c r="C25" s="930"/>
      <c r="D25" s="932">
        <f t="shared" si="0"/>
        <v>2695</v>
      </c>
      <c r="E25" s="933">
        <f t="shared" si="1"/>
        <v>1.4610530424599903</v>
      </c>
      <c r="F25" s="930"/>
      <c r="G25" s="932">
        <v>1021</v>
      </c>
      <c r="H25" s="933">
        <v>37.884972170686453</v>
      </c>
      <c r="I25" s="932">
        <v>1016</v>
      </c>
      <c r="J25" s="933">
        <v>99.510284035259545</v>
      </c>
      <c r="K25" s="930"/>
      <c r="L25" s="932">
        <v>1598</v>
      </c>
      <c r="M25" s="933">
        <v>59.294990723562158</v>
      </c>
      <c r="N25" s="932">
        <v>1588</v>
      </c>
      <c r="O25" s="933">
        <v>99.374217772215275</v>
      </c>
      <c r="P25" s="930"/>
      <c r="Q25" s="932">
        <v>76</v>
      </c>
      <c r="R25" s="933">
        <v>2.8200371057513918</v>
      </c>
      <c r="S25" s="932">
        <v>76</v>
      </c>
      <c r="T25" s="933">
        <f t="shared" si="2"/>
        <v>100</v>
      </c>
    </row>
    <row r="26" spans="1:20" s="331" customFormat="1" ht="18" customHeight="1" x14ac:dyDescent="0.25">
      <c r="B26" s="931" t="s">
        <v>45</v>
      </c>
      <c r="C26" s="930"/>
      <c r="D26" s="932">
        <f t="shared" si="0"/>
        <v>13533</v>
      </c>
      <c r="E26" s="933">
        <f t="shared" si="1"/>
        <v>7.3367090254586458</v>
      </c>
      <c r="F26" s="930"/>
      <c r="G26" s="932">
        <v>5988</v>
      </c>
      <c r="H26" s="933">
        <v>44.247395256040789</v>
      </c>
      <c r="I26" s="932">
        <v>4811</v>
      </c>
      <c r="J26" s="933">
        <v>80.344021376085507</v>
      </c>
      <c r="K26" s="930"/>
      <c r="L26" s="932">
        <v>5062</v>
      </c>
      <c r="M26" s="933">
        <v>37.404862188723861</v>
      </c>
      <c r="N26" s="932">
        <v>3896</v>
      </c>
      <c r="O26" s="933">
        <v>76.96562623468985</v>
      </c>
      <c r="P26" s="930"/>
      <c r="Q26" s="932">
        <v>2483</v>
      </c>
      <c r="R26" s="933">
        <v>18.347742555235349</v>
      </c>
      <c r="S26" s="932">
        <v>1747</v>
      </c>
      <c r="T26" s="933">
        <f t="shared" si="2"/>
        <v>70.358437374144174</v>
      </c>
    </row>
    <row r="27" spans="1:20" s="331" customFormat="1" ht="18" customHeight="1" x14ac:dyDescent="0.25">
      <c r="B27" s="931" t="s">
        <v>46</v>
      </c>
      <c r="C27" s="930"/>
      <c r="D27" s="932">
        <f t="shared" si="0"/>
        <v>2059</v>
      </c>
      <c r="E27" s="933">
        <f t="shared" si="1"/>
        <v>1.1162553671336255</v>
      </c>
      <c r="F27" s="930"/>
      <c r="G27" s="932">
        <v>692</v>
      </c>
      <c r="H27" s="933">
        <v>33.608547838756678</v>
      </c>
      <c r="I27" s="932">
        <v>493</v>
      </c>
      <c r="J27" s="933">
        <v>71.242774566473983</v>
      </c>
      <c r="K27" s="930"/>
      <c r="L27" s="932">
        <v>1258</v>
      </c>
      <c r="M27" s="933">
        <v>61.097620203982515</v>
      </c>
      <c r="N27" s="932">
        <v>945</v>
      </c>
      <c r="O27" s="933">
        <v>75.119236883942762</v>
      </c>
      <c r="P27" s="930"/>
      <c r="Q27" s="932">
        <v>109</v>
      </c>
      <c r="R27" s="933">
        <v>5.2938319572608066</v>
      </c>
      <c r="S27" s="932">
        <v>86</v>
      </c>
      <c r="T27" s="933">
        <f t="shared" si="2"/>
        <v>78.899082568807344</v>
      </c>
    </row>
    <row r="28" spans="1:20" s="331" customFormat="1" ht="18" customHeight="1" x14ac:dyDescent="0.25">
      <c r="B28" s="953" t="s">
        <v>1</v>
      </c>
      <c r="C28" s="930"/>
      <c r="D28" s="954">
        <f t="shared" si="0"/>
        <v>207</v>
      </c>
      <c r="E28" s="955">
        <f t="shared" si="1"/>
        <v>0.11222188489395846</v>
      </c>
      <c r="F28" s="930"/>
      <c r="G28" s="954">
        <v>90</v>
      </c>
      <c r="H28" s="955">
        <v>43.478260869565219</v>
      </c>
      <c r="I28" s="954">
        <v>88</v>
      </c>
      <c r="J28" s="955">
        <v>97.777777777777771</v>
      </c>
      <c r="K28" s="930"/>
      <c r="L28" s="954">
        <v>117</v>
      </c>
      <c r="M28" s="955">
        <v>56.521739130434781</v>
      </c>
      <c r="N28" s="954">
        <v>115</v>
      </c>
      <c r="O28" s="955">
        <v>98.290598290598282</v>
      </c>
      <c r="P28" s="930"/>
      <c r="Q28" s="954">
        <v>0</v>
      </c>
      <c r="R28" s="955">
        <v>0</v>
      </c>
      <c r="S28" s="954">
        <v>0</v>
      </c>
      <c r="T28" s="955" t="str">
        <f t="shared" si="2"/>
        <v>-</v>
      </c>
    </row>
    <row r="29" spans="1:20" s="319" customFormat="1" ht="18" customHeight="1" x14ac:dyDescent="0.25">
      <c r="B29" s="1284" t="s">
        <v>0</v>
      </c>
      <c r="C29" s="1277"/>
      <c r="D29" s="1285">
        <f>SUM(D11:D28)</f>
        <v>184456</v>
      </c>
      <c r="E29" s="1286">
        <f t="shared" si="1"/>
        <v>100</v>
      </c>
      <c r="F29" s="1277"/>
      <c r="G29" s="1285">
        <f>SUM(G11:G28)</f>
        <v>92222</v>
      </c>
      <c r="H29" s="1286">
        <f t="shared" ref="H29" si="3">G29/$D29*100</f>
        <v>49.996747191742202</v>
      </c>
      <c r="I29" s="1285">
        <f>SUM(I11:I28)</f>
        <v>75967</v>
      </c>
      <c r="J29" s="1286">
        <f>I29/G29*100</f>
        <v>82.374053913382923</v>
      </c>
      <c r="K29" s="1277"/>
      <c r="L29" s="1285">
        <f>SUM(L11:L28)</f>
        <v>81663</v>
      </c>
      <c r="M29" s="1286">
        <f t="shared" ref="M29" si="4">L29/$D29*100</f>
        <v>44.272346792731057</v>
      </c>
      <c r="N29" s="1285">
        <f>SUM(N11:N28)</f>
        <v>67862</v>
      </c>
      <c r="O29" s="1286">
        <f>N29/L29*100</f>
        <v>83.100057553604444</v>
      </c>
      <c r="P29" s="1277"/>
      <c r="Q29" s="1285">
        <f>SUM(Q11:Q28)</f>
        <v>10571</v>
      </c>
      <c r="R29" s="1286">
        <f t="shared" ref="R29" si="5">Q29/$D29*100</f>
        <v>5.7309060155267382</v>
      </c>
      <c r="S29" s="1285">
        <f>SUM(S11:S28)</f>
        <v>8859</v>
      </c>
      <c r="T29" s="1286">
        <f>S29/Q29*100</f>
        <v>83.804748841169243</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22" x14ac:dyDescent="0.35">
      <c r="B33" s="1402"/>
      <c r="C33" s="567"/>
      <c r="D33" s="567"/>
      <c r="E33" s="567"/>
      <c r="F33" s="567"/>
      <c r="G33" s="567"/>
      <c r="H33" s="567"/>
      <c r="I33" s="567"/>
      <c r="J33" s="567"/>
      <c r="K33" s="567"/>
      <c r="L33" s="1402"/>
      <c r="M33" s="567"/>
      <c r="N33" s="567"/>
      <c r="O33" s="567"/>
      <c r="P33" s="567"/>
      <c r="Q33" s="567"/>
      <c r="R33" s="567"/>
      <c r="S33" s="567"/>
      <c r="T33" s="1401"/>
      <c r="U33" s="1401"/>
      <c r="V33" s="1401"/>
    </row>
    <row r="34" spans="2:22"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401"/>
      <c r="U34" s="1401"/>
      <c r="V34" s="1401"/>
    </row>
    <row r="35" spans="2:22"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401"/>
      <c r="U35" s="1401"/>
      <c r="V35" s="1401"/>
    </row>
    <row r="36" spans="2:22" s="567" customFormat="1" x14ac:dyDescent="0.35">
      <c r="B36" s="1401"/>
      <c r="C36" s="1401"/>
      <c r="D36" s="1401"/>
      <c r="E36" s="1401"/>
      <c r="F36" s="1401"/>
      <c r="G36" s="1401"/>
      <c r="H36" s="1401"/>
      <c r="I36" s="1401"/>
      <c r="J36" s="1401"/>
      <c r="K36" s="1401"/>
      <c r="L36" s="1401"/>
      <c r="M36" s="1401"/>
      <c r="N36" s="1401"/>
      <c r="O36" s="1401"/>
      <c r="P36" s="1401"/>
      <c r="Q36" s="1401"/>
      <c r="R36" s="1401"/>
      <c r="S36" s="1401"/>
      <c r="T36" s="1401"/>
      <c r="U36" s="1401"/>
      <c r="V36" s="1401"/>
    </row>
    <row r="37" spans="2:22" s="567" customFormat="1" x14ac:dyDescent="0.35">
      <c r="B37" s="1401"/>
      <c r="C37" s="1401"/>
      <c r="D37" s="1401"/>
      <c r="E37" s="1401"/>
      <c r="F37" s="1401"/>
      <c r="G37" s="1401"/>
      <c r="H37" s="1401"/>
      <c r="I37" s="1401"/>
      <c r="J37" s="1401"/>
      <c r="K37" s="1401"/>
      <c r="L37" s="1401"/>
      <c r="M37" s="1401"/>
      <c r="N37" s="1401"/>
      <c r="O37" s="1401"/>
      <c r="P37" s="1401"/>
      <c r="Q37" s="1401"/>
      <c r="R37" s="1401"/>
      <c r="S37" s="1401"/>
      <c r="T37" s="1401"/>
      <c r="U37" s="1401"/>
      <c r="V37" s="1401"/>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432</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77</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4237</v>
      </c>
      <c r="E11" s="928">
        <f>D11/D$29*100</f>
        <v>1.7872056826138676</v>
      </c>
      <c r="F11" s="930"/>
      <c r="G11" s="927">
        <v>1997</v>
      </c>
      <c r="H11" s="928">
        <v>47.132405003540242</v>
      </c>
      <c r="I11" s="927">
        <v>1937</v>
      </c>
      <c r="J11" s="928">
        <v>96.995493239859783</v>
      </c>
      <c r="K11" s="930"/>
      <c r="L11" s="927">
        <v>2116</v>
      </c>
      <c r="M11" s="928">
        <v>49.940995987727163</v>
      </c>
      <c r="N11" s="927">
        <v>2013</v>
      </c>
      <c r="O11" s="928">
        <v>95.132325141776946</v>
      </c>
      <c r="P11" s="930"/>
      <c r="Q11" s="927">
        <v>124</v>
      </c>
      <c r="R11" s="928">
        <v>2.9265990087325937</v>
      </c>
      <c r="S11" s="927">
        <v>49</v>
      </c>
      <c r="T11" s="928">
        <f>IFERROR(S11/Q11*100,"-")</f>
        <v>39.516129032258064</v>
      </c>
    </row>
    <row r="12" spans="1:22" s="331" customFormat="1" ht="18" customHeight="1" x14ac:dyDescent="0.25">
      <c r="A12" s="330"/>
      <c r="B12" s="931" t="s">
        <v>7</v>
      </c>
      <c r="C12" s="930"/>
      <c r="D12" s="932">
        <f t="shared" ref="D12:D28" si="0">G12+L12+Q12</f>
        <v>10467</v>
      </c>
      <c r="E12" s="933">
        <f t="shared" ref="E12:E29" si="1">D12/D$29*100</f>
        <v>4.4150771489070921</v>
      </c>
      <c r="F12" s="930"/>
      <c r="G12" s="932">
        <v>4475</v>
      </c>
      <c r="H12" s="933">
        <v>42.753415496321772</v>
      </c>
      <c r="I12" s="932">
        <v>4387</v>
      </c>
      <c r="J12" s="933">
        <v>98.033519553072622</v>
      </c>
      <c r="K12" s="930"/>
      <c r="L12" s="932">
        <v>4138</v>
      </c>
      <c r="M12" s="933">
        <v>39.53377280978313</v>
      </c>
      <c r="N12" s="932">
        <v>4012</v>
      </c>
      <c r="O12" s="933">
        <v>96.955050749154182</v>
      </c>
      <c r="P12" s="930"/>
      <c r="Q12" s="932">
        <v>1854</v>
      </c>
      <c r="R12" s="933">
        <v>17.712811693895102</v>
      </c>
      <c r="S12" s="932">
        <v>1776</v>
      </c>
      <c r="T12" s="933">
        <f t="shared" ref="T12:T28" si="2">IFERROR(S12/Q12*100,"-")</f>
        <v>95.792880258899672</v>
      </c>
    </row>
    <row r="13" spans="1:22" s="331" customFormat="1" ht="18" customHeight="1" x14ac:dyDescent="0.25">
      <c r="A13" s="330"/>
      <c r="B13" s="931" t="s">
        <v>37</v>
      </c>
      <c r="C13" s="930"/>
      <c r="D13" s="932">
        <f t="shared" si="0"/>
        <v>5262</v>
      </c>
      <c r="E13" s="933">
        <f t="shared" si="1"/>
        <v>2.2195601373410834</v>
      </c>
      <c r="F13" s="930"/>
      <c r="G13" s="932">
        <v>1714</v>
      </c>
      <c r="H13" s="933">
        <v>32.573166096541243</v>
      </c>
      <c r="I13" s="932">
        <v>1640</v>
      </c>
      <c r="J13" s="933">
        <v>95.682613768961488</v>
      </c>
      <c r="K13" s="930"/>
      <c r="L13" s="932">
        <v>1912</v>
      </c>
      <c r="M13" s="933">
        <v>36.335993918662105</v>
      </c>
      <c r="N13" s="932">
        <v>1709</v>
      </c>
      <c r="O13" s="933">
        <v>89.38284518828452</v>
      </c>
      <c r="P13" s="930"/>
      <c r="Q13" s="932">
        <v>1636</v>
      </c>
      <c r="R13" s="933">
        <v>31.090839984796652</v>
      </c>
      <c r="S13" s="932">
        <v>1320</v>
      </c>
      <c r="T13" s="933">
        <f t="shared" si="2"/>
        <v>80.684596577017118</v>
      </c>
    </row>
    <row r="14" spans="1:22" s="331" customFormat="1" ht="18" customHeight="1" x14ac:dyDescent="0.25">
      <c r="A14" s="330"/>
      <c r="B14" s="931" t="s">
        <v>38</v>
      </c>
      <c r="C14" s="930"/>
      <c r="D14" s="932">
        <f t="shared" si="0"/>
        <v>869</v>
      </c>
      <c r="E14" s="933">
        <f t="shared" si="1"/>
        <v>0.36655221576385433</v>
      </c>
      <c r="F14" s="930"/>
      <c r="G14" s="932">
        <v>441</v>
      </c>
      <c r="H14" s="933">
        <v>50.747986191024161</v>
      </c>
      <c r="I14" s="932">
        <v>377</v>
      </c>
      <c r="J14" s="933">
        <v>85.487528344671205</v>
      </c>
      <c r="K14" s="930"/>
      <c r="L14" s="932">
        <v>375</v>
      </c>
      <c r="M14" s="933">
        <v>43.153049482163411</v>
      </c>
      <c r="N14" s="932">
        <v>314</v>
      </c>
      <c r="O14" s="933">
        <v>83.733333333333334</v>
      </c>
      <c r="P14" s="930"/>
      <c r="Q14" s="932">
        <v>53</v>
      </c>
      <c r="R14" s="933">
        <v>6.0989643268124283</v>
      </c>
      <c r="S14" s="932">
        <v>8</v>
      </c>
      <c r="T14" s="933">
        <f t="shared" si="2"/>
        <v>15.09433962264151</v>
      </c>
    </row>
    <row r="15" spans="1:22" s="331" customFormat="1" ht="18" customHeight="1" x14ac:dyDescent="0.25">
      <c r="A15" s="330"/>
      <c r="B15" s="931" t="s">
        <v>6</v>
      </c>
      <c r="C15" s="930"/>
      <c r="D15" s="932">
        <f t="shared" si="0"/>
        <v>25611</v>
      </c>
      <c r="E15" s="933">
        <f t="shared" si="1"/>
        <v>10.802956039042662</v>
      </c>
      <c r="F15" s="930"/>
      <c r="G15" s="932">
        <v>7908</v>
      </c>
      <c r="H15" s="933">
        <v>30.877357385498417</v>
      </c>
      <c r="I15" s="932">
        <v>6543</v>
      </c>
      <c r="J15" s="933">
        <v>82.73899848254932</v>
      </c>
      <c r="K15" s="930"/>
      <c r="L15" s="932">
        <v>8965</v>
      </c>
      <c r="M15" s="933">
        <v>35.004490258092225</v>
      </c>
      <c r="N15" s="932">
        <v>7499</v>
      </c>
      <c r="O15" s="933">
        <v>83.647518126045725</v>
      </c>
      <c r="P15" s="930"/>
      <c r="Q15" s="932">
        <v>8738</v>
      </c>
      <c r="R15" s="933">
        <v>34.118152356409354</v>
      </c>
      <c r="S15" s="932">
        <v>7563</v>
      </c>
      <c r="T15" s="933">
        <f t="shared" si="2"/>
        <v>86.552986953536276</v>
      </c>
    </row>
    <row r="16" spans="1:22" s="331" customFormat="1" ht="18" customHeight="1" x14ac:dyDescent="0.25">
      <c r="A16" s="330"/>
      <c r="B16" s="931" t="s">
        <v>5</v>
      </c>
      <c r="C16" s="930"/>
      <c r="D16" s="932">
        <f t="shared" si="0"/>
        <v>545</v>
      </c>
      <c r="E16" s="933">
        <f t="shared" si="1"/>
        <v>0.22988602714764167</v>
      </c>
      <c r="F16" s="930"/>
      <c r="G16" s="932">
        <v>243</v>
      </c>
      <c r="H16" s="933">
        <v>44.587155963302756</v>
      </c>
      <c r="I16" s="932">
        <v>234</v>
      </c>
      <c r="J16" s="933">
        <v>96.296296296296291</v>
      </c>
      <c r="K16" s="930"/>
      <c r="L16" s="932">
        <v>294</v>
      </c>
      <c r="M16" s="933">
        <v>53.944954128440372</v>
      </c>
      <c r="N16" s="932">
        <v>281</v>
      </c>
      <c r="O16" s="933">
        <v>95.578231292517003</v>
      </c>
      <c r="P16" s="930"/>
      <c r="Q16" s="932">
        <v>8</v>
      </c>
      <c r="R16" s="933">
        <v>1.4678899082568808</v>
      </c>
      <c r="S16" s="932">
        <v>3</v>
      </c>
      <c r="T16" s="933">
        <f t="shared" si="2"/>
        <v>37.5</v>
      </c>
    </row>
    <row r="17" spans="1:20" s="331" customFormat="1" ht="18" customHeight="1" x14ac:dyDescent="0.25">
      <c r="A17" s="330"/>
      <c r="B17" s="931" t="s">
        <v>4</v>
      </c>
      <c r="C17" s="930"/>
      <c r="D17" s="932">
        <f t="shared" si="0"/>
        <v>48693</v>
      </c>
      <c r="E17" s="933">
        <f t="shared" si="1"/>
        <v>20.539156550275443</v>
      </c>
      <c r="F17" s="930"/>
      <c r="G17" s="932">
        <v>16085</v>
      </c>
      <c r="H17" s="933">
        <v>33.033495574312525</v>
      </c>
      <c r="I17" s="932">
        <v>13756</v>
      </c>
      <c r="J17" s="933">
        <v>85.520671433012126</v>
      </c>
      <c r="K17" s="930"/>
      <c r="L17" s="932">
        <v>15886</v>
      </c>
      <c r="M17" s="933">
        <v>32.624812601400613</v>
      </c>
      <c r="N17" s="932">
        <v>12844</v>
      </c>
      <c r="O17" s="933">
        <v>80.851063829787222</v>
      </c>
      <c r="P17" s="930"/>
      <c r="Q17" s="932">
        <v>16722</v>
      </c>
      <c r="R17" s="933">
        <v>34.341691824286855</v>
      </c>
      <c r="S17" s="932">
        <v>11335</v>
      </c>
      <c r="T17" s="933">
        <f t="shared" si="2"/>
        <v>67.78495395287645</v>
      </c>
    </row>
    <row r="18" spans="1:20" s="331" customFormat="1" ht="18" customHeight="1" x14ac:dyDescent="0.25">
      <c r="A18" s="330"/>
      <c r="B18" s="931" t="s">
        <v>40</v>
      </c>
      <c r="C18" s="930"/>
      <c r="D18" s="932">
        <f t="shared" si="0"/>
        <v>12247</v>
      </c>
      <c r="E18" s="933">
        <f t="shared" si="1"/>
        <v>5.1658975678480132</v>
      </c>
      <c r="F18" s="930"/>
      <c r="G18" s="932">
        <v>4175</v>
      </c>
      <c r="H18" s="933">
        <v>34.089981219890589</v>
      </c>
      <c r="I18" s="932">
        <v>3563</v>
      </c>
      <c r="J18" s="933">
        <v>85.341317365269461</v>
      </c>
      <c r="K18" s="930"/>
      <c r="L18" s="932">
        <v>4559</v>
      </c>
      <c r="M18" s="933">
        <v>37.225442965624232</v>
      </c>
      <c r="N18" s="932">
        <v>3761</v>
      </c>
      <c r="O18" s="933">
        <v>82.49616143891204</v>
      </c>
      <c r="P18" s="930"/>
      <c r="Q18" s="932">
        <v>3513</v>
      </c>
      <c r="R18" s="933">
        <v>28.684575814485179</v>
      </c>
      <c r="S18" s="932">
        <v>2609</v>
      </c>
      <c r="T18" s="933">
        <f t="shared" si="2"/>
        <v>74.267008255052659</v>
      </c>
    </row>
    <row r="19" spans="1:20" s="331" customFormat="1" ht="18" customHeight="1" x14ac:dyDescent="0.25">
      <c r="A19" s="330"/>
      <c r="B19" s="931" t="s">
        <v>41</v>
      </c>
      <c r="C19" s="930"/>
      <c r="D19" s="932">
        <f t="shared" si="0"/>
        <v>22561</v>
      </c>
      <c r="E19" s="933">
        <f t="shared" si="1"/>
        <v>9.5164379054641159</v>
      </c>
      <c r="F19" s="930"/>
      <c r="G19" s="932">
        <v>6387</v>
      </c>
      <c r="H19" s="933">
        <v>28.309915340632063</v>
      </c>
      <c r="I19" s="932">
        <v>6113</v>
      </c>
      <c r="J19" s="933">
        <v>95.710036010646633</v>
      </c>
      <c r="K19" s="930"/>
      <c r="L19" s="932">
        <v>11541</v>
      </c>
      <c r="M19" s="933">
        <v>51.154647400381194</v>
      </c>
      <c r="N19" s="932">
        <v>10664</v>
      </c>
      <c r="O19" s="933">
        <v>92.401005112208651</v>
      </c>
      <c r="P19" s="930"/>
      <c r="Q19" s="932">
        <v>4633</v>
      </c>
      <c r="R19" s="933">
        <v>20.535437258986747</v>
      </c>
      <c r="S19" s="932">
        <v>3642</v>
      </c>
      <c r="T19" s="933">
        <f t="shared" si="2"/>
        <v>78.609971940427371</v>
      </c>
    </row>
    <row r="20" spans="1:20" s="331" customFormat="1" ht="18" customHeight="1" x14ac:dyDescent="0.25">
      <c r="A20" s="330"/>
      <c r="B20" s="931" t="s">
        <v>3</v>
      </c>
      <c r="C20" s="930"/>
      <c r="D20" s="932">
        <f t="shared" si="0"/>
        <v>27295</v>
      </c>
      <c r="E20" s="933">
        <f t="shared" si="1"/>
        <v>11.513282772467669</v>
      </c>
      <c r="F20" s="930"/>
      <c r="G20" s="932">
        <v>8069</v>
      </c>
      <c r="H20" s="933">
        <v>29.562190877450085</v>
      </c>
      <c r="I20" s="932">
        <v>4557</v>
      </c>
      <c r="J20" s="933">
        <v>56.475399677779158</v>
      </c>
      <c r="K20" s="930"/>
      <c r="L20" s="932">
        <v>10476</v>
      </c>
      <c r="M20" s="933">
        <v>38.380655797765158</v>
      </c>
      <c r="N20" s="932">
        <v>5555</v>
      </c>
      <c r="O20" s="933">
        <v>53.025964108438338</v>
      </c>
      <c r="P20" s="930"/>
      <c r="Q20" s="932">
        <v>8750</v>
      </c>
      <c r="R20" s="933">
        <v>32.057153324784757</v>
      </c>
      <c r="S20" s="932">
        <v>3728</v>
      </c>
      <c r="T20" s="933">
        <f t="shared" si="2"/>
        <v>42.605714285714285</v>
      </c>
    </row>
    <row r="21" spans="1:20" s="331" customFormat="1" ht="18" customHeight="1" x14ac:dyDescent="0.25">
      <c r="A21" s="330"/>
      <c r="B21" s="931" t="s">
        <v>2</v>
      </c>
      <c r="C21" s="930"/>
      <c r="D21" s="932">
        <f t="shared" si="0"/>
        <v>20468</v>
      </c>
      <c r="E21" s="933">
        <f t="shared" si="1"/>
        <v>8.6335911993723471</v>
      </c>
      <c r="F21" s="930"/>
      <c r="G21" s="932">
        <v>6184</v>
      </c>
      <c r="H21" s="933">
        <v>30.213015438733631</v>
      </c>
      <c r="I21" s="932">
        <v>5119</v>
      </c>
      <c r="J21" s="933">
        <v>82.778137128072444</v>
      </c>
      <c r="K21" s="930"/>
      <c r="L21" s="932">
        <v>6839</v>
      </c>
      <c r="M21" s="933">
        <v>33.41313269493844</v>
      </c>
      <c r="N21" s="932">
        <v>5035</v>
      </c>
      <c r="O21" s="933">
        <v>73.62187454306185</v>
      </c>
      <c r="P21" s="930"/>
      <c r="Q21" s="932">
        <v>7445</v>
      </c>
      <c r="R21" s="933">
        <v>36.373851866327925</v>
      </c>
      <c r="S21" s="932">
        <v>4912</v>
      </c>
      <c r="T21" s="933">
        <f t="shared" si="2"/>
        <v>65.977165883143059</v>
      </c>
    </row>
    <row r="22" spans="1:20" s="331" customFormat="1" ht="18" customHeight="1" x14ac:dyDescent="0.25">
      <c r="A22" s="330"/>
      <c r="B22" s="931" t="s">
        <v>35</v>
      </c>
      <c r="C22" s="930"/>
      <c r="D22" s="932">
        <f t="shared" si="0"/>
        <v>20418</v>
      </c>
      <c r="E22" s="933">
        <f t="shared" si="1"/>
        <v>8.6125007381661423</v>
      </c>
      <c r="F22" s="930"/>
      <c r="G22" s="932">
        <v>6914</v>
      </c>
      <c r="H22" s="933">
        <v>33.862278381819962</v>
      </c>
      <c r="I22" s="932">
        <v>5448</v>
      </c>
      <c r="J22" s="933">
        <v>78.796644489441718</v>
      </c>
      <c r="K22" s="930"/>
      <c r="L22" s="932">
        <v>6519</v>
      </c>
      <c r="M22" s="933">
        <v>31.92771084337349</v>
      </c>
      <c r="N22" s="932">
        <v>4007</v>
      </c>
      <c r="O22" s="933">
        <v>61.4664825893542</v>
      </c>
      <c r="P22" s="930"/>
      <c r="Q22" s="932">
        <v>6985</v>
      </c>
      <c r="R22" s="933">
        <v>34.210010774806541</v>
      </c>
      <c r="S22" s="932">
        <v>3540</v>
      </c>
      <c r="T22" s="933">
        <f t="shared" si="2"/>
        <v>50.680028632784534</v>
      </c>
    </row>
    <row r="23" spans="1:20" s="331" customFormat="1" ht="18" customHeight="1" x14ac:dyDescent="0.25">
      <c r="A23" s="330"/>
      <c r="B23" s="931" t="s">
        <v>42</v>
      </c>
      <c r="C23" s="930"/>
      <c r="D23" s="932">
        <f t="shared" si="0"/>
        <v>30943</v>
      </c>
      <c r="E23" s="933">
        <f t="shared" si="1"/>
        <v>13.052042822072432</v>
      </c>
      <c r="F23" s="930"/>
      <c r="G23" s="932">
        <v>14083</v>
      </c>
      <c r="H23" s="933">
        <v>45.512716931131436</v>
      </c>
      <c r="I23" s="932">
        <v>11538</v>
      </c>
      <c r="J23" s="933">
        <v>81.928566356600157</v>
      </c>
      <c r="K23" s="930"/>
      <c r="L23" s="932">
        <v>11263</v>
      </c>
      <c r="M23" s="933">
        <v>36.399185599327794</v>
      </c>
      <c r="N23" s="932">
        <v>8834</v>
      </c>
      <c r="O23" s="933">
        <v>78.433809819763837</v>
      </c>
      <c r="P23" s="930"/>
      <c r="Q23" s="932">
        <v>5597</v>
      </c>
      <c r="R23" s="933">
        <v>18.088097469540767</v>
      </c>
      <c r="S23" s="932">
        <v>3874</v>
      </c>
      <c r="T23" s="933">
        <f t="shared" si="2"/>
        <v>69.215651241736637</v>
      </c>
    </row>
    <row r="24" spans="1:20" s="331" customFormat="1" ht="18" customHeight="1" x14ac:dyDescent="0.25">
      <c r="A24" s="330">
        <v>47094</v>
      </c>
      <c r="B24" s="931" t="s">
        <v>43</v>
      </c>
      <c r="C24" s="930"/>
      <c r="D24" s="932">
        <f t="shared" si="0"/>
        <v>1823</v>
      </c>
      <c r="E24" s="933">
        <f t="shared" si="1"/>
        <v>0.76895821557825828</v>
      </c>
      <c r="F24" s="930"/>
      <c r="G24" s="932">
        <v>1087</v>
      </c>
      <c r="H24" s="933">
        <v>59.626988480526599</v>
      </c>
      <c r="I24" s="932">
        <v>1024</v>
      </c>
      <c r="J24" s="933">
        <v>94.204231830726769</v>
      </c>
      <c r="K24" s="930"/>
      <c r="L24" s="932">
        <v>538</v>
      </c>
      <c r="M24" s="933">
        <v>29.511793746571584</v>
      </c>
      <c r="N24" s="932">
        <v>442</v>
      </c>
      <c r="O24" s="933">
        <v>82.156133828996275</v>
      </c>
      <c r="P24" s="930"/>
      <c r="Q24" s="932">
        <v>198</v>
      </c>
      <c r="R24" s="933">
        <v>10.86121777290181</v>
      </c>
      <c r="S24" s="932">
        <v>141</v>
      </c>
      <c r="T24" s="933">
        <f t="shared" si="2"/>
        <v>71.212121212121218</v>
      </c>
    </row>
    <row r="25" spans="1:20" s="331" customFormat="1" ht="18" customHeight="1" x14ac:dyDescent="0.25">
      <c r="B25" s="931" t="s">
        <v>44</v>
      </c>
      <c r="C25" s="930"/>
      <c r="D25" s="932">
        <f t="shared" si="0"/>
        <v>3184</v>
      </c>
      <c r="E25" s="933">
        <f t="shared" si="1"/>
        <v>1.3430405696111762</v>
      </c>
      <c r="F25" s="930"/>
      <c r="G25" s="932">
        <v>750</v>
      </c>
      <c r="H25" s="933">
        <v>23.555276381909547</v>
      </c>
      <c r="I25" s="932">
        <v>569</v>
      </c>
      <c r="J25" s="933">
        <v>75.866666666666674</v>
      </c>
      <c r="K25" s="930"/>
      <c r="L25" s="932">
        <v>1498</v>
      </c>
      <c r="M25" s="933">
        <v>47.047738693467338</v>
      </c>
      <c r="N25" s="932">
        <v>1085</v>
      </c>
      <c r="O25" s="933">
        <v>72.429906542056074</v>
      </c>
      <c r="P25" s="930"/>
      <c r="Q25" s="932">
        <v>936</v>
      </c>
      <c r="R25" s="933">
        <v>29.396984924623116</v>
      </c>
      <c r="S25" s="932">
        <v>493</v>
      </c>
      <c r="T25" s="933">
        <f t="shared" si="2"/>
        <v>52.67094017094017</v>
      </c>
    </row>
    <row r="26" spans="1:20" s="331" customFormat="1" ht="18" customHeight="1" x14ac:dyDescent="0.25">
      <c r="B26" s="931" t="s">
        <v>45</v>
      </c>
      <c r="C26" s="930"/>
      <c r="D26" s="932">
        <f t="shared" si="0"/>
        <v>1466</v>
      </c>
      <c r="E26" s="933">
        <f t="shared" si="1"/>
        <v>0.61837232256594987</v>
      </c>
      <c r="F26" s="930"/>
      <c r="G26" s="932">
        <v>697</v>
      </c>
      <c r="H26" s="933">
        <v>47.544338335607094</v>
      </c>
      <c r="I26" s="932">
        <v>543</v>
      </c>
      <c r="J26" s="933">
        <v>77.905308464849355</v>
      </c>
      <c r="K26" s="930"/>
      <c r="L26" s="932">
        <v>737</v>
      </c>
      <c r="M26" s="933">
        <v>50.272851296043655</v>
      </c>
      <c r="N26" s="932">
        <v>565</v>
      </c>
      <c r="O26" s="933">
        <v>76.662143826322932</v>
      </c>
      <c r="P26" s="930"/>
      <c r="Q26" s="932">
        <v>32</v>
      </c>
      <c r="R26" s="933">
        <v>2.1828103683492497</v>
      </c>
      <c r="S26" s="932">
        <v>22</v>
      </c>
      <c r="T26" s="933">
        <f t="shared" si="2"/>
        <v>68.75</v>
      </c>
    </row>
    <row r="27" spans="1:20" s="331" customFormat="1" ht="18" customHeight="1" x14ac:dyDescent="0.25">
      <c r="B27" s="931" t="s">
        <v>46</v>
      </c>
      <c r="C27" s="930"/>
      <c r="D27" s="932">
        <f t="shared" si="0"/>
        <v>981</v>
      </c>
      <c r="E27" s="933">
        <f t="shared" si="1"/>
        <v>0.41379484886575502</v>
      </c>
      <c r="F27" s="930"/>
      <c r="G27" s="932">
        <v>421</v>
      </c>
      <c r="H27" s="933">
        <v>42.915392456676862</v>
      </c>
      <c r="I27" s="932">
        <v>370</v>
      </c>
      <c r="J27" s="933">
        <v>87.88598574821853</v>
      </c>
      <c r="K27" s="930"/>
      <c r="L27" s="932">
        <v>526</v>
      </c>
      <c r="M27" s="933">
        <v>53.618756371049948</v>
      </c>
      <c r="N27" s="932">
        <v>436</v>
      </c>
      <c r="O27" s="933">
        <v>82.889733840304174</v>
      </c>
      <c r="P27" s="930"/>
      <c r="Q27" s="932">
        <v>34</v>
      </c>
      <c r="R27" s="933">
        <v>3.4658511722731906</v>
      </c>
      <c r="S27" s="932">
        <v>20</v>
      </c>
      <c r="T27" s="933">
        <f t="shared" si="2"/>
        <v>58.82352941176471</v>
      </c>
    </row>
    <row r="28" spans="1:20" s="331" customFormat="1" ht="18" customHeight="1" x14ac:dyDescent="0.25">
      <c r="B28" s="953" t="s">
        <v>1</v>
      </c>
      <c r="C28" s="930"/>
      <c r="D28" s="954">
        <f t="shared" si="0"/>
        <v>4</v>
      </c>
      <c r="E28" s="955">
        <f t="shared" si="1"/>
        <v>1.6872368964964525E-3</v>
      </c>
      <c r="F28" s="930"/>
      <c r="G28" s="954">
        <v>0</v>
      </c>
      <c r="H28" s="955">
        <v>0</v>
      </c>
      <c r="I28" s="954">
        <v>0</v>
      </c>
      <c r="J28" s="955" t="s">
        <v>363</v>
      </c>
      <c r="K28" s="930"/>
      <c r="L28" s="954">
        <v>3</v>
      </c>
      <c r="M28" s="955">
        <v>75</v>
      </c>
      <c r="N28" s="954">
        <v>2</v>
      </c>
      <c r="O28" s="955">
        <v>66.666666666666657</v>
      </c>
      <c r="P28" s="930"/>
      <c r="Q28" s="954">
        <v>1</v>
      </c>
      <c r="R28" s="955">
        <v>25</v>
      </c>
      <c r="S28" s="954">
        <v>0</v>
      </c>
      <c r="T28" s="955">
        <f t="shared" si="2"/>
        <v>0</v>
      </c>
    </row>
    <row r="29" spans="1:20" s="319" customFormat="1" ht="18" customHeight="1" x14ac:dyDescent="0.25">
      <c r="B29" s="1284" t="s">
        <v>0</v>
      </c>
      <c r="C29" s="1277"/>
      <c r="D29" s="1285">
        <f>SUM(D11:D28)</f>
        <v>237074</v>
      </c>
      <c r="E29" s="1286">
        <f t="shared" si="1"/>
        <v>100</v>
      </c>
      <c r="F29" s="1277"/>
      <c r="G29" s="1285">
        <f>SUM(G11:G28)</f>
        <v>81630</v>
      </c>
      <c r="H29" s="1286">
        <f>G29/$D29*100</f>
        <v>34.432286965251357</v>
      </c>
      <c r="I29" s="1285">
        <f>SUM(I11:I28)</f>
        <v>67718</v>
      </c>
      <c r="J29" s="1286">
        <f>I29/G29*100</f>
        <v>82.957246110498602</v>
      </c>
      <c r="K29" s="1277"/>
      <c r="L29" s="1285">
        <f>SUM(L11:L28)</f>
        <v>88185</v>
      </c>
      <c r="M29" s="1286">
        <f>L29/$D29*100</f>
        <v>37.197246429384919</v>
      </c>
      <c r="N29" s="1285">
        <f>SUM(N11:N28)</f>
        <v>69058</v>
      </c>
      <c r="O29" s="1286">
        <f>N29/L29*100</f>
        <v>78.310370244372635</v>
      </c>
      <c r="P29" s="1277"/>
      <c r="Q29" s="1285">
        <f>SUM(Q11:Q28)</f>
        <v>67259</v>
      </c>
      <c r="R29" s="1286">
        <f>Q29/$D29*100</f>
        <v>28.370466605363724</v>
      </c>
      <c r="S29" s="1285">
        <f>SUM(S11:S28)</f>
        <v>45035</v>
      </c>
      <c r="T29" s="1286">
        <f>S29/Q29*100</f>
        <v>66.957581884952205</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431</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66</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92733</v>
      </c>
      <c r="E11" s="928">
        <f>D11/D$29*100</f>
        <v>12.947702635532496</v>
      </c>
      <c r="F11" s="930"/>
      <c r="G11" s="927">
        <v>27257</v>
      </c>
      <c r="H11" s="928">
        <v>29.392988472280635</v>
      </c>
      <c r="I11" s="927">
        <v>22048</v>
      </c>
      <c r="J11" s="928">
        <v>80.889312837069369</v>
      </c>
      <c r="K11" s="930"/>
      <c r="L11" s="927">
        <v>41610</v>
      </c>
      <c r="M11" s="928">
        <v>44.870757982595194</v>
      </c>
      <c r="N11" s="927">
        <v>32827</v>
      </c>
      <c r="O11" s="928">
        <v>78.892093246815662</v>
      </c>
      <c r="P11" s="930"/>
      <c r="Q11" s="927">
        <v>23866</v>
      </c>
      <c r="R11" s="928">
        <v>25.736253545124171</v>
      </c>
      <c r="S11" s="927">
        <v>18012</v>
      </c>
      <c r="T11" s="928">
        <f>IFERROR(S11/Q11*100,"-")</f>
        <v>75.471381882175478</v>
      </c>
    </row>
    <row r="12" spans="1:22" s="331" customFormat="1" ht="18" customHeight="1" x14ac:dyDescent="0.25">
      <c r="A12" s="330"/>
      <c r="B12" s="931" t="s">
        <v>7</v>
      </c>
      <c r="C12" s="930"/>
      <c r="D12" s="932">
        <f t="shared" ref="D12:D28" si="0">G12+L12+Q12</f>
        <v>25624</v>
      </c>
      <c r="E12" s="933">
        <f t="shared" ref="E12:E29" si="1">D12/D$29*100</f>
        <v>3.5777116272835419</v>
      </c>
      <c r="F12" s="930"/>
      <c r="G12" s="932">
        <v>5515</v>
      </c>
      <c r="H12" s="933">
        <v>21.52279113331252</v>
      </c>
      <c r="I12" s="932">
        <v>3985</v>
      </c>
      <c r="J12" s="933">
        <v>72.257479601087937</v>
      </c>
      <c r="K12" s="930"/>
      <c r="L12" s="932">
        <v>9438</v>
      </c>
      <c r="M12" s="933">
        <v>36.832656884171087</v>
      </c>
      <c r="N12" s="932">
        <v>6667</v>
      </c>
      <c r="O12" s="933">
        <v>70.63996609451155</v>
      </c>
      <c r="P12" s="930"/>
      <c r="Q12" s="932">
        <v>10671</v>
      </c>
      <c r="R12" s="933">
        <v>41.64455198251639</v>
      </c>
      <c r="S12" s="932">
        <v>7521</v>
      </c>
      <c r="T12" s="933">
        <f t="shared" ref="T12:T28" si="2">IFERROR(S12/Q12*100,"-")</f>
        <v>70.480742198481877</v>
      </c>
    </row>
    <row r="13" spans="1:22" s="331" customFormat="1" ht="18" customHeight="1" x14ac:dyDescent="0.25">
      <c r="A13" s="330"/>
      <c r="B13" s="931" t="s">
        <v>37</v>
      </c>
      <c r="C13" s="930"/>
      <c r="D13" s="932">
        <f t="shared" si="0"/>
        <v>13204</v>
      </c>
      <c r="E13" s="933">
        <f t="shared" si="1"/>
        <v>1.8435882113117346</v>
      </c>
      <c r="F13" s="930"/>
      <c r="G13" s="932">
        <v>2783</v>
      </c>
      <c r="H13" s="933">
        <v>21.076946379884884</v>
      </c>
      <c r="I13" s="932">
        <v>2314</v>
      </c>
      <c r="J13" s="933">
        <v>83.147682357168534</v>
      </c>
      <c r="K13" s="930"/>
      <c r="L13" s="932">
        <v>4503</v>
      </c>
      <c r="M13" s="933">
        <v>34.103302029687974</v>
      </c>
      <c r="N13" s="932">
        <v>3492</v>
      </c>
      <c r="O13" s="933">
        <v>77.548301132578274</v>
      </c>
      <c r="P13" s="930"/>
      <c r="Q13" s="932">
        <v>5918</v>
      </c>
      <c r="R13" s="933">
        <v>44.819751590427146</v>
      </c>
      <c r="S13" s="932">
        <v>3857</v>
      </c>
      <c r="T13" s="933">
        <f t="shared" si="2"/>
        <v>65.174045285569449</v>
      </c>
    </row>
    <row r="14" spans="1:22" s="331" customFormat="1" ht="18" customHeight="1" x14ac:dyDescent="0.25">
      <c r="A14" s="330"/>
      <c r="B14" s="931" t="s">
        <v>38</v>
      </c>
      <c r="C14" s="930"/>
      <c r="D14" s="932">
        <f t="shared" si="0"/>
        <v>25083</v>
      </c>
      <c r="E14" s="933">
        <f t="shared" si="1"/>
        <v>3.5021753335604542</v>
      </c>
      <c r="F14" s="930"/>
      <c r="G14" s="932">
        <v>4627</v>
      </c>
      <c r="H14" s="933">
        <v>18.446756767531795</v>
      </c>
      <c r="I14" s="932">
        <v>1927</v>
      </c>
      <c r="J14" s="933">
        <v>41.64685541387508</v>
      </c>
      <c r="K14" s="930"/>
      <c r="L14" s="932">
        <v>8205</v>
      </c>
      <c r="M14" s="933">
        <v>32.71139815811506</v>
      </c>
      <c r="N14" s="932">
        <v>2718</v>
      </c>
      <c r="O14" s="933">
        <v>33.126142595978067</v>
      </c>
      <c r="P14" s="930"/>
      <c r="Q14" s="932">
        <v>12251</v>
      </c>
      <c r="R14" s="933">
        <v>48.841845074353145</v>
      </c>
      <c r="S14" s="932">
        <v>3416</v>
      </c>
      <c r="T14" s="933">
        <f t="shared" si="2"/>
        <v>27.883438086686802</v>
      </c>
    </row>
    <row r="15" spans="1:22" s="331" customFormat="1" ht="18" customHeight="1" x14ac:dyDescent="0.25">
      <c r="A15" s="330"/>
      <c r="B15" s="931" t="s">
        <v>6</v>
      </c>
      <c r="C15" s="930"/>
      <c r="D15" s="932">
        <f t="shared" si="0"/>
        <v>26731</v>
      </c>
      <c r="E15" s="933">
        <f t="shared" si="1"/>
        <v>3.7322748013158118</v>
      </c>
      <c r="F15" s="930"/>
      <c r="G15" s="932">
        <v>9419</v>
      </c>
      <c r="H15" s="933">
        <v>35.236242564812393</v>
      </c>
      <c r="I15" s="932">
        <v>7964</v>
      </c>
      <c r="J15" s="933">
        <v>84.55250026542096</v>
      </c>
      <c r="K15" s="930"/>
      <c r="L15" s="932">
        <v>9859</v>
      </c>
      <c r="M15" s="933">
        <v>36.882271519958095</v>
      </c>
      <c r="N15" s="932">
        <v>8728</v>
      </c>
      <c r="O15" s="933">
        <v>88.528248301044727</v>
      </c>
      <c r="P15" s="930"/>
      <c r="Q15" s="932">
        <v>7453</v>
      </c>
      <c r="R15" s="933">
        <v>27.881485915229508</v>
      </c>
      <c r="S15" s="932">
        <v>6642</v>
      </c>
      <c r="T15" s="933">
        <f t="shared" si="2"/>
        <v>89.11847578156447</v>
      </c>
    </row>
    <row r="16" spans="1:22" s="331" customFormat="1" ht="18" customHeight="1" x14ac:dyDescent="0.25">
      <c r="A16" s="330"/>
      <c r="B16" s="931" t="s">
        <v>5</v>
      </c>
      <c r="C16" s="930"/>
      <c r="D16" s="932">
        <f t="shared" si="0"/>
        <v>9634</v>
      </c>
      <c r="E16" s="933">
        <f t="shared" si="1"/>
        <v>1.3451324468174228</v>
      </c>
      <c r="F16" s="930"/>
      <c r="G16" s="932">
        <v>2267</v>
      </c>
      <c r="H16" s="933">
        <v>23.531243512559683</v>
      </c>
      <c r="I16" s="932">
        <v>1812</v>
      </c>
      <c r="J16" s="933">
        <v>79.929422143802384</v>
      </c>
      <c r="K16" s="930"/>
      <c r="L16" s="932">
        <v>3610</v>
      </c>
      <c r="M16" s="933">
        <v>37.471455262611585</v>
      </c>
      <c r="N16" s="932">
        <v>2580</v>
      </c>
      <c r="O16" s="933">
        <v>71.468144044321321</v>
      </c>
      <c r="P16" s="930"/>
      <c r="Q16" s="932">
        <v>3757</v>
      </c>
      <c r="R16" s="933">
        <v>38.997301224828732</v>
      </c>
      <c r="S16" s="932">
        <v>2516</v>
      </c>
      <c r="T16" s="933">
        <f t="shared" si="2"/>
        <v>66.968325791855193</v>
      </c>
    </row>
    <row r="17" spans="1:20" s="331" customFormat="1" ht="18" customHeight="1" x14ac:dyDescent="0.25">
      <c r="A17" s="330"/>
      <c r="B17" s="931" t="s">
        <v>4</v>
      </c>
      <c r="C17" s="930"/>
      <c r="D17" s="932">
        <f t="shared" si="0"/>
        <v>39471</v>
      </c>
      <c r="E17" s="933">
        <f t="shared" si="1"/>
        <v>5.5110777255896295</v>
      </c>
      <c r="F17" s="930"/>
      <c r="G17" s="932">
        <v>9661</v>
      </c>
      <c r="H17" s="933">
        <v>24.476197714777939</v>
      </c>
      <c r="I17" s="932">
        <v>6699</v>
      </c>
      <c r="J17" s="933">
        <v>69.340647966049062</v>
      </c>
      <c r="K17" s="930"/>
      <c r="L17" s="932">
        <v>14359</v>
      </c>
      <c r="M17" s="933">
        <v>36.378607078614678</v>
      </c>
      <c r="N17" s="932">
        <v>9594</v>
      </c>
      <c r="O17" s="933">
        <v>66.815237829932457</v>
      </c>
      <c r="P17" s="930"/>
      <c r="Q17" s="932">
        <v>15451</v>
      </c>
      <c r="R17" s="933">
        <v>39.145195206607383</v>
      </c>
      <c r="S17" s="932">
        <v>10580</v>
      </c>
      <c r="T17" s="933">
        <f t="shared" si="2"/>
        <v>68.474532392725379</v>
      </c>
    </row>
    <row r="18" spans="1:20" s="331" customFormat="1" ht="18" customHeight="1" x14ac:dyDescent="0.25">
      <c r="A18" s="330"/>
      <c r="B18" s="931" t="s">
        <v>40</v>
      </c>
      <c r="C18" s="930"/>
      <c r="D18" s="932">
        <f t="shared" si="0"/>
        <v>21654</v>
      </c>
      <c r="E18" s="933">
        <f t="shared" si="1"/>
        <v>3.023406477411716</v>
      </c>
      <c r="F18" s="930"/>
      <c r="G18" s="932">
        <v>8509</v>
      </c>
      <c r="H18" s="933">
        <v>39.295280317724206</v>
      </c>
      <c r="I18" s="932">
        <v>4032</v>
      </c>
      <c r="J18" s="933">
        <v>47.385121635914913</v>
      </c>
      <c r="K18" s="930"/>
      <c r="L18" s="932">
        <v>8637</v>
      </c>
      <c r="M18" s="933">
        <v>39.886395123302854</v>
      </c>
      <c r="N18" s="932">
        <v>4934</v>
      </c>
      <c r="O18" s="933">
        <v>57.126317008220454</v>
      </c>
      <c r="P18" s="930"/>
      <c r="Q18" s="932">
        <v>4508</v>
      </c>
      <c r="R18" s="933">
        <v>20.81832455897294</v>
      </c>
      <c r="S18" s="932">
        <v>2806</v>
      </c>
      <c r="T18" s="933">
        <f t="shared" si="2"/>
        <v>62.244897959183675</v>
      </c>
    </row>
    <row r="19" spans="1:20" s="331" customFormat="1" ht="18" customHeight="1" x14ac:dyDescent="0.25">
      <c r="A19" s="330"/>
      <c r="B19" s="931" t="s">
        <v>41</v>
      </c>
      <c r="C19" s="930"/>
      <c r="D19" s="932">
        <f t="shared" si="0"/>
        <v>153195</v>
      </c>
      <c r="E19" s="933">
        <f t="shared" si="1"/>
        <v>21.389616482270611</v>
      </c>
      <c r="F19" s="930"/>
      <c r="G19" s="932">
        <v>22279</v>
      </c>
      <c r="H19" s="933">
        <v>14.542902836254449</v>
      </c>
      <c r="I19" s="932">
        <v>14673</v>
      </c>
      <c r="J19" s="933">
        <v>65.860227119709151</v>
      </c>
      <c r="K19" s="930"/>
      <c r="L19" s="932">
        <v>52736</v>
      </c>
      <c r="M19" s="933">
        <v>34.424100003263817</v>
      </c>
      <c r="N19" s="932">
        <v>37945</v>
      </c>
      <c r="O19" s="933">
        <v>71.952745752427177</v>
      </c>
      <c r="P19" s="930"/>
      <c r="Q19" s="932">
        <v>78180</v>
      </c>
      <c r="R19" s="933">
        <v>51.032997160481742</v>
      </c>
      <c r="S19" s="932">
        <v>63326</v>
      </c>
      <c r="T19" s="933">
        <f t="shared" si="2"/>
        <v>81.00025581990279</v>
      </c>
    </row>
    <row r="20" spans="1:20" s="331" customFormat="1" ht="18" customHeight="1" x14ac:dyDescent="0.25">
      <c r="A20" s="330"/>
      <c r="B20" s="931" t="s">
        <v>3</v>
      </c>
      <c r="C20" s="930"/>
      <c r="D20" s="932">
        <f t="shared" si="0"/>
        <v>126070</v>
      </c>
      <c r="E20" s="933">
        <f t="shared" si="1"/>
        <v>17.602330036357948</v>
      </c>
      <c r="F20" s="930"/>
      <c r="G20" s="932">
        <v>32871</v>
      </c>
      <c r="H20" s="933">
        <v>26.073609899262312</v>
      </c>
      <c r="I20" s="932">
        <v>14026</v>
      </c>
      <c r="J20" s="933">
        <v>42.669830549724679</v>
      </c>
      <c r="K20" s="930"/>
      <c r="L20" s="932">
        <v>45991</v>
      </c>
      <c r="M20" s="933">
        <v>36.480526691520581</v>
      </c>
      <c r="N20" s="932">
        <v>19368</v>
      </c>
      <c r="O20" s="933">
        <v>42.112587245330609</v>
      </c>
      <c r="P20" s="930"/>
      <c r="Q20" s="932">
        <v>47208</v>
      </c>
      <c r="R20" s="933">
        <v>37.445863409217104</v>
      </c>
      <c r="S20" s="932">
        <v>22163</v>
      </c>
      <c r="T20" s="933">
        <f t="shared" si="2"/>
        <v>46.947551262497882</v>
      </c>
    </row>
    <row r="21" spans="1:20" s="331" customFormat="1" ht="18" customHeight="1" x14ac:dyDescent="0.25">
      <c r="A21" s="330"/>
      <c r="B21" s="931" t="s">
        <v>2</v>
      </c>
      <c r="C21" s="930"/>
      <c r="D21" s="932">
        <f t="shared" si="0"/>
        <v>7400</v>
      </c>
      <c r="E21" s="933">
        <f t="shared" si="1"/>
        <v>1.0332136294840075</v>
      </c>
      <c r="F21" s="930"/>
      <c r="G21" s="932">
        <v>2063</v>
      </c>
      <c r="H21" s="933">
        <v>27.878378378378375</v>
      </c>
      <c r="I21" s="932">
        <v>1637</v>
      </c>
      <c r="J21" s="933">
        <v>79.35046049442559</v>
      </c>
      <c r="K21" s="930"/>
      <c r="L21" s="932">
        <v>2778</v>
      </c>
      <c r="M21" s="933">
        <v>37.54054054054054</v>
      </c>
      <c r="N21" s="932">
        <v>2326</v>
      </c>
      <c r="O21" s="933">
        <v>83.72930165586753</v>
      </c>
      <c r="P21" s="930"/>
      <c r="Q21" s="932">
        <v>2559</v>
      </c>
      <c r="R21" s="933">
        <v>34.581081081081081</v>
      </c>
      <c r="S21" s="932">
        <v>2232</v>
      </c>
      <c r="T21" s="933">
        <f t="shared" si="2"/>
        <v>87.221570926143016</v>
      </c>
    </row>
    <row r="22" spans="1:20" s="331" customFormat="1" ht="18" customHeight="1" x14ac:dyDescent="0.25">
      <c r="A22" s="330"/>
      <c r="B22" s="931" t="s">
        <v>35</v>
      </c>
      <c r="C22" s="930"/>
      <c r="D22" s="932">
        <f t="shared" si="0"/>
        <v>33615</v>
      </c>
      <c r="E22" s="933">
        <f t="shared" si="1"/>
        <v>4.6934427236628258</v>
      </c>
      <c r="F22" s="930"/>
      <c r="G22" s="932">
        <v>8186</v>
      </c>
      <c r="H22" s="933">
        <v>24.35222370965343</v>
      </c>
      <c r="I22" s="932">
        <v>3572</v>
      </c>
      <c r="J22" s="933">
        <v>43.635475201563644</v>
      </c>
      <c r="K22" s="930"/>
      <c r="L22" s="932">
        <v>11131</v>
      </c>
      <c r="M22" s="933">
        <v>33.113193514799939</v>
      </c>
      <c r="N22" s="932">
        <v>4713</v>
      </c>
      <c r="O22" s="933">
        <v>42.341209235468511</v>
      </c>
      <c r="P22" s="930"/>
      <c r="Q22" s="932">
        <v>14298</v>
      </c>
      <c r="R22" s="933">
        <v>42.534582775546632</v>
      </c>
      <c r="S22" s="932">
        <v>4973</v>
      </c>
      <c r="T22" s="933">
        <f t="shared" si="2"/>
        <v>34.78108826409288</v>
      </c>
    </row>
    <row r="23" spans="1:20" s="331" customFormat="1" ht="18" customHeight="1" x14ac:dyDescent="0.25">
      <c r="A23" s="330"/>
      <c r="B23" s="931" t="s">
        <v>42</v>
      </c>
      <c r="C23" s="930"/>
      <c r="D23" s="932">
        <f t="shared" si="0"/>
        <v>58249</v>
      </c>
      <c r="E23" s="933">
        <f t="shared" si="1"/>
        <v>8.132927122137021</v>
      </c>
      <c r="F23" s="930"/>
      <c r="G23" s="932">
        <v>17720</v>
      </c>
      <c r="H23" s="933">
        <v>30.421123109409603</v>
      </c>
      <c r="I23" s="932">
        <v>11152</v>
      </c>
      <c r="J23" s="933">
        <v>62.934537246049658</v>
      </c>
      <c r="K23" s="930"/>
      <c r="L23" s="932">
        <v>23069</v>
      </c>
      <c r="M23" s="933">
        <v>39.604113375336915</v>
      </c>
      <c r="N23" s="932">
        <v>14845</v>
      </c>
      <c r="O23" s="933">
        <v>64.350426979929779</v>
      </c>
      <c r="P23" s="930"/>
      <c r="Q23" s="932">
        <v>17460</v>
      </c>
      <c r="R23" s="933">
        <v>29.974763515253482</v>
      </c>
      <c r="S23" s="932">
        <v>11776</v>
      </c>
      <c r="T23" s="933">
        <f t="shared" si="2"/>
        <v>67.445589919816726</v>
      </c>
    </row>
    <row r="24" spans="1:20" s="331" customFormat="1" ht="18" customHeight="1" x14ac:dyDescent="0.25">
      <c r="A24" s="330">
        <v>47094</v>
      </c>
      <c r="B24" s="931" t="s">
        <v>43</v>
      </c>
      <c r="C24" s="930"/>
      <c r="D24" s="932">
        <f t="shared" si="0"/>
        <v>29919</v>
      </c>
      <c r="E24" s="933">
        <f t="shared" si="1"/>
        <v>4.1773944027745973</v>
      </c>
      <c r="F24" s="930"/>
      <c r="G24" s="932">
        <v>8018</v>
      </c>
      <c r="H24" s="933">
        <v>26.799024031551856</v>
      </c>
      <c r="I24" s="932">
        <v>6042</v>
      </c>
      <c r="J24" s="933">
        <v>75.355450236966831</v>
      </c>
      <c r="K24" s="930"/>
      <c r="L24" s="932">
        <v>10647</v>
      </c>
      <c r="M24" s="933">
        <v>35.586082422540862</v>
      </c>
      <c r="N24" s="932">
        <v>7654</v>
      </c>
      <c r="O24" s="933">
        <v>71.888794965718034</v>
      </c>
      <c r="P24" s="930"/>
      <c r="Q24" s="932">
        <v>11254</v>
      </c>
      <c r="R24" s="933">
        <v>37.614893545907286</v>
      </c>
      <c r="S24" s="932">
        <v>6405</v>
      </c>
      <c r="T24" s="933">
        <f t="shared" si="2"/>
        <v>56.91309756531011</v>
      </c>
    </row>
    <row r="25" spans="1:20" s="331" customFormat="1" ht="18" customHeight="1" x14ac:dyDescent="0.25">
      <c r="B25" s="931" t="s">
        <v>44</v>
      </c>
      <c r="C25" s="930"/>
      <c r="D25" s="932">
        <f t="shared" si="0"/>
        <v>10430</v>
      </c>
      <c r="E25" s="933">
        <f t="shared" si="1"/>
        <v>1.4562727237186757</v>
      </c>
      <c r="F25" s="930"/>
      <c r="G25" s="932">
        <v>1276</v>
      </c>
      <c r="H25" s="933">
        <v>12.233940556088207</v>
      </c>
      <c r="I25" s="932">
        <v>861</v>
      </c>
      <c r="J25" s="933">
        <v>67.476489028213166</v>
      </c>
      <c r="K25" s="930"/>
      <c r="L25" s="932">
        <v>3149</v>
      </c>
      <c r="M25" s="933">
        <v>30.191754554170664</v>
      </c>
      <c r="N25" s="932">
        <v>1888</v>
      </c>
      <c r="O25" s="933">
        <v>59.955541441727533</v>
      </c>
      <c r="P25" s="930"/>
      <c r="Q25" s="932">
        <v>6005</v>
      </c>
      <c r="R25" s="933">
        <v>57.574304889741136</v>
      </c>
      <c r="S25" s="932">
        <v>3154</v>
      </c>
      <c r="T25" s="933">
        <f t="shared" si="2"/>
        <v>52.52289758534554</v>
      </c>
    </row>
    <row r="26" spans="1:20" s="331" customFormat="1" ht="18" customHeight="1" x14ac:dyDescent="0.25">
      <c r="B26" s="931" t="s">
        <v>45</v>
      </c>
      <c r="C26" s="930"/>
      <c r="D26" s="932">
        <f t="shared" si="0"/>
        <v>40022</v>
      </c>
      <c r="E26" s="933">
        <f t="shared" si="1"/>
        <v>5.5880102539471554</v>
      </c>
      <c r="F26" s="930"/>
      <c r="G26" s="932">
        <v>7409</v>
      </c>
      <c r="H26" s="933">
        <v>18.512318224976262</v>
      </c>
      <c r="I26" s="932">
        <v>3628</v>
      </c>
      <c r="J26" s="933">
        <v>48.967471993521393</v>
      </c>
      <c r="K26" s="930"/>
      <c r="L26" s="932">
        <v>12708</v>
      </c>
      <c r="M26" s="933">
        <v>31.75253610514217</v>
      </c>
      <c r="N26" s="932">
        <v>6556</v>
      </c>
      <c r="O26" s="933">
        <v>51.589549889833172</v>
      </c>
      <c r="P26" s="930"/>
      <c r="Q26" s="932">
        <v>19905</v>
      </c>
      <c r="R26" s="933">
        <v>49.735145669881561</v>
      </c>
      <c r="S26" s="932">
        <v>11416</v>
      </c>
      <c r="T26" s="933">
        <f t="shared" si="2"/>
        <v>57.352424014066813</v>
      </c>
    </row>
    <row r="27" spans="1:20" s="331" customFormat="1" ht="18" customHeight="1" x14ac:dyDescent="0.25">
      <c r="B27" s="931" t="s">
        <v>46</v>
      </c>
      <c r="C27" s="930"/>
      <c r="D27" s="932">
        <f t="shared" si="0"/>
        <v>1209</v>
      </c>
      <c r="E27" s="933">
        <f t="shared" si="1"/>
        <v>0.16880476730353583</v>
      </c>
      <c r="F27" s="930"/>
      <c r="G27" s="932">
        <v>469</v>
      </c>
      <c r="H27" s="933">
        <v>38.792390405293631</v>
      </c>
      <c r="I27" s="932">
        <v>177</v>
      </c>
      <c r="J27" s="933">
        <v>37.739872068230277</v>
      </c>
      <c r="K27" s="930"/>
      <c r="L27" s="932">
        <v>736</v>
      </c>
      <c r="M27" s="933">
        <v>60.876757650951198</v>
      </c>
      <c r="N27" s="932">
        <v>291</v>
      </c>
      <c r="O27" s="933">
        <v>39.538043478260867</v>
      </c>
      <c r="P27" s="930"/>
      <c r="Q27" s="932">
        <v>4</v>
      </c>
      <c r="R27" s="933">
        <v>0.33085194375516958</v>
      </c>
      <c r="S27" s="932">
        <v>2</v>
      </c>
      <c r="T27" s="933">
        <f t="shared" si="2"/>
        <v>50</v>
      </c>
    </row>
    <row r="28" spans="1:20" s="331" customFormat="1" ht="18" customHeight="1" x14ac:dyDescent="0.25">
      <c r="B28" s="953" t="s">
        <v>1</v>
      </c>
      <c r="C28" s="930"/>
      <c r="D28" s="954">
        <f t="shared" si="0"/>
        <v>1969</v>
      </c>
      <c r="E28" s="955">
        <f t="shared" si="1"/>
        <v>0.27491859952081227</v>
      </c>
      <c r="F28" s="930"/>
      <c r="G28" s="954">
        <v>673</v>
      </c>
      <c r="H28" s="955">
        <v>34.179786693753172</v>
      </c>
      <c r="I28" s="954">
        <v>652</v>
      </c>
      <c r="J28" s="955">
        <v>96.879643387815747</v>
      </c>
      <c r="K28" s="930"/>
      <c r="L28" s="954">
        <v>758</v>
      </c>
      <c r="M28" s="955">
        <v>38.496698831894363</v>
      </c>
      <c r="N28" s="954">
        <v>739</v>
      </c>
      <c r="O28" s="955">
        <v>97.493403693931398</v>
      </c>
      <c r="P28" s="930"/>
      <c r="Q28" s="954">
        <v>538</v>
      </c>
      <c r="R28" s="955">
        <v>27.323514474352461</v>
      </c>
      <c r="S28" s="954">
        <v>521</v>
      </c>
      <c r="T28" s="955">
        <f t="shared" si="2"/>
        <v>96.840148698884747</v>
      </c>
    </row>
    <row r="29" spans="1:20" s="319" customFormat="1" ht="18" customHeight="1" x14ac:dyDescent="0.25">
      <c r="B29" s="1284" t="s">
        <v>0</v>
      </c>
      <c r="C29" s="1277"/>
      <c r="D29" s="1285">
        <f>SUM(D11:D28)</f>
        <v>716212</v>
      </c>
      <c r="E29" s="1286">
        <f t="shared" si="1"/>
        <v>100</v>
      </c>
      <c r="F29" s="1277"/>
      <c r="G29" s="1285">
        <f>SUM(G11:G28)</f>
        <v>171002</v>
      </c>
      <c r="H29" s="1286">
        <f>G29/$D29*100</f>
        <v>23.875891495814088</v>
      </c>
      <c r="I29" s="1285">
        <f>SUM(I11:I28)</f>
        <v>107201</v>
      </c>
      <c r="J29" s="1286">
        <f>I29/G29*100</f>
        <v>62.689910059531471</v>
      </c>
      <c r="K29" s="1277"/>
      <c r="L29" s="1285">
        <f>SUM(L11:L28)</f>
        <v>263924</v>
      </c>
      <c r="M29" s="1286">
        <f>L29/$D29*100</f>
        <v>36.849982965937464</v>
      </c>
      <c r="N29" s="1285">
        <f>SUM(N11:N28)</f>
        <v>167865</v>
      </c>
      <c r="O29" s="1286">
        <f>N29/L29*100</f>
        <v>63.603537381973595</v>
      </c>
      <c r="P29" s="1277"/>
      <c r="Q29" s="1285">
        <f>SUM(Q11:Q28)</f>
        <v>281286</v>
      </c>
      <c r="R29" s="1286">
        <f>Q29/$D29*100</f>
        <v>39.274125538248448</v>
      </c>
      <c r="S29" s="1285">
        <f>SUM(S11:S28)</f>
        <v>181318</v>
      </c>
      <c r="T29" s="1286">
        <f>S29/Q29*100</f>
        <v>64.4603712946965</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36"/>
      <c r="C2" s="1436"/>
      <c r="D2" s="1436"/>
      <c r="E2" s="1436"/>
      <c r="F2" s="344"/>
      <c r="G2" s="1650"/>
      <c r="H2" s="1650"/>
      <c r="I2" s="1650"/>
      <c r="J2" s="1650"/>
      <c r="K2" s="1650"/>
      <c r="L2" s="1650"/>
      <c r="M2" s="1650"/>
      <c r="N2" s="1650"/>
      <c r="O2" s="1650"/>
      <c r="P2" s="1650"/>
      <c r="Q2" s="1650"/>
      <c r="R2" s="1650"/>
      <c r="T2" s="344"/>
    </row>
    <row r="3" spans="1:22" s="343" customFormat="1" ht="3" customHeight="1" x14ac:dyDescent="0.35">
      <c r="B3" s="344"/>
      <c r="C3" s="344"/>
      <c r="D3" s="344"/>
      <c r="E3" s="344"/>
      <c r="F3" s="344"/>
      <c r="L3" s="344"/>
      <c r="Q3" s="344"/>
      <c r="T3" s="344"/>
    </row>
    <row r="4" spans="1:22" s="345" customFormat="1" ht="15" customHeight="1" x14ac:dyDescent="0.25">
      <c r="B4" s="1474" t="s">
        <v>430</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51" t="s">
        <v>12</v>
      </c>
      <c r="C7" s="920"/>
      <c r="D7" s="1661" t="s">
        <v>65</v>
      </c>
      <c r="E7" s="1656"/>
      <c r="F7" s="920"/>
      <c r="G7" s="1663" t="s">
        <v>31</v>
      </c>
      <c r="H7" s="1664"/>
      <c r="I7" s="1664"/>
      <c r="J7" s="1665"/>
      <c r="K7" s="921"/>
      <c r="L7" s="1663" t="s">
        <v>49</v>
      </c>
      <c r="M7" s="1664"/>
      <c r="N7" s="1664"/>
      <c r="O7" s="1665"/>
      <c r="P7" s="921"/>
      <c r="Q7" s="1663" t="s">
        <v>50</v>
      </c>
      <c r="R7" s="1664"/>
      <c r="S7" s="1664"/>
      <c r="T7" s="1665"/>
    </row>
    <row r="8" spans="1:22" s="322" customFormat="1" ht="35.25" customHeight="1" x14ac:dyDescent="0.25">
      <c r="A8" s="316"/>
      <c r="B8" s="1652"/>
      <c r="C8" s="920"/>
      <c r="D8" s="1662"/>
      <c r="E8" s="1659"/>
      <c r="F8" s="920"/>
      <c r="G8" s="1666" t="s">
        <v>69</v>
      </c>
      <c r="H8" s="1667"/>
      <c r="I8" s="1668" t="s">
        <v>286</v>
      </c>
      <c r="J8" s="1669"/>
      <c r="K8" s="957"/>
      <c r="L8" s="1670" t="s">
        <v>69</v>
      </c>
      <c r="M8" s="1671"/>
      <c r="N8" s="1668" t="s">
        <v>286</v>
      </c>
      <c r="O8" s="1669"/>
      <c r="P8" s="957"/>
      <c r="Q8" s="1670" t="s">
        <v>69</v>
      </c>
      <c r="R8" s="1671"/>
      <c r="S8" s="1668" t="s">
        <v>286</v>
      </c>
      <c r="T8" s="1669"/>
    </row>
    <row r="9" spans="1:22" s="322" customFormat="1" ht="29.25" customHeight="1" x14ac:dyDescent="0.25">
      <c r="A9" s="316"/>
      <c r="B9" s="165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9.9742332308203799E-2</v>
      </c>
      <c r="F11" s="930"/>
      <c r="G11" s="927">
        <v>9</v>
      </c>
      <c r="H11" s="928">
        <v>75</v>
      </c>
      <c r="I11" s="927">
        <v>8</v>
      </c>
      <c r="J11" s="928">
        <v>88.888888888888886</v>
      </c>
      <c r="K11" s="930"/>
      <c r="L11" s="927">
        <v>3</v>
      </c>
      <c r="M11" s="928">
        <v>25</v>
      </c>
      <c r="N11" s="927">
        <v>3</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28</v>
      </c>
      <c r="E13" s="933">
        <f t="shared" si="1"/>
        <v>0.23273210871914224</v>
      </c>
      <c r="F13" s="930"/>
      <c r="G13" s="932">
        <v>11</v>
      </c>
      <c r="H13" s="933">
        <v>39.285714285714285</v>
      </c>
      <c r="I13" s="932">
        <v>9</v>
      </c>
      <c r="J13" s="933">
        <v>81.818181818181827</v>
      </c>
      <c r="K13" s="930"/>
      <c r="L13" s="932">
        <v>6</v>
      </c>
      <c r="M13" s="933">
        <v>21.428571428571427</v>
      </c>
      <c r="N13" s="932">
        <v>4</v>
      </c>
      <c r="O13" s="933">
        <v>66.666666666666657</v>
      </c>
      <c r="P13" s="930"/>
      <c r="Q13" s="932">
        <v>11</v>
      </c>
      <c r="R13" s="933">
        <v>39.285714285714285</v>
      </c>
      <c r="S13" s="932">
        <v>8</v>
      </c>
      <c r="T13" s="933">
        <f t="shared" si="2"/>
        <v>72.727272727272734</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67</v>
      </c>
      <c r="E15" s="933">
        <f t="shared" si="1"/>
        <v>0.55689468872080461</v>
      </c>
      <c r="F15" s="930"/>
      <c r="G15" s="932">
        <v>41</v>
      </c>
      <c r="H15" s="933">
        <v>61.194029850746269</v>
      </c>
      <c r="I15" s="932">
        <v>40</v>
      </c>
      <c r="J15" s="933">
        <v>97.560975609756099</v>
      </c>
      <c r="K15" s="930"/>
      <c r="L15" s="932">
        <v>19</v>
      </c>
      <c r="M15" s="933">
        <v>28.35820895522388</v>
      </c>
      <c r="N15" s="932">
        <v>18</v>
      </c>
      <c r="O15" s="933">
        <v>94.73684210526315</v>
      </c>
      <c r="P15" s="930"/>
      <c r="Q15" s="932">
        <v>7</v>
      </c>
      <c r="R15" s="933">
        <v>10.44776119402985</v>
      </c>
      <c r="S15" s="932">
        <v>7</v>
      </c>
      <c r="T15" s="933">
        <f t="shared" si="2"/>
        <v>100</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2891</v>
      </c>
      <c r="E17" s="933">
        <f t="shared" si="1"/>
        <v>24.029590225251436</v>
      </c>
      <c r="F17" s="930"/>
      <c r="G17" s="932">
        <v>623</v>
      </c>
      <c r="H17" s="933">
        <v>21.54963680387409</v>
      </c>
      <c r="I17" s="932">
        <v>480</v>
      </c>
      <c r="J17" s="933">
        <v>77.046548956661326</v>
      </c>
      <c r="K17" s="930"/>
      <c r="L17" s="932">
        <v>939</v>
      </c>
      <c r="M17" s="933">
        <v>32.480110688343132</v>
      </c>
      <c r="N17" s="932">
        <v>649</v>
      </c>
      <c r="O17" s="933">
        <v>69.116080937167197</v>
      </c>
      <c r="P17" s="930"/>
      <c r="Q17" s="932">
        <v>1329</v>
      </c>
      <c r="R17" s="933">
        <v>45.970252507782774</v>
      </c>
      <c r="S17" s="932">
        <v>880</v>
      </c>
      <c r="T17" s="933">
        <f t="shared" si="2"/>
        <v>66.215199398043652</v>
      </c>
    </row>
    <row r="18" spans="1:20" s="331" customFormat="1" ht="18" customHeight="1" x14ac:dyDescent="0.25">
      <c r="A18" s="330"/>
      <c r="B18" s="931" t="s">
        <v>40</v>
      </c>
      <c r="C18" s="930"/>
      <c r="D18" s="932">
        <f t="shared" si="0"/>
        <v>18</v>
      </c>
      <c r="E18" s="933">
        <f t="shared" si="1"/>
        <v>0.14961349846230571</v>
      </c>
      <c r="F18" s="930"/>
      <c r="G18" s="932">
        <v>14</v>
      </c>
      <c r="H18" s="933">
        <v>77.777777777777786</v>
      </c>
      <c r="I18" s="932">
        <v>12</v>
      </c>
      <c r="J18" s="933">
        <v>85.714285714285708</v>
      </c>
      <c r="K18" s="930"/>
      <c r="L18" s="932">
        <v>3</v>
      </c>
      <c r="M18" s="933">
        <v>16.666666666666664</v>
      </c>
      <c r="N18" s="932">
        <v>2</v>
      </c>
      <c r="O18" s="933">
        <v>66.666666666666657</v>
      </c>
      <c r="P18" s="930"/>
      <c r="Q18" s="932">
        <v>1</v>
      </c>
      <c r="R18" s="933">
        <v>5.5555555555555554</v>
      </c>
      <c r="S18" s="932">
        <v>1</v>
      </c>
      <c r="T18" s="933">
        <f t="shared" si="2"/>
        <v>100</v>
      </c>
    </row>
    <row r="19" spans="1:20" s="331" customFormat="1" ht="18" customHeight="1" x14ac:dyDescent="0.25">
      <c r="A19" s="330"/>
      <c r="B19" s="931" t="s">
        <v>41</v>
      </c>
      <c r="C19" s="930"/>
      <c r="D19" s="932">
        <f t="shared" si="0"/>
        <v>88</v>
      </c>
      <c r="E19" s="933">
        <f t="shared" si="1"/>
        <v>0.73144377026016127</v>
      </c>
      <c r="F19" s="930"/>
      <c r="G19" s="932">
        <v>63</v>
      </c>
      <c r="H19" s="933">
        <v>71.590909090909093</v>
      </c>
      <c r="I19" s="932">
        <v>52</v>
      </c>
      <c r="J19" s="933">
        <v>82.539682539682531</v>
      </c>
      <c r="K19" s="930"/>
      <c r="L19" s="932">
        <v>17</v>
      </c>
      <c r="M19" s="933">
        <v>19.318181818181817</v>
      </c>
      <c r="N19" s="932">
        <v>15</v>
      </c>
      <c r="O19" s="933">
        <v>88.235294117647058</v>
      </c>
      <c r="P19" s="930"/>
      <c r="Q19" s="932">
        <v>8</v>
      </c>
      <c r="R19" s="933">
        <v>9.0909090909090917</v>
      </c>
      <c r="S19" s="932">
        <v>8</v>
      </c>
      <c r="T19" s="933">
        <f t="shared" si="2"/>
        <v>100</v>
      </c>
    </row>
    <row r="20" spans="1:20" s="331" customFormat="1" ht="18" customHeight="1" x14ac:dyDescent="0.25">
      <c r="A20" s="330"/>
      <c r="B20" s="931" t="s">
        <v>3</v>
      </c>
      <c r="C20" s="930"/>
      <c r="D20" s="932">
        <f t="shared" si="0"/>
        <v>1022</v>
      </c>
      <c r="E20" s="933">
        <f t="shared" si="1"/>
        <v>8.4947219682486903</v>
      </c>
      <c r="F20" s="930"/>
      <c r="G20" s="932">
        <v>351</v>
      </c>
      <c r="H20" s="933">
        <v>34.344422700587089</v>
      </c>
      <c r="I20" s="932">
        <v>227</v>
      </c>
      <c r="J20" s="933">
        <v>64.672364672364665</v>
      </c>
      <c r="K20" s="930"/>
      <c r="L20" s="932">
        <v>485</v>
      </c>
      <c r="M20" s="933">
        <v>47.455968688845402</v>
      </c>
      <c r="N20" s="932">
        <v>366</v>
      </c>
      <c r="O20" s="933">
        <v>75.463917525773198</v>
      </c>
      <c r="P20" s="930"/>
      <c r="Q20" s="932">
        <v>186</v>
      </c>
      <c r="R20" s="933">
        <v>18.199608610567513</v>
      </c>
      <c r="S20" s="932">
        <v>146</v>
      </c>
      <c r="T20" s="933">
        <f t="shared" si="2"/>
        <v>78.494623655913969</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148</v>
      </c>
      <c r="E22" s="933">
        <f t="shared" si="1"/>
        <v>1.2301554318011805</v>
      </c>
      <c r="F22" s="930"/>
      <c r="G22" s="932">
        <v>90</v>
      </c>
      <c r="H22" s="933">
        <v>60.810810810810814</v>
      </c>
      <c r="I22" s="932">
        <v>74</v>
      </c>
      <c r="J22" s="933">
        <v>82.222222222222214</v>
      </c>
      <c r="K22" s="930"/>
      <c r="L22" s="932">
        <v>56</v>
      </c>
      <c r="M22" s="933">
        <v>37.837837837837839</v>
      </c>
      <c r="N22" s="932">
        <v>49</v>
      </c>
      <c r="O22" s="933">
        <v>87.5</v>
      </c>
      <c r="P22" s="930"/>
      <c r="Q22" s="932">
        <v>2</v>
      </c>
      <c r="R22" s="933">
        <v>1.3513513513513513</v>
      </c>
      <c r="S22" s="932">
        <v>2</v>
      </c>
      <c r="T22" s="933">
        <f t="shared" si="2"/>
        <v>100</v>
      </c>
    </row>
    <row r="23" spans="1:20" s="331" customFormat="1" ht="18" customHeight="1" x14ac:dyDescent="0.25">
      <c r="A23" s="330"/>
      <c r="B23" s="931" t="s">
        <v>42</v>
      </c>
      <c r="C23" s="930"/>
      <c r="D23" s="932">
        <f t="shared" si="0"/>
        <v>88</v>
      </c>
      <c r="E23" s="933">
        <f t="shared" si="1"/>
        <v>0.73144377026016127</v>
      </c>
      <c r="F23" s="930"/>
      <c r="G23" s="932">
        <v>64</v>
      </c>
      <c r="H23" s="933">
        <v>72.727272727272734</v>
      </c>
      <c r="I23" s="932">
        <v>56</v>
      </c>
      <c r="J23" s="933">
        <v>87.5</v>
      </c>
      <c r="K23" s="930"/>
      <c r="L23" s="932">
        <v>21</v>
      </c>
      <c r="M23" s="933">
        <v>23.863636363636363</v>
      </c>
      <c r="N23" s="932">
        <v>20</v>
      </c>
      <c r="O23" s="933">
        <v>95.238095238095227</v>
      </c>
      <c r="P23" s="930"/>
      <c r="Q23" s="932">
        <v>3</v>
      </c>
      <c r="R23" s="933">
        <v>3.4090909090909087</v>
      </c>
      <c r="S23" s="932">
        <v>3</v>
      </c>
      <c r="T23" s="933">
        <f t="shared" si="2"/>
        <v>100</v>
      </c>
    </row>
    <row r="24" spans="1:20" s="331" customFormat="1" ht="18" customHeight="1" x14ac:dyDescent="0.25">
      <c r="A24" s="330">
        <v>47094</v>
      </c>
      <c r="B24" s="931" t="s">
        <v>43</v>
      </c>
      <c r="C24" s="930"/>
      <c r="D24" s="932">
        <f t="shared" si="0"/>
        <v>4</v>
      </c>
      <c r="E24" s="933">
        <f t="shared" si="1"/>
        <v>3.32474441027346E-2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5">
      <c r="B25" s="931" t="s">
        <v>44</v>
      </c>
      <c r="C25" s="930"/>
      <c r="D25" s="932">
        <f t="shared" si="0"/>
        <v>39</v>
      </c>
      <c r="E25" s="933">
        <f t="shared" si="1"/>
        <v>0.32416258000166237</v>
      </c>
      <c r="F25" s="930"/>
      <c r="G25" s="932">
        <v>11</v>
      </c>
      <c r="H25" s="933">
        <v>28.205128205128204</v>
      </c>
      <c r="I25" s="932">
        <v>8</v>
      </c>
      <c r="J25" s="933">
        <v>72.727272727272734</v>
      </c>
      <c r="K25" s="930"/>
      <c r="L25" s="932">
        <v>15</v>
      </c>
      <c r="M25" s="933">
        <v>38.461538461538467</v>
      </c>
      <c r="N25" s="932">
        <v>10</v>
      </c>
      <c r="O25" s="933">
        <v>66.666666666666657</v>
      </c>
      <c r="P25" s="930"/>
      <c r="Q25" s="932">
        <v>13</v>
      </c>
      <c r="R25" s="933">
        <v>33.333333333333329</v>
      </c>
      <c r="S25" s="932">
        <v>7</v>
      </c>
      <c r="T25" s="933">
        <f t="shared" si="2"/>
        <v>53.846153846153847</v>
      </c>
    </row>
    <row r="26" spans="1:20" s="331" customFormat="1" ht="18" customHeight="1" x14ac:dyDescent="0.25">
      <c r="B26" s="931" t="s">
        <v>45</v>
      </c>
      <c r="C26" s="930"/>
      <c r="D26" s="932">
        <f t="shared" si="0"/>
        <v>7626</v>
      </c>
      <c r="E26" s="933">
        <f t="shared" si="1"/>
        <v>63.386252181863526</v>
      </c>
      <c r="F26" s="930"/>
      <c r="G26" s="932">
        <v>2052</v>
      </c>
      <c r="H26" s="933">
        <v>26.907946498819829</v>
      </c>
      <c r="I26" s="932">
        <v>793</v>
      </c>
      <c r="J26" s="933">
        <v>38.645224171539958</v>
      </c>
      <c r="K26" s="930"/>
      <c r="L26" s="932">
        <v>2736</v>
      </c>
      <c r="M26" s="933">
        <v>35.877261998426434</v>
      </c>
      <c r="N26" s="932">
        <v>884</v>
      </c>
      <c r="O26" s="933">
        <v>32.309941520467838</v>
      </c>
      <c r="P26" s="930"/>
      <c r="Q26" s="932">
        <v>2838</v>
      </c>
      <c r="R26" s="933">
        <v>37.214791502753734</v>
      </c>
      <c r="S26" s="932">
        <v>1114</v>
      </c>
      <c r="T26" s="933">
        <f t="shared" si="2"/>
        <v>39.252995066948557</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12031</v>
      </c>
      <c r="E29" s="1286">
        <f t="shared" si="1"/>
        <v>100</v>
      </c>
      <c r="F29" s="1277"/>
      <c r="G29" s="1285">
        <f>SUM(G11:G28)</f>
        <v>3331</v>
      </c>
      <c r="H29" s="1286">
        <f>G29/$D29*100</f>
        <v>27.686809076552237</v>
      </c>
      <c r="I29" s="1285">
        <f>SUM(I11:I28)</f>
        <v>1760</v>
      </c>
      <c r="J29" s="1286">
        <f>I29/G29*100</f>
        <v>52.836985890123088</v>
      </c>
      <c r="K29" s="1277"/>
      <c r="L29" s="1285">
        <f>SUM(L11:L28)</f>
        <v>4301</v>
      </c>
      <c r="M29" s="1286">
        <f>L29/$D29*100</f>
        <v>35.74931427146538</v>
      </c>
      <c r="N29" s="1285">
        <f>SUM(N11:N28)</f>
        <v>2020</v>
      </c>
      <c r="O29" s="1286">
        <f>N29/L29*100</f>
        <v>46.965821901883281</v>
      </c>
      <c r="P29" s="1277"/>
      <c r="Q29" s="1285">
        <f>SUM(Q11:Q28)</f>
        <v>4399</v>
      </c>
      <c r="R29" s="1286">
        <f>Q29/$D29*100</f>
        <v>36.563876651982383</v>
      </c>
      <c r="S29" s="1285">
        <f>SUM(S11:S28)</f>
        <v>2177</v>
      </c>
      <c r="T29" s="1286">
        <f>S29/Q29*100</f>
        <v>49.488520118208683</v>
      </c>
    </row>
    <row r="30" spans="1:20" s="328" customFormat="1" ht="6.75" customHeight="1" x14ac:dyDescent="0.25">
      <c r="B30" s="1672"/>
      <c r="C30" s="1672"/>
      <c r="D30" s="1672"/>
      <c r="E30" s="1672"/>
      <c r="F30" s="779"/>
    </row>
    <row r="31" spans="1:20" x14ac:dyDescent="0.35">
      <c r="B31" s="1673"/>
      <c r="C31" s="1673"/>
      <c r="D31" s="1673"/>
      <c r="E31" s="1673"/>
      <c r="F31" s="1673"/>
      <c r="G31" s="1673"/>
      <c r="H31" s="1673"/>
      <c r="I31" s="1673"/>
      <c r="J31" s="1673"/>
      <c r="K31" s="1673"/>
      <c r="L31" s="1673"/>
      <c r="M31" s="1673"/>
      <c r="N31" s="1673"/>
      <c r="O31" s="1673"/>
      <c r="P31" s="1673"/>
      <c r="Q31" s="1673"/>
      <c r="R31" s="1673"/>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439</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octubre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4237</v>
      </c>
      <c r="D9" s="976">
        <f>IFERROR(C9/$C9*100,"-")</f>
        <v>100</v>
      </c>
      <c r="E9" s="975">
        <v>0</v>
      </c>
      <c r="F9" s="976">
        <v>0</v>
      </c>
      <c r="G9" s="975">
        <v>3927</v>
      </c>
      <c r="H9" s="976">
        <v>92.683502478168506</v>
      </c>
      <c r="I9" s="975">
        <v>310</v>
      </c>
      <c r="J9" s="976">
        <v>7.3164975218314847</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10467</v>
      </c>
      <c r="D10" s="980">
        <f t="shared" ref="D10:D26" si="2">IFERROR(C10/$C10*100,"-")</f>
        <v>100</v>
      </c>
      <c r="E10" s="979">
        <v>0</v>
      </c>
      <c r="F10" s="980">
        <v>0</v>
      </c>
      <c r="G10" s="979">
        <v>8001</v>
      </c>
      <c r="H10" s="980">
        <v>76.440240756663798</v>
      </c>
      <c r="I10" s="979">
        <v>2466</v>
      </c>
      <c r="J10" s="980">
        <v>23.559759243336202</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5262</v>
      </c>
      <c r="D11" s="980">
        <f t="shared" si="2"/>
        <v>100</v>
      </c>
      <c r="E11" s="979">
        <v>301</v>
      </c>
      <c r="F11" s="980">
        <v>5.7202584568605097</v>
      </c>
      <c r="G11" s="979">
        <v>3035</v>
      </c>
      <c r="H11" s="980">
        <v>57.677689091600151</v>
      </c>
      <c r="I11" s="979">
        <v>513</v>
      </c>
      <c r="J11" s="980">
        <v>9.7491448118586099</v>
      </c>
      <c r="K11" s="979">
        <v>1140</v>
      </c>
      <c r="L11" s="980">
        <v>21.664766248574686</v>
      </c>
      <c r="M11" s="979">
        <v>273</v>
      </c>
      <c r="N11" s="980">
        <v>5.1881413911060434</v>
      </c>
      <c r="O11" s="979">
        <v>0</v>
      </c>
      <c r="P11" s="980">
        <f t="shared" si="0"/>
        <v>0</v>
      </c>
      <c r="R11" s="977"/>
    </row>
    <row r="12" spans="1:21" s="962" customFormat="1" ht="16.5" customHeight="1" x14ac:dyDescent="0.25">
      <c r="A12" s="962">
        <v>4</v>
      </c>
      <c r="B12" s="978" t="s">
        <v>38</v>
      </c>
      <c r="C12" s="979">
        <f t="shared" si="1"/>
        <v>869</v>
      </c>
      <c r="D12" s="980">
        <f t="shared" si="2"/>
        <v>100</v>
      </c>
      <c r="E12" s="979">
        <v>0</v>
      </c>
      <c r="F12" s="980">
        <v>0</v>
      </c>
      <c r="G12" s="979">
        <v>704</v>
      </c>
      <c r="H12" s="980">
        <v>81.012658227848107</v>
      </c>
      <c r="I12" s="979">
        <v>165</v>
      </c>
      <c r="J12" s="980">
        <v>18.9873417721519</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25611</v>
      </c>
      <c r="D13" s="980">
        <f t="shared" si="2"/>
        <v>100</v>
      </c>
      <c r="E13" s="979">
        <v>13746</v>
      </c>
      <c r="F13" s="980">
        <v>53.67225020499005</v>
      </c>
      <c r="G13" s="979">
        <v>4678</v>
      </c>
      <c r="H13" s="980">
        <v>18.265589004724532</v>
      </c>
      <c r="I13" s="979">
        <v>3053</v>
      </c>
      <c r="J13" s="980">
        <v>11.920659091796495</v>
      </c>
      <c r="K13" s="979">
        <v>4024</v>
      </c>
      <c r="L13" s="980">
        <v>15.711998750536878</v>
      </c>
      <c r="M13" s="979">
        <v>110</v>
      </c>
      <c r="N13" s="980">
        <v>0.42950294795205185</v>
      </c>
      <c r="O13" s="979">
        <v>0</v>
      </c>
      <c r="P13" s="980">
        <f t="shared" si="0"/>
        <v>0</v>
      </c>
      <c r="R13" s="977"/>
    </row>
    <row r="14" spans="1:21" s="962" customFormat="1" ht="16.5" customHeight="1" x14ac:dyDescent="0.25">
      <c r="A14" s="962">
        <v>6</v>
      </c>
      <c r="B14" s="978" t="s">
        <v>5</v>
      </c>
      <c r="C14" s="979">
        <f t="shared" si="1"/>
        <v>545</v>
      </c>
      <c r="D14" s="980">
        <f t="shared" si="2"/>
        <v>100</v>
      </c>
      <c r="E14" s="979">
        <v>0</v>
      </c>
      <c r="F14" s="980">
        <v>0</v>
      </c>
      <c r="G14" s="979">
        <v>506</v>
      </c>
      <c r="H14" s="980">
        <v>92.844036697247716</v>
      </c>
      <c r="I14" s="979">
        <v>8</v>
      </c>
      <c r="J14" s="980">
        <v>1.4678899082568808</v>
      </c>
      <c r="K14" s="979">
        <v>31</v>
      </c>
      <c r="L14" s="980">
        <v>5.6880733944954134</v>
      </c>
      <c r="M14" s="979">
        <v>0</v>
      </c>
      <c r="N14" s="980">
        <v>0</v>
      </c>
      <c r="O14" s="979">
        <v>0</v>
      </c>
      <c r="P14" s="980">
        <f t="shared" si="0"/>
        <v>0</v>
      </c>
      <c r="R14" s="977"/>
    </row>
    <row r="15" spans="1:21" s="963" customFormat="1" ht="16.5" customHeight="1" x14ac:dyDescent="0.25">
      <c r="A15" s="963">
        <v>7</v>
      </c>
      <c r="B15" s="978" t="s">
        <v>4</v>
      </c>
      <c r="C15" s="979">
        <f t="shared" si="1"/>
        <v>48693</v>
      </c>
      <c r="D15" s="980">
        <f t="shared" si="2"/>
        <v>100</v>
      </c>
      <c r="E15" s="979">
        <v>7979</v>
      </c>
      <c r="F15" s="980">
        <v>16.386338898815026</v>
      </c>
      <c r="G15" s="979">
        <v>21362</v>
      </c>
      <c r="H15" s="980">
        <v>43.870782247961721</v>
      </c>
      <c r="I15" s="979">
        <v>13867</v>
      </c>
      <c r="J15" s="980">
        <v>28.478426057133472</v>
      </c>
      <c r="K15" s="979">
        <v>5485</v>
      </c>
      <c r="L15" s="980">
        <v>11.264452796089786</v>
      </c>
      <c r="M15" s="979">
        <v>0</v>
      </c>
      <c r="N15" s="980">
        <v>0</v>
      </c>
      <c r="O15" s="979">
        <v>0</v>
      </c>
      <c r="P15" s="980">
        <f t="shared" si="0"/>
        <v>0</v>
      </c>
      <c r="R15" s="977"/>
    </row>
    <row r="16" spans="1:21" s="963" customFormat="1" ht="16.5" customHeight="1" x14ac:dyDescent="0.25">
      <c r="A16" s="963">
        <v>8</v>
      </c>
      <c r="B16" s="978" t="s">
        <v>40</v>
      </c>
      <c r="C16" s="979">
        <f t="shared" si="1"/>
        <v>12247</v>
      </c>
      <c r="D16" s="980">
        <f t="shared" si="2"/>
        <v>100</v>
      </c>
      <c r="E16" s="979">
        <v>1312</v>
      </c>
      <c r="F16" s="980">
        <v>10.712827631256634</v>
      </c>
      <c r="G16" s="979">
        <v>8422</v>
      </c>
      <c r="H16" s="980">
        <v>68.767861517106226</v>
      </c>
      <c r="I16" s="979">
        <v>547</v>
      </c>
      <c r="J16" s="980">
        <v>4.46639993467788</v>
      </c>
      <c r="K16" s="979">
        <v>1966</v>
      </c>
      <c r="L16" s="980">
        <v>16.052910916959256</v>
      </c>
      <c r="M16" s="979">
        <v>0</v>
      </c>
      <c r="N16" s="980">
        <v>0</v>
      </c>
      <c r="O16" s="979">
        <v>0</v>
      </c>
      <c r="P16" s="980">
        <f t="shared" si="0"/>
        <v>0</v>
      </c>
      <c r="R16" s="977"/>
    </row>
    <row r="17" spans="1:18" s="963" customFormat="1" ht="16.5" customHeight="1" x14ac:dyDescent="0.25">
      <c r="A17" s="963">
        <v>9</v>
      </c>
      <c r="B17" s="978" t="s">
        <v>41</v>
      </c>
      <c r="C17" s="979">
        <f t="shared" si="1"/>
        <v>22561</v>
      </c>
      <c r="D17" s="980">
        <f t="shared" si="2"/>
        <v>100</v>
      </c>
      <c r="E17" s="979">
        <v>6286</v>
      </c>
      <c r="F17" s="980">
        <v>27.862240148929569</v>
      </c>
      <c r="G17" s="979">
        <v>13908</v>
      </c>
      <c r="H17" s="980">
        <v>61.646203625725818</v>
      </c>
      <c r="I17" s="979">
        <v>2367</v>
      </c>
      <c r="J17" s="980">
        <v>10.49155622534462</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27295</v>
      </c>
      <c r="D18" s="980">
        <f t="shared" si="2"/>
        <v>100</v>
      </c>
      <c r="E18" s="979">
        <v>14643</v>
      </c>
      <c r="F18" s="980">
        <v>53.647188129694079</v>
      </c>
      <c r="G18" s="979">
        <v>8751</v>
      </c>
      <c r="H18" s="980">
        <v>32.060816999450445</v>
      </c>
      <c r="I18" s="979">
        <v>995</v>
      </c>
      <c r="J18" s="980">
        <v>3.6453562923612384</v>
      </c>
      <c r="K18" s="979">
        <v>2906</v>
      </c>
      <c r="L18" s="980">
        <v>10.64663857849423</v>
      </c>
      <c r="M18" s="979">
        <v>0</v>
      </c>
      <c r="N18" s="980">
        <v>0</v>
      </c>
      <c r="O18" s="979">
        <v>0</v>
      </c>
      <c r="P18" s="980">
        <f t="shared" si="0"/>
        <v>0</v>
      </c>
      <c r="R18" s="977"/>
    </row>
    <row r="19" spans="1:18" s="962" customFormat="1" ht="16.5" customHeight="1" x14ac:dyDescent="0.25">
      <c r="A19" s="962">
        <v>11</v>
      </c>
      <c r="B19" s="978" t="s">
        <v>2</v>
      </c>
      <c r="C19" s="979">
        <f t="shared" si="1"/>
        <v>20468</v>
      </c>
      <c r="D19" s="980">
        <f t="shared" si="2"/>
        <v>100</v>
      </c>
      <c r="E19" s="979">
        <v>14502</v>
      </c>
      <c r="F19" s="980">
        <v>70.852061754934539</v>
      </c>
      <c r="G19" s="979">
        <v>3333</v>
      </c>
      <c r="H19" s="980">
        <v>16.283955442642174</v>
      </c>
      <c r="I19" s="979">
        <v>993</v>
      </c>
      <c r="J19" s="980">
        <v>4.8514754739104946</v>
      </c>
      <c r="K19" s="979">
        <v>1640</v>
      </c>
      <c r="L19" s="980">
        <v>8.0125073285128003</v>
      </c>
      <c r="M19" s="979">
        <v>0</v>
      </c>
      <c r="N19" s="980">
        <v>0</v>
      </c>
      <c r="O19" s="979">
        <v>0</v>
      </c>
      <c r="P19" s="980">
        <f t="shared" si="0"/>
        <v>0</v>
      </c>
      <c r="R19" s="977"/>
    </row>
    <row r="20" spans="1:18" s="962" customFormat="1" ht="16.5" customHeight="1" x14ac:dyDescent="0.25">
      <c r="A20" s="962">
        <v>12</v>
      </c>
      <c r="B20" s="978" t="s">
        <v>35</v>
      </c>
      <c r="C20" s="979">
        <f t="shared" si="1"/>
        <v>20418</v>
      </c>
      <c r="D20" s="980">
        <f t="shared" si="2"/>
        <v>100</v>
      </c>
      <c r="E20" s="979">
        <v>5401</v>
      </c>
      <c r="F20" s="980">
        <v>26.452150063669311</v>
      </c>
      <c r="G20" s="979">
        <v>7997</v>
      </c>
      <c r="H20" s="980">
        <v>39.166421784699772</v>
      </c>
      <c r="I20" s="979">
        <v>4162</v>
      </c>
      <c r="J20" s="980">
        <v>20.383974924086591</v>
      </c>
      <c r="K20" s="979">
        <v>2858</v>
      </c>
      <c r="L20" s="980">
        <v>13.997453227544323</v>
      </c>
      <c r="M20" s="979">
        <v>0</v>
      </c>
      <c r="N20" s="980">
        <v>0</v>
      </c>
      <c r="O20" s="979">
        <v>0</v>
      </c>
      <c r="P20" s="980">
        <f t="shared" si="0"/>
        <v>0</v>
      </c>
      <c r="R20" s="977"/>
    </row>
    <row r="21" spans="1:18" s="962" customFormat="1" ht="16.5" customHeight="1" x14ac:dyDescent="0.25">
      <c r="A21" s="962">
        <v>13</v>
      </c>
      <c r="B21" s="978" t="s">
        <v>42</v>
      </c>
      <c r="C21" s="979">
        <f t="shared" si="1"/>
        <v>30943</v>
      </c>
      <c r="D21" s="980">
        <f t="shared" si="2"/>
        <v>100</v>
      </c>
      <c r="E21" s="979">
        <v>3800</v>
      </c>
      <c r="F21" s="980">
        <v>12.280645057040363</v>
      </c>
      <c r="G21" s="979">
        <v>16431</v>
      </c>
      <c r="H21" s="980">
        <v>53.100862876902688</v>
      </c>
      <c r="I21" s="979">
        <v>2549</v>
      </c>
      <c r="J21" s="980">
        <v>8.2377274343147082</v>
      </c>
      <c r="K21" s="979">
        <v>8163</v>
      </c>
      <c r="L21" s="980">
        <v>26.380764631742238</v>
      </c>
      <c r="M21" s="979">
        <v>0</v>
      </c>
      <c r="N21" s="980">
        <v>0</v>
      </c>
      <c r="O21" s="979">
        <v>0</v>
      </c>
      <c r="P21" s="980">
        <f t="shared" si="0"/>
        <v>0</v>
      </c>
      <c r="R21" s="977"/>
    </row>
    <row r="22" spans="1:18" s="962" customFormat="1" ht="16.5" customHeight="1" x14ac:dyDescent="0.25">
      <c r="A22" s="962">
        <v>14</v>
      </c>
      <c r="B22" s="978" t="s">
        <v>43</v>
      </c>
      <c r="C22" s="979">
        <f t="shared" si="1"/>
        <v>1823</v>
      </c>
      <c r="D22" s="980">
        <f t="shared" si="2"/>
        <v>100</v>
      </c>
      <c r="E22" s="979">
        <v>2</v>
      </c>
      <c r="F22" s="980">
        <v>0.10970927043335163</v>
      </c>
      <c r="G22" s="979">
        <v>1068</v>
      </c>
      <c r="H22" s="980">
        <v>58.584750411409772</v>
      </c>
      <c r="I22" s="979">
        <v>301</v>
      </c>
      <c r="J22" s="980">
        <v>16.511245200219417</v>
      </c>
      <c r="K22" s="979">
        <v>452</v>
      </c>
      <c r="L22" s="980">
        <v>24.794295117937466</v>
      </c>
      <c r="M22" s="979">
        <v>0</v>
      </c>
      <c r="N22" s="980">
        <v>0</v>
      </c>
      <c r="O22" s="979">
        <v>0</v>
      </c>
      <c r="P22" s="980">
        <f t="shared" si="0"/>
        <v>0</v>
      </c>
      <c r="R22" s="977"/>
    </row>
    <row r="23" spans="1:18" s="962" customFormat="1" ht="16.5" customHeight="1" x14ac:dyDescent="0.25">
      <c r="A23" s="962">
        <v>15</v>
      </c>
      <c r="B23" s="978" t="s">
        <v>44</v>
      </c>
      <c r="C23" s="979">
        <f t="shared" si="1"/>
        <v>3184</v>
      </c>
      <c r="D23" s="980">
        <f t="shared" si="2"/>
        <v>100</v>
      </c>
      <c r="E23" s="979">
        <v>1739</v>
      </c>
      <c r="F23" s="980">
        <v>54.616834170854268</v>
      </c>
      <c r="G23" s="979">
        <v>926</v>
      </c>
      <c r="H23" s="980">
        <v>29.082914572864322</v>
      </c>
      <c r="I23" s="979">
        <v>393</v>
      </c>
      <c r="J23" s="980">
        <v>12.342964824120603</v>
      </c>
      <c r="K23" s="979">
        <v>126</v>
      </c>
      <c r="L23" s="980">
        <v>3.9572864321608039</v>
      </c>
      <c r="M23" s="979">
        <v>0</v>
      </c>
      <c r="N23" s="980">
        <v>0</v>
      </c>
      <c r="O23" s="979">
        <v>0</v>
      </c>
      <c r="P23" s="980">
        <f t="shared" si="0"/>
        <v>0</v>
      </c>
      <c r="R23" s="977"/>
    </row>
    <row r="24" spans="1:18" s="962" customFormat="1" ht="16.5" customHeight="1" x14ac:dyDescent="0.25">
      <c r="A24" s="962">
        <v>16</v>
      </c>
      <c r="B24" s="978" t="s">
        <v>45</v>
      </c>
      <c r="C24" s="979">
        <f t="shared" si="1"/>
        <v>1466</v>
      </c>
      <c r="D24" s="980">
        <f t="shared" si="2"/>
        <v>100</v>
      </c>
      <c r="E24" s="979">
        <v>0</v>
      </c>
      <c r="F24" s="980">
        <v>0</v>
      </c>
      <c r="G24" s="979">
        <v>1452</v>
      </c>
      <c r="H24" s="980">
        <v>99.045020463847194</v>
      </c>
      <c r="I24" s="979">
        <v>14</v>
      </c>
      <c r="J24" s="980">
        <v>0.95497953615279674</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968</v>
      </c>
      <c r="D25" s="980">
        <f t="shared" si="2"/>
        <v>100</v>
      </c>
      <c r="E25" s="979">
        <v>0</v>
      </c>
      <c r="F25" s="980">
        <v>0</v>
      </c>
      <c r="G25" s="979">
        <v>911</v>
      </c>
      <c r="H25" s="980">
        <v>94.111570247933884</v>
      </c>
      <c r="I25" s="979">
        <v>57</v>
      </c>
      <c r="J25" s="980">
        <v>5.8884297520661155</v>
      </c>
      <c r="K25" s="979">
        <v>0</v>
      </c>
      <c r="L25" s="980">
        <v>0</v>
      </c>
      <c r="M25" s="979">
        <v>0</v>
      </c>
      <c r="N25" s="980">
        <v>0</v>
      </c>
      <c r="O25" s="979">
        <v>0</v>
      </c>
      <c r="P25" s="980">
        <f t="shared" si="0"/>
        <v>0</v>
      </c>
      <c r="R25" s="977"/>
    </row>
    <row r="26" spans="1:18" s="962" customFormat="1" ht="16.5" customHeight="1" x14ac:dyDescent="0.25">
      <c r="B26" s="981" t="s">
        <v>1</v>
      </c>
      <c r="C26" s="982">
        <f t="shared" si="1"/>
        <v>4</v>
      </c>
      <c r="D26" s="983">
        <f t="shared" si="2"/>
        <v>100</v>
      </c>
      <c r="E26" s="982">
        <v>3</v>
      </c>
      <c r="F26" s="983">
        <v>75</v>
      </c>
      <c r="G26" s="982">
        <v>1</v>
      </c>
      <c r="H26" s="983">
        <v>25</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237061</v>
      </c>
      <c r="D27" s="1290">
        <f>C27/$C27*100</f>
        <v>100</v>
      </c>
      <c r="E27" s="1291">
        <f>SUM(E9:E26)</f>
        <v>69714</v>
      </c>
      <c r="F27" s="1292">
        <f>E27/$C27*100</f>
        <v>29.407620823332394</v>
      </c>
      <c r="G27" s="1291">
        <f>SUM(G9:G26)</f>
        <v>105413</v>
      </c>
      <c r="H27" s="1292">
        <f>G27/$C27*100</f>
        <v>44.466614078233029</v>
      </c>
      <c r="I27" s="1291">
        <f>SUM(I9:I26)</f>
        <v>32760</v>
      </c>
      <c r="J27" s="1292">
        <f>I27/$C27*100</f>
        <v>13.819227962423176</v>
      </c>
      <c r="K27" s="1291">
        <f>SUM(K9:K26)</f>
        <v>28791</v>
      </c>
      <c r="L27" s="1292">
        <f>K27/$C27*100</f>
        <v>12.144975343898828</v>
      </c>
      <c r="M27" s="1291">
        <f>SUM(M9:M26)</f>
        <v>383</v>
      </c>
      <c r="N27" s="1292">
        <f>M27/$C27*100</f>
        <v>0.16156179211257862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442</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octubre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1997</v>
      </c>
      <c r="D9" s="976">
        <f>IFERROR(C9/$C9*100,"-")</f>
        <v>100</v>
      </c>
      <c r="E9" s="975">
        <v>0</v>
      </c>
      <c r="F9" s="976">
        <v>0</v>
      </c>
      <c r="G9" s="975">
        <v>1919</v>
      </c>
      <c r="H9" s="976">
        <v>96.094141211817728</v>
      </c>
      <c r="I9" s="975">
        <v>78</v>
      </c>
      <c r="J9" s="976">
        <v>3.9058587881822731</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4475</v>
      </c>
      <c r="D10" s="980">
        <f t="shared" ref="D10:D26" si="1">IFERROR(C10/$C10*100,"-")</f>
        <v>100</v>
      </c>
      <c r="E10" s="979">
        <v>0</v>
      </c>
      <c r="F10" s="980">
        <v>0</v>
      </c>
      <c r="G10" s="979">
        <v>4178</v>
      </c>
      <c r="H10" s="980">
        <v>93.363128491620103</v>
      </c>
      <c r="I10" s="979">
        <v>297</v>
      </c>
      <c r="J10" s="980">
        <v>6.6368715083798877</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1714</v>
      </c>
      <c r="D11" s="980">
        <f t="shared" si="1"/>
        <v>100</v>
      </c>
      <c r="E11" s="979">
        <v>67</v>
      </c>
      <c r="F11" s="980">
        <v>3.9089848308051343</v>
      </c>
      <c r="G11" s="979">
        <v>1485</v>
      </c>
      <c r="H11" s="980">
        <v>86.639439906651106</v>
      </c>
      <c r="I11" s="979">
        <v>136</v>
      </c>
      <c r="J11" s="980">
        <v>7.9346557759626606</v>
      </c>
      <c r="K11" s="979">
        <v>1</v>
      </c>
      <c r="L11" s="980">
        <v>5.8343057176196027E-2</v>
      </c>
      <c r="M11" s="979">
        <v>25</v>
      </c>
      <c r="N11" s="980">
        <v>1.4585764294049008</v>
      </c>
      <c r="O11" s="979">
        <v>0</v>
      </c>
      <c r="P11" s="980">
        <f t="shared" si="2"/>
        <v>0</v>
      </c>
      <c r="R11" s="977"/>
    </row>
    <row r="12" spans="1:21" s="962" customFormat="1" ht="16.5" customHeight="1" x14ac:dyDescent="0.25">
      <c r="A12" s="962">
        <v>4</v>
      </c>
      <c r="B12" s="978" t="s">
        <v>38</v>
      </c>
      <c r="C12" s="979">
        <f t="shared" si="0"/>
        <v>441</v>
      </c>
      <c r="D12" s="980">
        <f t="shared" si="1"/>
        <v>100</v>
      </c>
      <c r="E12" s="979">
        <v>0</v>
      </c>
      <c r="F12" s="980">
        <v>0</v>
      </c>
      <c r="G12" s="979">
        <v>397</v>
      </c>
      <c r="H12" s="980">
        <v>90.02267573696146</v>
      </c>
      <c r="I12" s="979">
        <v>44</v>
      </c>
      <c r="J12" s="980">
        <v>9.9773242630385486</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7908</v>
      </c>
      <c r="D13" s="980">
        <f t="shared" si="1"/>
        <v>100</v>
      </c>
      <c r="E13" s="979">
        <v>3764</v>
      </c>
      <c r="F13" s="980">
        <v>47.597369752149717</v>
      </c>
      <c r="G13" s="979">
        <v>2595</v>
      </c>
      <c r="H13" s="980">
        <v>32.81487101669196</v>
      </c>
      <c r="I13" s="979">
        <v>582</v>
      </c>
      <c r="J13" s="980">
        <v>7.3596358118361156</v>
      </c>
      <c r="K13" s="979">
        <v>948</v>
      </c>
      <c r="L13" s="980">
        <v>11.987860394537178</v>
      </c>
      <c r="M13" s="979">
        <v>19</v>
      </c>
      <c r="N13" s="980">
        <v>0.24026302478502784</v>
      </c>
      <c r="O13" s="979">
        <v>0</v>
      </c>
      <c r="P13" s="980">
        <f t="shared" si="2"/>
        <v>0</v>
      </c>
      <c r="R13" s="977"/>
    </row>
    <row r="14" spans="1:21" s="962" customFormat="1" ht="16.5" customHeight="1" x14ac:dyDescent="0.25">
      <c r="A14" s="962">
        <v>6</v>
      </c>
      <c r="B14" s="978" t="s">
        <v>5</v>
      </c>
      <c r="C14" s="979">
        <f t="shared" si="0"/>
        <v>243</v>
      </c>
      <c r="D14" s="980">
        <f t="shared" si="1"/>
        <v>100</v>
      </c>
      <c r="E14" s="979">
        <v>0</v>
      </c>
      <c r="F14" s="980">
        <v>0</v>
      </c>
      <c r="G14" s="979">
        <v>232</v>
      </c>
      <c r="H14" s="980">
        <v>95.473251028806587</v>
      </c>
      <c r="I14" s="979">
        <v>2</v>
      </c>
      <c r="J14" s="980">
        <v>0.82304526748971196</v>
      </c>
      <c r="K14" s="979">
        <v>9</v>
      </c>
      <c r="L14" s="980">
        <v>3.7037037037037033</v>
      </c>
      <c r="M14" s="979">
        <v>0</v>
      </c>
      <c r="N14" s="980">
        <v>0</v>
      </c>
      <c r="O14" s="979">
        <v>0</v>
      </c>
      <c r="P14" s="980">
        <f t="shared" si="2"/>
        <v>0</v>
      </c>
      <c r="R14" s="977"/>
    </row>
    <row r="15" spans="1:21" s="963" customFormat="1" ht="16.5" customHeight="1" x14ac:dyDescent="0.25">
      <c r="A15" s="963">
        <v>7</v>
      </c>
      <c r="B15" s="978" t="s">
        <v>4</v>
      </c>
      <c r="C15" s="979">
        <f t="shared" si="0"/>
        <v>16085</v>
      </c>
      <c r="D15" s="980">
        <f t="shared" si="1"/>
        <v>100</v>
      </c>
      <c r="E15" s="979">
        <v>1290</v>
      </c>
      <c r="F15" s="980">
        <v>8.0198943114703152</v>
      </c>
      <c r="G15" s="979">
        <v>11447</v>
      </c>
      <c r="H15" s="980">
        <v>71.165682312713713</v>
      </c>
      <c r="I15" s="979">
        <v>1627</v>
      </c>
      <c r="J15" s="980">
        <v>10.115013988187753</v>
      </c>
      <c r="K15" s="979">
        <v>1721</v>
      </c>
      <c r="L15" s="980">
        <v>10.699409387628226</v>
      </c>
      <c r="M15" s="979">
        <v>0</v>
      </c>
      <c r="N15" s="980">
        <v>0</v>
      </c>
      <c r="O15" s="979">
        <v>0</v>
      </c>
      <c r="P15" s="980">
        <f t="shared" si="2"/>
        <v>0</v>
      </c>
      <c r="R15" s="977"/>
    </row>
    <row r="16" spans="1:21" s="963" customFormat="1" ht="16.5" customHeight="1" x14ac:dyDescent="0.25">
      <c r="A16" s="963">
        <v>8</v>
      </c>
      <c r="B16" s="978" t="s">
        <v>40</v>
      </c>
      <c r="C16" s="979">
        <f t="shared" si="0"/>
        <v>4175</v>
      </c>
      <c r="D16" s="980">
        <f t="shared" si="1"/>
        <v>100</v>
      </c>
      <c r="E16" s="979">
        <v>212</v>
      </c>
      <c r="F16" s="980">
        <v>5.0778443113772456</v>
      </c>
      <c r="G16" s="979">
        <v>3317</v>
      </c>
      <c r="H16" s="980">
        <v>79.449101796407177</v>
      </c>
      <c r="I16" s="979">
        <v>164</v>
      </c>
      <c r="J16" s="980">
        <v>3.9281437125748506</v>
      </c>
      <c r="K16" s="979">
        <v>482</v>
      </c>
      <c r="L16" s="980">
        <v>11.544910179640718</v>
      </c>
      <c r="M16" s="979">
        <v>0</v>
      </c>
      <c r="N16" s="980">
        <v>0</v>
      </c>
      <c r="O16" s="979">
        <v>0</v>
      </c>
      <c r="P16" s="980">
        <f t="shared" si="2"/>
        <v>0</v>
      </c>
      <c r="R16" s="977"/>
    </row>
    <row r="17" spans="1:18" s="963" customFormat="1" ht="16.5" customHeight="1" x14ac:dyDescent="0.25">
      <c r="A17" s="963">
        <v>9</v>
      </c>
      <c r="B17" s="978" t="s">
        <v>41</v>
      </c>
      <c r="C17" s="979">
        <f t="shared" si="0"/>
        <v>6387</v>
      </c>
      <c r="D17" s="980">
        <f t="shared" si="1"/>
        <v>100</v>
      </c>
      <c r="E17" s="979">
        <v>619</v>
      </c>
      <c r="F17" s="980">
        <v>9.6915609832472214</v>
      </c>
      <c r="G17" s="979">
        <v>5417</v>
      </c>
      <c r="H17" s="980">
        <v>84.812901205573823</v>
      </c>
      <c r="I17" s="979">
        <v>351</v>
      </c>
      <c r="J17" s="980">
        <v>5.4955378111789566</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8069</v>
      </c>
      <c r="D18" s="980">
        <f t="shared" si="1"/>
        <v>100</v>
      </c>
      <c r="E18" s="979">
        <v>3075</v>
      </c>
      <c r="F18" s="980">
        <v>38.108811500805551</v>
      </c>
      <c r="G18" s="979">
        <v>3436</v>
      </c>
      <c r="H18" s="980">
        <v>42.582724005452967</v>
      </c>
      <c r="I18" s="979">
        <v>561</v>
      </c>
      <c r="J18" s="980">
        <v>6.9525343908786716</v>
      </c>
      <c r="K18" s="979">
        <v>997</v>
      </c>
      <c r="L18" s="980">
        <v>12.355930102862809</v>
      </c>
      <c r="M18" s="979">
        <v>0</v>
      </c>
      <c r="N18" s="980">
        <v>0</v>
      </c>
      <c r="O18" s="979">
        <v>0</v>
      </c>
      <c r="P18" s="980">
        <f t="shared" si="2"/>
        <v>0</v>
      </c>
      <c r="R18" s="977"/>
    </row>
    <row r="19" spans="1:18" s="962" customFormat="1" ht="16.5" customHeight="1" x14ac:dyDescent="0.25">
      <c r="A19" s="962">
        <v>11</v>
      </c>
      <c r="B19" s="978" t="s">
        <v>2</v>
      </c>
      <c r="C19" s="979">
        <f t="shared" si="0"/>
        <v>6184</v>
      </c>
      <c r="D19" s="980">
        <f t="shared" si="1"/>
        <v>100</v>
      </c>
      <c r="E19" s="979">
        <v>3598</v>
      </c>
      <c r="F19" s="980">
        <v>58.182406209573088</v>
      </c>
      <c r="G19" s="979">
        <v>1930</v>
      </c>
      <c r="H19" s="980">
        <v>31.209573091849936</v>
      </c>
      <c r="I19" s="979">
        <v>338</v>
      </c>
      <c r="J19" s="980">
        <v>5.4657179818887451</v>
      </c>
      <c r="K19" s="979">
        <v>318</v>
      </c>
      <c r="L19" s="980">
        <v>5.1423027166882278</v>
      </c>
      <c r="M19" s="979">
        <v>0</v>
      </c>
      <c r="N19" s="980">
        <v>0</v>
      </c>
      <c r="O19" s="979">
        <v>0</v>
      </c>
      <c r="P19" s="980">
        <f t="shared" si="2"/>
        <v>0</v>
      </c>
      <c r="R19" s="977"/>
    </row>
    <row r="20" spans="1:18" s="962" customFormat="1" ht="16.5" customHeight="1" x14ac:dyDescent="0.25">
      <c r="A20" s="962">
        <v>12</v>
      </c>
      <c r="B20" s="978" t="s">
        <v>35</v>
      </c>
      <c r="C20" s="979">
        <f t="shared" si="0"/>
        <v>6914</v>
      </c>
      <c r="D20" s="980">
        <f t="shared" si="1"/>
        <v>100</v>
      </c>
      <c r="E20" s="979">
        <v>790</v>
      </c>
      <c r="F20" s="980">
        <v>11.426091987272201</v>
      </c>
      <c r="G20" s="979">
        <v>4609</v>
      </c>
      <c r="H20" s="980">
        <v>66.661845530807057</v>
      </c>
      <c r="I20" s="979">
        <v>1204</v>
      </c>
      <c r="J20" s="980">
        <v>17.413942724905986</v>
      </c>
      <c r="K20" s="979">
        <v>311</v>
      </c>
      <c r="L20" s="980">
        <v>4.4981197570147531</v>
      </c>
      <c r="M20" s="979">
        <v>0</v>
      </c>
      <c r="N20" s="980">
        <v>0</v>
      </c>
      <c r="O20" s="979">
        <v>0</v>
      </c>
      <c r="P20" s="980">
        <f t="shared" si="2"/>
        <v>0</v>
      </c>
      <c r="R20" s="977"/>
    </row>
    <row r="21" spans="1:18" s="962" customFormat="1" ht="16.5" customHeight="1" x14ac:dyDescent="0.25">
      <c r="A21" s="962">
        <v>13</v>
      </c>
      <c r="B21" s="978" t="s">
        <v>42</v>
      </c>
      <c r="C21" s="979">
        <f t="shared" si="0"/>
        <v>14083</v>
      </c>
      <c r="D21" s="980">
        <f t="shared" si="1"/>
        <v>100</v>
      </c>
      <c r="E21" s="979">
        <v>1441</v>
      </c>
      <c r="F21" s="980">
        <v>10.232194844848399</v>
      </c>
      <c r="G21" s="979">
        <v>9668</v>
      </c>
      <c r="H21" s="980">
        <v>68.650145565575514</v>
      </c>
      <c r="I21" s="979">
        <v>1113</v>
      </c>
      <c r="J21" s="980">
        <v>7.9031456365831145</v>
      </c>
      <c r="K21" s="979">
        <v>1861</v>
      </c>
      <c r="L21" s="980">
        <v>13.21451395299297</v>
      </c>
      <c r="M21" s="979">
        <v>0</v>
      </c>
      <c r="N21" s="980">
        <v>0</v>
      </c>
      <c r="O21" s="979">
        <v>0</v>
      </c>
      <c r="P21" s="980">
        <f t="shared" si="2"/>
        <v>0</v>
      </c>
      <c r="R21" s="977"/>
    </row>
    <row r="22" spans="1:18" s="962" customFormat="1" ht="16.5" customHeight="1" x14ac:dyDescent="0.25">
      <c r="A22" s="962">
        <v>14</v>
      </c>
      <c r="B22" s="978" t="s">
        <v>43</v>
      </c>
      <c r="C22" s="979">
        <f t="shared" si="0"/>
        <v>1087</v>
      </c>
      <c r="D22" s="980">
        <f t="shared" si="1"/>
        <v>100</v>
      </c>
      <c r="E22" s="979">
        <v>2</v>
      </c>
      <c r="F22" s="980">
        <v>0.18399264029438822</v>
      </c>
      <c r="G22" s="979">
        <v>815</v>
      </c>
      <c r="H22" s="980">
        <v>74.977000919963203</v>
      </c>
      <c r="I22" s="979">
        <v>100</v>
      </c>
      <c r="J22" s="980">
        <v>9.1996320147194108</v>
      </c>
      <c r="K22" s="979">
        <v>170</v>
      </c>
      <c r="L22" s="980">
        <v>15.639374425023</v>
      </c>
      <c r="M22" s="979">
        <v>0</v>
      </c>
      <c r="N22" s="980">
        <v>0</v>
      </c>
      <c r="O22" s="979">
        <v>0</v>
      </c>
      <c r="P22" s="980">
        <f t="shared" si="2"/>
        <v>0</v>
      </c>
      <c r="R22" s="977"/>
    </row>
    <row r="23" spans="1:18" s="962" customFormat="1" ht="16.5" customHeight="1" x14ac:dyDescent="0.25">
      <c r="A23" s="962">
        <v>15</v>
      </c>
      <c r="B23" s="978" t="s">
        <v>44</v>
      </c>
      <c r="C23" s="979">
        <f t="shared" si="0"/>
        <v>750</v>
      </c>
      <c r="D23" s="980">
        <f t="shared" si="1"/>
        <v>100</v>
      </c>
      <c r="E23" s="979">
        <v>477</v>
      </c>
      <c r="F23" s="980">
        <v>63.6</v>
      </c>
      <c r="G23" s="979">
        <v>233</v>
      </c>
      <c r="H23" s="980">
        <v>31.066666666666663</v>
      </c>
      <c r="I23" s="979">
        <v>40</v>
      </c>
      <c r="J23" s="980">
        <v>5.3333333333333339</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697</v>
      </c>
      <c r="D24" s="980">
        <f t="shared" si="1"/>
        <v>100</v>
      </c>
      <c r="E24" s="979">
        <v>0</v>
      </c>
      <c r="F24" s="980">
        <v>0</v>
      </c>
      <c r="G24" s="979">
        <v>694</v>
      </c>
      <c r="H24" s="980">
        <v>99.569583931133437</v>
      </c>
      <c r="I24" s="979">
        <v>3</v>
      </c>
      <c r="J24" s="980">
        <v>0.43041606886657102</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408</v>
      </c>
      <c r="D25" s="980">
        <f t="shared" si="1"/>
        <v>100</v>
      </c>
      <c r="E25" s="979">
        <v>0</v>
      </c>
      <c r="F25" s="980">
        <v>0</v>
      </c>
      <c r="G25" s="979">
        <v>408</v>
      </c>
      <c r="H25" s="980">
        <v>100</v>
      </c>
      <c r="I25" s="979">
        <v>0</v>
      </c>
      <c r="J25" s="980">
        <v>0</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5">
      <c r="B27" s="1288" t="s">
        <v>0</v>
      </c>
      <c r="C27" s="1291">
        <f>SUM(C9:C26)</f>
        <v>81617</v>
      </c>
      <c r="D27" s="1292">
        <f>C27/$C27*100</f>
        <v>100</v>
      </c>
      <c r="E27" s="1291">
        <f>SUM(E9:E26)</f>
        <v>15335</v>
      </c>
      <c r="F27" s="1292">
        <f>E27/$C27*100</f>
        <v>18.788977786490559</v>
      </c>
      <c r="G27" s="1291">
        <f>SUM(G9:G26)</f>
        <v>52780</v>
      </c>
      <c r="H27" s="1292">
        <f>G27/$C27*100</f>
        <v>64.667900069838396</v>
      </c>
      <c r="I27" s="1291">
        <f>SUM(I9:I26)</f>
        <v>6640</v>
      </c>
      <c r="J27" s="1292">
        <f>I27/$C27*100</f>
        <v>8.1355599936287781</v>
      </c>
      <c r="K27" s="1291">
        <f>SUM(K9:K26)</f>
        <v>6818</v>
      </c>
      <c r="L27" s="1292">
        <f>K27/$C27*100</f>
        <v>8.3536518127350927</v>
      </c>
      <c r="M27" s="1291">
        <f>SUM(M9:M26)</f>
        <v>44</v>
      </c>
      <c r="N27" s="1292">
        <f>M27/$C27*100</f>
        <v>5.3910337307178653E-2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441</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octubre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2116</v>
      </c>
      <c r="D9" s="976">
        <f>IFERROR(C9/$C9*100,"-")</f>
        <v>100</v>
      </c>
      <c r="E9" s="975">
        <v>0</v>
      </c>
      <c r="F9" s="976">
        <v>0</v>
      </c>
      <c r="G9" s="975">
        <v>1995</v>
      </c>
      <c r="H9" s="976">
        <v>94.281663516068051</v>
      </c>
      <c r="I9" s="975">
        <v>121</v>
      </c>
      <c r="J9" s="976">
        <v>5.7183364839319468</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4138</v>
      </c>
      <c r="D10" s="980">
        <f t="shared" ref="D10:D26" si="1">IFERROR(C10/$C10*100,"-")</f>
        <v>100</v>
      </c>
      <c r="E10" s="979">
        <v>0</v>
      </c>
      <c r="F10" s="980">
        <v>0</v>
      </c>
      <c r="G10" s="979">
        <v>3780</v>
      </c>
      <c r="H10" s="980">
        <v>91.348477525374577</v>
      </c>
      <c r="I10" s="979">
        <v>358</v>
      </c>
      <c r="J10" s="980">
        <v>8.6515224746254233</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1912</v>
      </c>
      <c r="D11" s="980">
        <f t="shared" si="1"/>
        <v>100</v>
      </c>
      <c r="E11" s="979">
        <v>105</v>
      </c>
      <c r="F11" s="980">
        <v>5.49163179916318</v>
      </c>
      <c r="G11" s="979">
        <v>1528</v>
      </c>
      <c r="H11" s="980">
        <v>79.9163179916318</v>
      </c>
      <c r="I11" s="979">
        <v>215</v>
      </c>
      <c r="J11" s="980">
        <v>11.244769874476987</v>
      </c>
      <c r="K11" s="979">
        <v>0</v>
      </c>
      <c r="L11" s="980">
        <v>0</v>
      </c>
      <c r="M11" s="979">
        <v>64</v>
      </c>
      <c r="N11" s="980">
        <v>3.3472803347280333</v>
      </c>
      <c r="O11" s="979">
        <v>0</v>
      </c>
      <c r="P11" s="980">
        <f t="shared" si="2"/>
        <v>0</v>
      </c>
      <c r="R11" s="977"/>
    </row>
    <row r="12" spans="1:21" s="962" customFormat="1" ht="16.5" customHeight="1" x14ac:dyDescent="0.25">
      <c r="A12" s="962">
        <v>4</v>
      </c>
      <c r="B12" s="978" t="s">
        <v>38</v>
      </c>
      <c r="C12" s="979">
        <f t="shared" si="0"/>
        <v>375</v>
      </c>
      <c r="D12" s="980">
        <f t="shared" si="1"/>
        <v>100</v>
      </c>
      <c r="E12" s="979">
        <v>0</v>
      </c>
      <c r="F12" s="980">
        <v>0</v>
      </c>
      <c r="G12" s="979">
        <v>307</v>
      </c>
      <c r="H12" s="980">
        <v>81.86666666666666</v>
      </c>
      <c r="I12" s="979">
        <v>68</v>
      </c>
      <c r="J12" s="980">
        <v>18.133333333333333</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8965</v>
      </c>
      <c r="D13" s="980">
        <f t="shared" si="1"/>
        <v>100</v>
      </c>
      <c r="E13" s="979">
        <v>4616</v>
      </c>
      <c r="F13" s="980">
        <v>51.489124372559957</v>
      </c>
      <c r="G13" s="979">
        <v>2078</v>
      </c>
      <c r="H13" s="980">
        <v>23.179029559397655</v>
      </c>
      <c r="I13" s="979">
        <v>818</v>
      </c>
      <c r="J13" s="980">
        <v>9.1243725599553827</v>
      </c>
      <c r="K13" s="979">
        <v>1414</v>
      </c>
      <c r="L13" s="980">
        <v>15.772448410485222</v>
      </c>
      <c r="M13" s="979">
        <v>39</v>
      </c>
      <c r="N13" s="980">
        <v>0.4350250976017847</v>
      </c>
      <c r="O13" s="979">
        <v>0</v>
      </c>
      <c r="P13" s="980">
        <f t="shared" si="2"/>
        <v>0</v>
      </c>
      <c r="R13" s="977"/>
    </row>
    <row r="14" spans="1:21" s="962" customFormat="1" ht="16.5" customHeight="1" x14ac:dyDescent="0.25">
      <c r="A14" s="962">
        <v>6</v>
      </c>
      <c r="B14" s="978" t="s">
        <v>5</v>
      </c>
      <c r="C14" s="979">
        <f t="shared" si="0"/>
        <v>294</v>
      </c>
      <c r="D14" s="980">
        <f t="shared" si="1"/>
        <v>100</v>
      </c>
      <c r="E14" s="979">
        <v>0</v>
      </c>
      <c r="F14" s="980">
        <v>0</v>
      </c>
      <c r="G14" s="979">
        <v>274</v>
      </c>
      <c r="H14" s="980">
        <v>93.197278911564624</v>
      </c>
      <c r="I14" s="979">
        <v>5</v>
      </c>
      <c r="J14" s="980">
        <v>1.7006802721088436</v>
      </c>
      <c r="K14" s="979">
        <v>15</v>
      </c>
      <c r="L14" s="980">
        <v>5.1020408163265305</v>
      </c>
      <c r="M14" s="979">
        <v>0</v>
      </c>
      <c r="N14" s="980">
        <v>0</v>
      </c>
      <c r="O14" s="979">
        <v>0</v>
      </c>
      <c r="P14" s="980">
        <f t="shared" si="2"/>
        <v>0</v>
      </c>
      <c r="R14" s="977"/>
    </row>
    <row r="15" spans="1:21" s="963" customFormat="1" ht="16.5" customHeight="1" x14ac:dyDescent="0.25">
      <c r="A15" s="963">
        <v>7</v>
      </c>
      <c r="B15" s="978" t="s">
        <v>4</v>
      </c>
      <c r="C15" s="979">
        <f t="shared" si="0"/>
        <v>15886</v>
      </c>
      <c r="D15" s="980">
        <f t="shared" si="1"/>
        <v>100</v>
      </c>
      <c r="E15" s="979">
        <v>2009</v>
      </c>
      <c r="F15" s="980">
        <v>12.646355281379831</v>
      </c>
      <c r="G15" s="979">
        <v>9915</v>
      </c>
      <c r="H15" s="980">
        <v>62.413445801334511</v>
      </c>
      <c r="I15" s="979">
        <v>1968</v>
      </c>
      <c r="J15" s="980">
        <v>12.388266398086365</v>
      </c>
      <c r="K15" s="979">
        <v>1994</v>
      </c>
      <c r="L15" s="980">
        <v>12.551932519199294</v>
      </c>
      <c r="M15" s="979">
        <v>0</v>
      </c>
      <c r="N15" s="980">
        <v>0</v>
      </c>
      <c r="O15" s="979">
        <v>0</v>
      </c>
      <c r="P15" s="980">
        <f t="shared" si="2"/>
        <v>0</v>
      </c>
      <c r="R15" s="977"/>
    </row>
    <row r="16" spans="1:21" s="963" customFormat="1" ht="16.5" customHeight="1" x14ac:dyDescent="0.25">
      <c r="A16" s="963">
        <v>8</v>
      </c>
      <c r="B16" s="978" t="s">
        <v>40</v>
      </c>
      <c r="C16" s="979">
        <f t="shared" si="0"/>
        <v>4559</v>
      </c>
      <c r="D16" s="980">
        <f t="shared" si="1"/>
        <v>100</v>
      </c>
      <c r="E16" s="979">
        <v>385</v>
      </c>
      <c r="F16" s="980">
        <v>8.4448343935073478</v>
      </c>
      <c r="G16" s="979">
        <v>3247</v>
      </c>
      <c r="H16" s="980">
        <v>71.221759157710025</v>
      </c>
      <c r="I16" s="979">
        <v>239</v>
      </c>
      <c r="J16" s="980">
        <v>5.242377714411055</v>
      </c>
      <c r="K16" s="979">
        <v>688</v>
      </c>
      <c r="L16" s="980">
        <v>15.091028734371573</v>
      </c>
      <c r="M16" s="979">
        <v>0</v>
      </c>
      <c r="N16" s="980">
        <v>0</v>
      </c>
      <c r="O16" s="979">
        <v>0</v>
      </c>
      <c r="P16" s="980">
        <f t="shared" si="2"/>
        <v>0</v>
      </c>
      <c r="R16" s="977"/>
    </row>
    <row r="17" spans="1:18" s="963" customFormat="1" ht="16.5" customHeight="1" x14ac:dyDescent="0.25">
      <c r="A17" s="963">
        <v>9</v>
      </c>
      <c r="B17" s="978" t="s">
        <v>41</v>
      </c>
      <c r="C17" s="979">
        <f t="shared" si="0"/>
        <v>11541</v>
      </c>
      <c r="D17" s="980">
        <f t="shared" si="1"/>
        <v>100</v>
      </c>
      <c r="E17" s="979">
        <v>1833</v>
      </c>
      <c r="F17" s="980">
        <v>15.882505848713283</v>
      </c>
      <c r="G17" s="979">
        <v>8487</v>
      </c>
      <c r="H17" s="980">
        <v>73.537821679230561</v>
      </c>
      <c r="I17" s="979">
        <v>1221</v>
      </c>
      <c r="J17" s="980">
        <v>10.579672472056147</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10476</v>
      </c>
      <c r="D18" s="980">
        <f t="shared" si="1"/>
        <v>100</v>
      </c>
      <c r="E18" s="979">
        <v>5148</v>
      </c>
      <c r="F18" s="980">
        <v>49.140893470790374</v>
      </c>
      <c r="G18" s="979">
        <v>3889</v>
      </c>
      <c r="H18" s="980">
        <v>37.122947689957996</v>
      </c>
      <c r="I18" s="979">
        <v>349</v>
      </c>
      <c r="J18" s="980">
        <v>3.3314242077128671</v>
      </c>
      <c r="K18" s="979">
        <v>1090</v>
      </c>
      <c r="L18" s="980">
        <v>10.404734631538755</v>
      </c>
      <c r="M18" s="979">
        <v>0</v>
      </c>
      <c r="N18" s="980">
        <v>0</v>
      </c>
      <c r="O18" s="979">
        <v>0</v>
      </c>
      <c r="P18" s="980">
        <f t="shared" si="2"/>
        <v>0</v>
      </c>
      <c r="R18" s="977"/>
    </row>
    <row r="19" spans="1:18" s="962" customFormat="1" ht="16.5" customHeight="1" x14ac:dyDescent="0.25">
      <c r="A19" s="962">
        <v>11</v>
      </c>
      <c r="B19" s="978" t="s">
        <v>2</v>
      </c>
      <c r="C19" s="979">
        <f t="shared" si="0"/>
        <v>6839</v>
      </c>
      <c r="D19" s="980">
        <f t="shared" si="1"/>
        <v>100</v>
      </c>
      <c r="E19" s="979">
        <v>4555</v>
      </c>
      <c r="F19" s="980">
        <v>66.603304576692494</v>
      </c>
      <c r="G19" s="979">
        <v>1403</v>
      </c>
      <c r="H19" s="980">
        <v>20.514695130867086</v>
      </c>
      <c r="I19" s="979">
        <v>361</v>
      </c>
      <c r="J19" s="980">
        <v>5.2785494955402834</v>
      </c>
      <c r="K19" s="979">
        <v>520</v>
      </c>
      <c r="L19" s="980">
        <v>7.6034507969001313</v>
      </c>
      <c r="M19" s="979">
        <v>0</v>
      </c>
      <c r="N19" s="980">
        <v>0</v>
      </c>
      <c r="O19" s="979">
        <v>0</v>
      </c>
      <c r="P19" s="980">
        <f t="shared" si="2"/>
        <v>0</v>
      </c>
      <c r="R19" s="977"/>
    </row>
    <row r="20" spans="1:18" s="962" customFormat="1" ht="16.5" customHeight="1" x14ac:dyDescent="0.25">
      <c r="A20" s="962">
        <v>12</v>
      </c>
      <c r="B20" s="978" t="s">
        <v>35</v>
      </c>
      <c r="C20" s="979">
        <f t="shared" si="0"/>
        <v>6519</v>
      </c>
      <c r="D20" s="980">
        <f t="shared" si="1"/>
        <v>100</v>
      </c>
      <c r="E20" s="979">
        <v>1658</v>
      </c>
      <c r="F20" s="980">
        <v>25.433348673109375</v>
      </c>
      <c r="G20" s="979">
        <v>2891</v>
      </c>
      <c r="H20" s="980">
        <v>44.347292529529071</v>
      </c>
      <c r="I20" s="979">
        <v>1257</v>
      </c>
      <c r="J20" s="980">
        <v>19.282098481362173</v>
      </c>
      <c r="K20" s="979">
        <v>713</v>
      </c>
      <c r="L20" s="980">
        <v>10.937260315999387</v>
      </c>
      <c r="M20" s="979">
        <v>0</v>
      </c>
      <c r="N20" s="980">
        <v>0</v>
      </c>
      <c r="O20" s="979">
        <v>0</v>
      </c>
      <c r="P20" s="980">
        <f t="shared" si="2"/>
        <v>0</v>
      </c>
      <c r="R20" s="977"/>
    </row>
    <row r="21" spans="1:18" s="962" customFormat="1" ht="16.5" customHeight="1" x14ac:dyDescent="0.25">
      <c r="A21" s="962">
        <v>13</v>
      </c>
      <c r="B21" s="978" t="s">
        <v>42</v>
      </c>
      <c r="C21" s="979">
        <f t="shared" si="0"/>
        <v>11263</v>
      </c>
      <c r="D21" s="980">
        <f t="shared" si="1"/>
        <v>100</v>
      </c>
      <c r="E21" s="979">
        <v>1206</v>
      </c>
      <c r="F21" s="980">
        <v>10.707626742430969</v>
      </c>
      <c r="G21" s="979">
        <v>6760</v>
      </c>
      <c r="H21" s="980">
        <v>60.019532984107251</v>
      </c>
      <c r="I21" s="979">
        <v>982</v>
      </c>
      <c r="J21" s="980">
        <v>8.718813815146941</v>
      </c>
      <c r="K21" s="979">
        <v>2315</v>
      </c>
      <c r="L21" s="980">
        <v>20.554026458314837</v>
      </c>
      <c r="M21" s="979">
        <v>0</v>
      </c>
      <c r="N21" s="980">
        <v>0</v>
      </c>
      <c r="O21" s="979">
        <v>0</v>
      </c>
      <c r="P21" s="980">
        <f t="shared" si="2"/>
        <v>0</v>
      </c>
      <c r="R21" s="977"/>
    </row>
    <row r="22" spans="1:18" s="962" customFormat="1" ht="16.5" customHeight="1" x14ac:dyDescent="0.25">
      <c r="A22" s="962">
        <v>14</v>
      </c>
      <c r="B22" s="978" t="s">
        <v>43</v>
      </c>
      <c r="C22" s="979">
        <f t="shared" si="0"/>
        <v>538</v>
      </c>
      <c r="D22" s="980">
        <f t="shared" si="1"/>
        <v>100</v>
      </c>
      <c r="E22" s="979">
        <v>0</v>
      </c>
      <c r="F22" s="980">
        <v>0</v>
      </c>
      <c r="G22" s="979">
        <v>253</v>
      </c>
      <c r="H22" s="980">
        <v>47.026022304832715</v>
      </c>
      <c r="I22" s="979">
        <v>130</v>
      </c>
      <c r="J22" s="980">
        <v>24.1635687732342</v>
      </c>
      <c r="K22" s="979">
        <v>155</v>
      </c>
      <c r="L22" s="980">
        <v>28.810408921933085</v>
      </c>
      <c r="M22" s="979">
        <v>0</v>
      </c>
      <c r="N22" s="980">
        <v>0</v>
      </c>
      <c r="O22" s="979">
        <v>0</v>
      </c>
      <c r="P22" s="980">
        <f t="shared" si="2"/>
        <v>0</v>
      </c>
      <c r="R22" s="977"/>
    </row>
    <row r="23" spans="1:18" s="962" customFormat="1" ht="16.5" customHeight="1" x14ac:dyDescent="0.25">
      <c r="A23" s="962">
        <v>15</v>
      </c>
      <c r="B23" s="978" t="s">
        <v>44</v>
      </c>
      <c r="C23" s="979">
        <f t="shared" si="0"/>
        <v>1498</v>
      </c>
      <c r="D23" s="980">
        <f t="shared" si="1"/>
        <v>100</v>
      </c>
      <c r="E23" s="979">
        <v>672</v>
      </c>
      <c r="F23" s="980">
        <v>44.859813084112147</v>
      </c>
      <c r="G23" s="979">
        <v>681</v>
      </c>
      <c r="H23" s="980">
        <v>45.460614152202936</v>
      </c>
      <c r="I23" s="979">
        <v>144</v>
      </c>
      <c r="J23" s="980">
        <v>9.6128170894526033</v>
      </c>
      <c r="K23" s="979">
        <v>1</v>
      </c>
      <c r="L23" s="980">
        <v>6.6755674232309742E-2</v>
      </c>
      <c r="M23" s="979">
        <v>0</v>
      </c>
      <c r="N23" s="980">
        <v>0</v>
      </c>
      <c r="O23" s="979">
        <v>0</v>
      </c>
      <c r="P23" s="980">
        <f t="shared" si="2"/>
        <v>0</v>
      </c>
      <c r="R23" s="977"/>
    </row>
    <row r="24" spans="1:18" s="962" customFormat="1" ht="16.5" customHeight="1" x14ac:dyDescent="0.25">
      <c r="A24" s="962">
        <v>16</v>
      </c>
      <c r="B24" s="978" t="s">
        <v>45</v>
      </c>
      <c r="C24" s="979">
        <f t="shared" si="0"/>
        <v>737</v>
      </c>
      <c r="D24" s="980">
        <f t="shared" si="1"/>
        <v>100</v>
      </c>
      <c r="E24" s="979">
        <v>0</v>
      </c>
      <c r="F24" s="980">
        <v>0</v>
      </c>
      <c r="G24" s="979">
        <v>729</v>
      </c>
      <c r="H24" s="980">
        <v>98.914518317503394</v>
      </c>
      <c r="I24" s="979">
        <v>8</v>
      </c>
      <c r="J24" s="980">
        <v>1.0854816824966078</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526</v>
      </c>
      <c r="D25" s="980">
        <f t="shared" si="1"/>
        <v>100</v>
      </c>
      <c r="E25" s="979">
        <v>0</v>
      </c>
      <c r="F25" s="980">
        <v>0</v>
      </c>
      <c r="G25" s="979">
        <v>490</v>
      </c>
      <c r="H25" s="980">
        <v>93.155893536121667</v>
      </c>
      <c r="I25" s="979">
        <v>36</v>
      </c>
      <c r="J25" s="980">
        <v>6.8441064638783269</v>
      </c>
      <c r="K25" s="979">
        <v>0</v>
      </c>
      <c r="L25" s="980">
        <v>0</v>
      </c>
      <c r="M25" s="979">
        <v>0</v>
      </c>
      <c r="N25" s="980">
        <v>0</v>
      </c>
      <c r="O25" s="979">
        <v>0</v>
      </c>
      <c r="P25" s="980">
        <f t="shared" si="2"/>
        <v>0</v>
      </c>
      <c r="R25" s="977"/>
    </row>
    <row r="26" spans="1:18" s="962" customFormat="1" ht="16.5" customHeight="1" x14ac:dyDescent="0.25">
      <c r="B26" s="981" t="s">
        <v>1</v>
      </c>
      <c r="C26" s="982">
        <f t="shared" si="0"/>
        <v>3</v>
      </c>
      <c r="D26" s="983">
        <f t="shared" si="1"/>
        <v>100</v>
      </c>
      <c r="E26" s="982">
        <v>2</v>
      </c>
      <c r="F26" s="983">
        <v>66.666666666666657</v>
      </c>
      <c r="G26" s="982">
        <v>1</v>
      </c>
      <c r="H26" s="983">
        <v>33.333333333333329</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88185</v>
      </c>
      <c r="D27" s="1290">
        <f>C27/$C27*100</f>
        <v>100</v>
      </c>
      <c r="E27" s="1291">
        <f>SUM(E9:E26)</f>
        <v>22189</v>
      </c>
      <c r="F27" s="1292">
        <f>E27/$C27*100</f>
        <v>25.161875602426715</v>
      </c>
      <c r="G27" s="1291">
        <f>SUM(G9:G26)</f>
        <v>48708</v>
      </c>
      <c r="H27" s="1292">
        <f>G27/$C27*100</f>
        <v>55.233883313488683</v>
      </c>
      <c r="I27" s="1291">
        <f>SUM(I9:I26)</f>
        <v>8280</v>
      </c>
      <c r="J27" s="1292">
        <f>I27/$C27*100</f>
        <v>9.3893519306004425</v>
      </c>
      <c r="K27" s="1291">
        <f>SUM(K9:K26)</f>
        <v>8905</v>
      </c>
      <c r="L27" s="1292">
        <f>K27/$C27*100</f>
        <v>10.09808924420253</v>
      </c>
      <c r="M27" s="1291">
        <f>SUM(M9:M26)</f>
        <v>103</v>
      </c>
      <c r="N27" s="1292">
        <f>M27/$C27*100</f>
        <v>0.11679990928162384</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440</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octubre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124</v>
      </c>
      <c r="D9" s="976">
        <f>IFERROR(C9/$C9*100,"-")</f>
        <v>100</v>
      </c>
      <c r="E9" s="975">
        <v>0</v>
      </c>
      <c r="F9" s="976">
        <v>0</v>
      </c>
      <c r="G9" s="975">
        <v>13</v>
      </c>
      <c r="H9" s="976">
        <v>10.483870967741936</v>
      </c>
      <c r="I9" s="975">
        <v>111</v>
      </c>
      <c r="J9" s="976">
        <v>89.516129032258064</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1854</v>
      </c>
      <c r="D10" s="980">
        <f t="shared" ref="D10:D26" si="1">IFERROR(C10/$C10*100,"-")</f>
        <v>100</v>
      </c>
      <c r="E10" s="979">
        <v>0</v>
      </c>
      <c r="F10" s="980">
        <v>0</v>
      </c>
      <c r="G10" s="979">
        <v>43</v>
      </c>
      <c r="H10" s="980">
        <v>2.319309600862999</v>
      </c>
      <c r="I10" s="979">
        <v>1811</v>
      </c>
      <c r="J10" s="980">
        <v>97.680690399137006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1636</v>
      </c>
      <c r="D11" s="980">
        <f t="shared" si="1"/>
        <v>100</v>
      </c>
      <c r="E11" s="979">
        <v>129</v>
      </c>
      <c r="F11" s="980">
        <v>7.8850855745721278</v>
      </c>
      <c r="G11" s="979">
        <v>22</v>
      </c>
      <c r="H11" s="980">
        <v>1.3447432762836184</v>
      </c>
      <c r="I11" s="979">
        <v>162</v>
      </c>
      <c r="J11" s="980">
        <v>9.9022004889975541</v>
      </c>
      <c r="K11" s="979">
        <v>1139</v>
      </c>
      <c r="L11" s="980">
        <v>69.621026894865523</v>
      </c>
      <c r="M11" s="979">
        <v>184</v>
      </c>
      <c r="N11" s="980">
        <v>11.246943765281173</v>
      </c>
      <c r="O11" s="979">
        <v>0</v>
      </c>
      <c r="P11" s="980">
        <f t="shared" si="2"/>
        <v>0</v>
      </c>
      <c r="R11" s="977"/>
    </row>
    <row r="12" spans="1:21" s="962" customFormat="1" ht="16.5" customHeight="1" x14ac:dyDescent="0.25">
      <c r="A12" s="962">
        <v>4</v>
      </c>
      <c r="B12" s="978" t="s">
        <v>38</v>
      </c>
      <c r="C12" s="979">
        <f t="shared" si="0"/>
        <v>53</v>
      </c>
      <c r="D12" s="980">
        <f t="shared" si="1"/>
        <v>100</v>
      </c>
      <c r="E12" s="979">
        <v>0</v>
      </c>
      <c r="F12" s="980">
        <v>0</v>
      </c>
      <c r="G12" s="979">
        <v>0</v>
      </c>
      <c r="H12" s="980">
        <v>0</v>
      </c>
      <c r="I12" s="979">
        <v>53</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8738</v>
      </c>
      <c r="D13" s="980">
        <f t="shared" si="1"/>
        <v>100</v>
      </c>
      <c r="E13" s="979">
        <v>5366</v>
      </c>
      <c r="F13" s="980">
        <v>61.409933623254751</v>
      </c>
      <c r="G13" s="979">
        <v>5</v>
      </c>
      <c r="H13" s="980">
        <v>5.7221332112611586E-2</v>
      </c>
      <c r="I13" s="979">
        <v>1653</v>
      </c>
      <c r="J13" s="980">
        <v>18.917372396429389</v>
      </c>
      <c r="K13" s="979">
        <v>1662</v>
      </c>
      <c r="L13" s="980">
        <v>19.02037079423209</v>
      </c>
      <c r="M13" s="979">
        <v>52</v>
      </c>
      <c r="N13" s="980">
        <v>0.59510185397116044</v>
      </c>
      <c r="O13" s="979">
        <v>0</v>
      </c>
      <c r="P13" s="980">
        <f t="shared" si="2"/>
        <v>0</v>
      </c>
      <c r="R13" s="977"/>
    </row>
    <row r="14" spans="1:21" s="962" customFormat="1" ht="16.5" customHeight="1" x14ac:dyDescent="0.25">
      <c r="A14" s="962">
        <v>6</v>
      </c>
      <c r="B14" s="978" t="s">
        <v>5</v>
      </c>
      <c r="C14" s="979">
        <f t="shared" si="0"/>
        <v>8</v>
      </c>
      <c r="D14" s="980">
        <f t="shared" si="1"/>
        <v>100</v>
      </c>
      <c r="E14" s="979">
        <v>0</v>
      </c>
      <c r="F14" s="980">
        <v>0</v>
      </c>
      <c r="G14" s="979">
        <v>0</v>
      </c>
      <c r="H14" s="980">
        <v>0</v>
      </c>
      <c r="I14" s="979">
        <v>1</v>
      </c>
      <c r="J14" s="980">
        <v>12.5</v>
      </c>
      <c r="K14" s="979">
        <v>7</v>
      </c>
      <c r="L14" s="980">
        <v>87.5</v>
      </c>
      <c r="M14" s="979">
        <v>0</v>
      </c>
      <c r="N14" s="980">
        <v>0</v>
      </c>
      <c r="O14" s="979">
        <v>0</v>
      </c>
      <c r="P14" s="980">
        <f t="shared" si="2"/>
        <v>0</v>
      </c>
      <c r="R14" s="977"/>
    </row>
    <row r="15" spans="1:21" s="963" customFormat="1" ht="16.5" customHeight="1" x14ac:dyDescent="0.25">
      <c r="A15" s="963">
        <v>7</v>
      </c>
      <c r="B15" s="978" t="s">
        <v>4</v>
      </c>
      <c r="C15" s="979">
        <f t="shared" si="0"/>
        <v>16722</v>
      </c>
      <c r="D15" s="980">
        <f t="shared" si="1"/>
        <v>100</v>
      </c>
      <c r="E15" s="979">
        <v>4680</v>
      </c>
      <c r="F15" s="980">
        <v>27.987082884822389</v>
      </c>
      <c r="G15" s="979">
        <v>0</v>
      </c>
      <c r="H15" s="980">
        <v>0</v>
      </c>
      <c r="I15" s="979">
        <v>10272</v>
      </c>
      <c r="J15" s="980">
        <v>61.428058844635814</v>
      </c>
      <c r="K15" s="979">
        <v>1770</v>
      </c>
      <c r="L15" s="980">
        <v>10.584858270541801</v>
      </c>
      <c r="M15" s="979">
        <v>0</v>
      </c>
      <c r="N15" s="980">
        <v>0</v>
      </c>
      <c r="O15" s="979">
        <v>0</v>
      </c>
      <c r="P15" s="980">
        <f t="shared" si="2"/>
        <v>0</v>
      </c>
      <c r="R15" s="977"/>
    </row>
    <row r="16" spans="1:21" s="963" customFormat="1" ht="16.5" customHeight="1" x14ac:dyDescent="0.25">
      <c r="A16" s="963">
        <v>8</v>
      </c>
      <c r="B16" s="978" t="s">
        <v>40</v>
      </c>
      <c r="C16" s="979">
        <f t="shared" si="0"/>
        <v>3513</v>
      </c>
      <c r="D16" s="980">
        <f t="shared" si="1"/>
        <v>100</v>
      </c>
      <c r="E16" s="979">
        <v>715</v>
      </c>
      <c r="F16" s="980">
        <v>20.352974665528041</v>
      </c>
      <c r="G16" s="979">
        <v>1858</v>
      </c>
      <c r="H16" s="980">
        <v>52.889268431539996</v>
      </c>
      <c r="I16" s="979">
        <v>144</v>
      </c>
      <c r="J16" s="980">
        <v>4.0990606319385146</v>
      </c>
      <c r="K16" s="979">
        <v>796</v>
      </c>
      <c r="L16" s="980">
        <v>22.658696270993453</v>
      </c>
      <c r="M16" s="979">
        <v>0</v>
      </c>
      <c r="N16" s="980">
        <v>0</v>
      </c>
      <c r="O16" s="979">
        <v>0</v>
      </c>
      <c r="P16" s="980">
        <f t="shared" si="2"/>
        <v>0</v>
      </c>
      <c r="R16" s="977"/>
    </row>
    <row r="17" spans="1:18" s="963" customFormat="1" ht="16.5" customHeight="1" x14ac:dyDescent="0.25">
      <c r="A17" s="963">
        <v>9</v>
      </c>
      <c r="B17" s="978" t="s">
        <v>41</v>
      </c>
      <c r="C17" s="979">
        <f t="shared" si="0"/>
        <v>4633</v>
      </c>
      <c r="D17" s="980">
        <f t="shared" si="1"/>
        <v>100</v>
      </c>
      <c r="E17" s="979">
        <v>3834</v>
      </c>
      <c r="F17" s="980">
        <v>82.754154975178068</v>
      </c>
      <c r="G17" s="979">
        <v>4</v>
      </c>
      <c r="H17" s="980">
        <v>8.6337146557306274E-2</v>
      </c>
      <c r="I17" s="979">
        <v>795</v>
      </c>
      <c r="J17" s="980">
        <v>17.159507878264623</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8750</v>
      </c>
      <c r="D18" s="980">
        <f t="shared" si="1"/>
        <v>100</v>
      </c>
      <c r="E18" s="979">
        <v>6420</v>
      </c>
      <c r="F18" s="980">
        <v>73.371428571428581</v>
      </c>
      <c r="G18" s="979">
        <v>1426</v>
      </c>
      <c r="H18" s="980">
        <v>16.297142857142859</v>
      </c>
      <c r="I18" s="979">
        <v>85</v>
      </c>
      <c r="J18" s="980">
        <v>0.97142857142857131</v>
      </c>
      <c r="K18" s="979">
        <v>819</v>
      </c>
      <c r="L18" s="980">
        <v>9.36</v>
      </c>
      <c r="M18" s="979">
        <v>0</v>
      </c>
      <c r="N18" s="980">
        <v>0</v>
      </c>
      <c r="O18" s="979">
        <v>0</v>
      </c>
      <c r="P18" s="980">
        <f t="shared" si="2"/>
        <v>0</v>
      </c>
      <c r="R18" s="977"/>
    </row>
    <row r="19" spans="1:18" s="962" customFormat="1" ht="16.5" customHeight="1" x14ac:dyDescent="0.25">
      <c r="A19" s="962">
        <v>11</v>
      </c>
      <c r="B19" s="978" t="s">
        <v>2</v>
      </c>
      <c r="C19" s="979">
        <f t="shared" si="0"/>
        <v>7445</v>
      </c>
      <c r="D19" s="980">
        <f t="shared" si="1"/>
        <v>100</v>
      </c>
      <c r="E19" s="979">
        <v>6349</v>
      </c>
      <c r="F19" s="980">
        <v>85.278710543989263</v>
      </c>
      <c r="G19" s="979">
        <v>0</v>
      </c>
      <c r="H19" s="980">
        <v>0</v>
      </c>
      <c r="I19" s="979">
        <v>294</v>
      </c>
      <c r="J19" s="980">
        <v>3.9489590329079922</v>
      </c>
      <c r="K19" s="979">
        <v>802</v>
      </c>
      <c r="L19" s="980">
        <v>10.772330423102753</v>
      </c>
      <c r="M19" s="979">
        <v>0</v>
      </c>
      <c r="N19" s="980">
        <v>0</v>
      </c>
      <c r="O19" s="979">
        <v>0</v>
      </c>
      <c r="P19" s="980">
        <f t="shared" si="2"/>
        <v>0</v>
      </c>
      <c r="R19" s="977"/>
    </row>
    <row r="20" spans="1:18" s="962" customFormat="1" ht="16.5" customHeight="1" x14ac:dyDescent="0.25">
      <c r="A20" s="962">
        <v>12</v>
      </c>
      <c r="B20" s="978" t="s">
        <v>35</v>
      </c>
      <c r="C20" s="979">
        <f t="shared" si="0"/>
        <v>6985</v>
      </c>
      <c r="D20" s="980">
        <f t="shared" si="1"/>
        <v>100</v>
      </c>
      <c r="E20" s="979">
        <v>2953</v>
      </c>
      <c r="F20" s="980">
        <v>42.276306370794558</v>
      </c>
      <c r="G20" s="979">
        <v>497</v>
      </c>
      <c r="H20" s="980">
        <v>7.1152469577666428</v>
      </c>
      <c r="I20" s="979">
        <v>1701</v>
      </c>
      <c r="J20" s="980">
        <v>24.352183249821042</v>
      </c>
      <c r="K20" s="979">
        <v>1834</v>
      </c>
      <c r="L20" s="980">
        <v>26.256263421617753</v>
      </c>
      <c r="M20" s="979">
        <v>0</v>
      </c>
      <c r="N20" s="980">
        <v>0</v>
      </c>
      <c r="O20" s="979">
        <v>0</v>
      </c>
      <c r="P20" s="980">
        <f t="shared" si="2"/>
        <v>0</v>
      </c>
      <c r="R20" s="977"/>
    </row>
    <row r="21" spans="1:18" s="962" customFormat="1" ht="16.5" customHeight="1" x14ac:dyDescent="0.25">
      <c r="A21" s="962">
        <v>13</v>
      </c>
      <c r="B21" s="978" t="s">
        <v>42</v>
      </c>
      <c r="C21" s="979">
        <f t="shared" si="0"/>
        <v>5597</v>
      </c>
      <c r="D21" s="980">
        <f t="shared" si="1"/>
        <v>100</v>
      </c>
      <c r="E21" s="979">
        <v>1153</v>
      </c>
      <c r="F21" s="980">
        <v>20.600321600857601</v>
      </c>
      <c r="G21" s="979">
        <v>3</v>
      </c>
      <c r="H21" s="980">
        <v>5.3600142933714484E-2</v>
      </c>
      <c r="I21" s="979">
        <v>454</v>
      </c>
      <c r="J21" s="980">
        <v>8.1114882973021256</v>
      </c>
      <c r="K21" s="979">
        <v>3987</v>
      </c>
      <c r="L21" s="980">
        <v>71.234589958906554</v>
      </c>
      <c r="M21" s="979">
        <v>0</v>
      </c>
      <c r="N21" s="980">
        <v>0</v>
      </c>
      <c r="O21" s="979">
        <v>0</v>
      </c>
      <c r="P21" s="980">
        <f t="shared" si="2"/>
        <v>0</v>
      </c>
      <c r="R21" s="977"/>
    </row>
    <row r="22" spans="1:18" s="962" customFormat="1" ht="16.5" customHeight="1" x14ac:dyDescent="0.25">
      <c r="A22" s="962">
        <v>14</v>
      </c>
      <c r="B22" s="978" t="s">
        <v>43</v>
      </c>
      <c r="C22" s="979">
        <f t="shared" si="0"/>
        <v>198</v>
      </c>
      <c r="D22" s="980">
        <f t="shared" si="1"/>
        <v>100</v>
      </c>
      <c r="E22" s="979">
        <v>0</v>
      </c>
      <c r="F22" s="980">
        <v>0</v>
      </c>
      <c r="G22" s="979">
        <v>0</v>
      </c>
      <c r="H22" s="980">
        <v>0</v>
      </c>
      <c r="I22" s="979">
        <v>71</v>
      </c>
      <c r="J22" s="980">
        <v>35.858585858585855</v>
      </c>
      <c r="K22" s="979">
        <v>127</v>
      </c>
      <c r="L22" s="980">
        <v>64.141414141414145</v>
      </c>
      <c r="M22" s="979">
        <v>0</v>
      </c>
      <c r="N22" s="980">
        <v>0</v>
      </c>
      <c r="O22" s="979">
        <v>0</v>
      </c>
      <c r="P22" s="980">
        <f t="shared" si="2"/>
        <v>0</v>
      </c>
      <c r="R22" s="977"/>
    </row>
    <row r="23" spans="1:18" s="962" customFormat="1" ht="16.5" customHeight="1" x14ac:dyDescent="0.25">
      <c r="A23" s="962">
        <v>15</v>
      </c>
      <c r="B23" s="978" t="s">
        <v>44</v>
      </c>
      <c r="C23" s="979">
        <f t="shared" si="0"/>
        <v>936</v>
      </c>
      <c r="D23" s="980">
        <f t="shared" si="1"/>
        <v>100</v>
      </c>
      <c r="E23" s="979">
        <v>590</v>
      </c>
      <c r="F23" s="980">
        <v>63.034188034188034</v>
      </c>
      <c r="G23" s="979">
        <v>12</v>
      </c>
      <c r="H23" s="980">
        <v>1.2820512820512819</v>
      </c>
      <c r="I23" s="979">
        <v>209</v>
      </c>
      <c r="J23" s="980">
        <v>22.32905982905983</v>
      </c>
      <c r="K23" s="979">
        <v>125</v>
      </c>
      <c r="L23" s="980">
        <v>13.354700854700855</v>
      </c>
      <c r="M23" s="979">
        <v>0</v>
      </c>
      <c r="N23" s="980">
        <v>0</v>
      </c>
      <c r="O23" s="979">
        <v>0</v>
      </c>
      <c r="P23" s="980">
        <f t="shared" si="2"/>
        <v>0</v>
      </c>
      <c r="R23" s="977"/>
    </row>
    <row r="24" spans="1:18" s="962" customFormat="1" ht="16.5" customHeight="1" x14ac:dyDescent="0.25">
      <c r="A24" s="962">
        <v>16</v>
      </c>
      <c r="B24" s="978" t="s">
        <v>45</v>
      </c>
      <c r="C24" s="979">
        <f t="shared" si="0"/>
        <v>32</v>
      </c>
      <c r="D24" s="980">
        <f t="shared" si="1"/>
        <v>100</v>
      </c>
      <c r="E24" s="979">
        <v>0</v>
      </c>
      <c r="F24" s="980">
        <v>0</v>
      </c>
      <c r="G24" s="979">
        <v>29</v>
      </c>
      <c r="H24" s="980">
        <v>90.625</v>
      </c>
      <c r="I24" s="979">
        <v>3</v>
      </c>
      <c r="J24" s="980">
        <v>9.375</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34</v>
      </c>
      <c r="D25" s="980">
        <f t="shared" si="1"/>
        <v>100</v>
      </c>
      <c r="E25" s="979">
        <v>0</v>
      </c>
      <c r="F25" s="980">
        <v>0</v>
      </c>
      <c r="G25" s="979">
        <v>13</v>
      </c>
      <c r="H25" s="980">
        <v>38.235294117647058</v>
      </c>
      <c r="I25" s="979">
        <v>21</v>
      </c>
      <c r="J25" s="980">
        <v>61.764705882352942</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67259</v>
      </c>
      <c r="D27" s="1292">
        <f>C27/$C27*100</f>
        <v>100</v>
      </c>
      <c r="E27" s="1291">
        <f>SUM(E9:E26)</f>
        <v>32190</v>
      </c>
      <c r="F27" s="1292">
        <f>E27/$C27*100</f>
        <v>47.859765979274151</v>
      </c>
      <c r="G27" s="1291">
        <f>SUM(G9:G26)</f>
        <v>3925</v>
      </c>
      <c r="H27" s="1292">
        <f>G27/$C27*100</f>
        <v>5.8356502475505136</v>
      </c>
      <c r="I27" s="1291">
        <f>SUM(I9:I26)</f>
        <v>17840</v>
      </c>
      <c r="J27" s="1292">
        <f>I27/$C27*100</f>
        <v>26.524331316255072</v>
      </c>
      <c r="K27" s="1291">
        <f>SUM(K9:K26)</f>
        <v>13068</v>
      </c>
      <c r="L27" s="1292">
        <f>K27/$C27*100</f>
        <v>19.42937004713124</v>
      </c>
      <c r="M27" s="1291">
        <f>SUM(M9:M26)</f>
        <v>236</v>
      </c>
      <c r="N27" s="1292">
        <f>M27/$C27*100</f>
        <v>0.35088240978902452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90"/>
      <c r="C2" s="1690"/>
      <c r="D2" s="1690"/>
      <c r="E2" s="1690"/>
      <c r="F2" s="1690"/>
      <c r="G2" s="1690"/>
      <c r="H2" s="1690"/>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91" t="s">
        <v>443</v>
      </c>
      <c r="C4" s="1691"/>
      <c r="D4" s="1691"/>
      <c r="E4" s="1691"/>
      <c r="F4" s="1691"/>
      <c r="G4" s="1691"/>
      <c r="H4" s="1691"/>
      <c r="I4" s="1691"/>
      <c r="J4" s="1691"/>
      <c r="K4" s="1691"/>
      <c r="L4" s="1691"/>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92" t="s">
        <v>498</v>
      </c>
      <c r="C5" s="1692"/>
      <c r="D5" s="1692"/>
      <c r="E5" s="1692"/>
      <c r="F5" s="1692"/>
      <c r="G5" s="1692"/>
      <c r="H5" s="1692"/>
      <c r="I5" s="1692"/>
      <c r="J5" s="1692"/>
      <c r="K5" s="1692"/>
      <c r="L5" s="1692"/>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89"/>
      <c r="D7" s="1689"/>
      <c r="E7" s="1689"/>
      <c r="F7" s="1689"/>
      <c r="G7" s="1689"/>
      <c r="H7" s="1689"/>
      <c r="I7" s="127"/>
      <c r="J7" s="1689"/>
      <c r="K7" s="1689"/>
      <c r="L7" s="1689"/>
      <c r="M7" s="1689"/>
      <c r="N7" s="127"/>
      <c r="O7" s="127"/>
      <c r="P7" s="127"/>
      <c r="Q7" s="1689"/>
      <c r="R7" s="1689"/>
      <c r="S7" s="1689"/>
      <c r="T7" s="1689"/>
      <c r="U7" s="1689"/>
      <c r="V7" s="1689"/>
      <c r="W7" s="127"/>
      <c r="X7" s="127"/>
      <c r="AF7" s="1686"/>
      <c r="AG7" s="1686"/>
      <c r="AH7" s="1686"/>
      <c r="AI7" s="1686"/>
      <c r="AJ7" s="1686"/>
      <c r="AK7" s="1686"/>
      <c r="AL7" s="1686"/>
      <c r="AM7" s="1686"/>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87"/>
      <c r="B9" s="207" t="s">
        <v>139</v>
      </c>
      <c r="C9" s="1007">
        <v>271052</v>
      </c>
      <c r="D9" s="1008">
        <v>0.36312241442136628</v>
      </c>
      <c r="E9" s="1009"/>
      <c r="F9" s="1009"/>
      <c r="G9" s="1009"/>
      <c r="H9" s="1009" t="s">
        <v>140</v>
      </c>
      <c r="I9" s="207">
        <v>205007</v>
      </c>
      <c r="J9" s="1008">
        <v>0.27477589774932715</v>
      </c>
      <c r="K9" s="1009"/>
      <c r="L9" s="1009"/>
      <c r="M9" s="1009"/>
      <c r="N9" s="127"/>
      <c r="O9" s="1688"/>
      <c r="P9" s="1010"/>
      <c r="Q9" s="1009"/>
      <c r="R9" s="1009"/>
      <c r="S9" s="1009"/>
      <c r="T9" s="1009"/>
      <c r="U9" s="1009"/>
      <c r="V9" s="1009"/>
      <c r="W9" s="127"/>
      <c r="X9" s="127"/>
      <c r="AD9" s="1687"/>
      <c r="AE9" s="1011"/>
      <c r="AF9" s="1012"/>
      <c r="AG9" s="1012"/>
      <c r="AH9" s="1012"/>
      <c r="AI9" s="1012"/>
      <c r="AJ9" s="1012"/>
      <c r="AK9" s="1012"/>
      <c r="AL9" s="1012"/>
      <c r="AM9" s="1012"/>
    </row>
    <row r="10" spans="1:39" s="201" customFormat="1" x14ac:dyDescent="0.35">
      <c r="A10" s="1687"/>
      <c r="B10" s="207" t="s">
        <v>143</v>
      </c>
      <c r="C10" s="1007">
        <v>170586</v>
      </c>
      <c r="D10" s="1008">
        <v>0.22853031959359527</v>
      </c>
      <c r="E10" s="1009"/>
      <c r="F10" s="1009"/>
      <c r="G10" s="1009"/>
      <c r="H10" s="1009" t="s">
        <v>142</v>
      </c>
      <c r="I10" s="207">
        <v>356221</v>
      </c>
      <c r="J10" s="1008">
        <v>0.47745172151274379</v>
      </c>
      <c r="K10" s="1009"/>
      <c r="L10" s="1009"/>
      <c r="M10" s="1009"/>
      <c r="N10" s="127"/>
      <c r="O10" s="1688"/>
      <c r="P10" s="1010"/>
      <c r="Q10" s="1009"/>
      <c r="R10" s="1009"/>
      <c r="S10" s="1009"/>
      <c r="T10" s="1009"/>
      <c r="U10" s="1009"/>
      <c r="V10" s="1009"/>
      <c r="W10" s="127"/>
      <c r="X10" s="127"/>
      <c r="AD10" s="1687"/>
      <c r="AE10" s="1011"/>
      <c r="AF10" s="1012"/>
      <c r="AG10" s="1012"/>
      <c r="AH10" s="1012"/>
      <c r="AI10" s="1012"/>
      <c r="AJ10" s="1012"/>
      <c r="AK10" s="1012"/>
      <c r="AL10" s="1012"/>
      <c r="AM10" s="1012"/>
    </row>
    <row r="11" spans="1:39" s="201" customFormat="1" x14ac:dyDescent="0.35">
      <c r="A11" s="1687"/>
      <c r="B11" s="207" t="s">
        <v>141</v>
      </c>
      <c r="C11" s="1007">
        <v>149130</v>
      </c>
      <c r="D11" s="1008">
        <v>0.199786187383448</v>
      </c>
      <c r="E11" s="1009"/>
      <c r="F11" s="1009"/>
      <c r="G11" s="1009"/>
      <c r="H11" s="1009" t="s">
        <v>144</v>
      </c>
      <c r="I11" s="207">
        <v>131150</v>
      </c>
      <c r="J11" s="1008">
        <v>0.17578355368267551</v>
      </c>
      <c r="K11" s="1009"/>
      <c r="L11" s="1009"/>
      <c r="M11" s="1009"/>
      <c r="N11" s="127"/>
      <c r="O11" s="1688"/>
      <c r="P11" s="1010"/>
      <c r="Q11" s="1009"/>
      <c r="R11" s="1009"/>
      <c r="S11" s="1009"/>
      <c r="T11" s="1009"/>
      <c r="U11" s="1009"/>
      <c r="V11" s="1009"/>
      <c r="W11" s="127"/>
      <c r="X11" s="127"/>
      <c r="AD11" s="1687"/>
      <c r="AE11" s="1011"/>
      <c r="AF11" s="1012"/>
      <c r="AG11" s="1012"/>
      <c r="AH11" s="1012"/>
      <c r="AI11" s="1012"/>
      <c r="AJ11" s="1012"/>
      <c r="AK11" s="1012"/>
      <c r="AL11" s="1012"/>
      <c r="AM11" s="1012"/>
    </row>
    <row r="12" spans="1:39" s="201" customFormat="1" x14ac:dyDescent="0.35">
      <c r="A12" s="1687"/>
      <c r="B12" s="207" t="s">
        <v>147</v>
      </c>
      <c r="C12" s="1007">
        <v>31634</v>
      </c>
      <c r="D12" s="1008">
        <v>4.2379375388506633E-2</v>
      </c>
      <c r="E12" s="1009"/>
      <c r="F12" s="1009"/>
      <c r="G12" s="1009"/>
      <c r="H12" s="1009" t="s">
        <v>146</v>
      </c>
      <c r="I12" s="207">
        <v>47077</v>
      </c>
      <c r="J12" s="1008">
        <v>6.3098454873955892E-2</v>
      </c>
      <c r="K12" s="1009"/>
      <c r="L12" s="1009"/>
      <c r="M12" s="1009"/>
      <c r="N12" s="127"/>
      <c r="O12" s="1688"/>
      <c r="P12" s="1010"/>
      <c r="Q12" s="1009"/>
      <c r="R12" s="1009"/>
      <c r="S12" s="1009"/>
      <c r="T12" s="1009"/>
      <c r="U12" s="1009"/>
      <c r="V12" s="1009"/>
      <c r="W12" s="127"/>
      <c r="X12" s="127"/>
      <c r="AD12" s="1687"/>
      <c r="AE12" s="1011"/>
      <c r="AF12" s="1012"/>
      <c r="AG12" s="1012"/>
      <c r="AH12" s="1012"/>
      <c r="AI12" s="1012"/>
      <c r="AJ12" s="1012"/>
      <c r="AK12" s="1012"/>
      <c r="AL12" s="1012"/>
      <c r="AM12" s="1012"/>
    </row>
    <row r="13" spans="1:39" s="201" customFormat="1" x14ac:dyDescent="0.35">
      <c r="A13" s="1687"/>
      <c r="B13" s="207" t="s">
        <v>145</v>
      </c>
      <c r="C13" s="1007">
        <v>24107</v>
      </c>
      <c r="D13" s="1008">
        <v>3.2295618716909953E-2</v>
      </c>
      <c r="E13" s="1009"/>
      <c r="F13" s="1009"/>
      <c r="G13" s="1009"/>
      <c r="H13" s="1009" t="s">
        <v>148</v>
      </c>
      <c r="I13" s="207">
        <v>6633</v>
      </c>
      <c r="J13" s="1008">
        <v>8.8903721812976493E-3</v>
      </c>
      <c r="K13" s="1009"/>
      <c r="L13" s="1009"/>
      <c r="M13" s="1009"/>
      <c r="N13" s="127"/>
      <c r="O13" s="1688"/>
      <c r="P13" s="1010"/>
      <c r="Q13" s="1009"/>
      <c r="R13" s="1009"/>
      <c r="S13" s="1009"/>
      <c r="T13" s="1009"/>
      <c r="U13" s="1009"/>
      <c r="V13" s="1009"/>
      <c r="W13" s="127"/>
      <c r="X13" s="127"/>
      <c r="AD13" s="1687"/>
      <c r="AE13" s="1011"/>
      <c r="AF13" s="1012"/>
      <c r="AG13" s="1012"/>
      <c r="AH13" s="1012"/>
      <c r="AI13" s="1012"/>
      <c r="AJ13" s="1012"/>
      <c r="AK13" s="1012"/>
      <c r="AL13" s="1012"/>
      <c r="AM13" s="1012"/>
    </row>
    <row r="14" spans="1:39" s="201" customFormat="1" x14ac:dyDescent="0.35">
      <c r="A14" s="1687"/>
      <c r="B14" s="207" t="s">
        <v>151</v>
      </c>
      <c r="C14" s="1007">
        <v>12710</v>
      </c>
      <c r="D14" s="1008">
        <v>1.7027307997342079E-2</v>
      </c>
      <c r="E14" s="1009"/>
      <c r="F14" s="1009"/>
      <c r="G14" s="1009"/>
      <c r="H14" s="1009" t="s">
        <v>150</v>
      </c>
      <c r="I14" s="207">
        <v>916</v>
      </c>
      <c r="J14" s="1009"/>
      <c r="K14" s="1009"/>
      <c r="L14" s="1009"/>
      <c r="M14" s="1009"/>
      <c r="N14" s="127"/>
      <c r="O14" s="1688"/>
      <c r="P14" s="1010"/>
      <c r="Q14" s="1009"/>
      <c r="R14" s="1009"/>
      <c r="S14" s="1009"/>
      <c r="T14" s="1009"/>
      <c r="U14" s="1009"/>
      <c r="V14" s="1009"/>
      <c r="W14" s="127"/>
      <c r="X14" s="127"/>
      <c r="AD14" s="1687"/>
      <c r="AE14" s="1011"/>
      <c r="AF14" s="1012"/>
      <c r="AG14" s="1012"/>
      <c r="AH14" s="1012"/>
      <c r="AI14" s="1012"/>
      <c r="AJ14" s="1012"/>
      <c r="AK14" s="1012"/>
      <c r="AL14" s="1012"/>
      <c r="AM14" s="1012"/>
    </row>
    <row r="15" spans="1:39" s="201" customFormat="1" x14ac:dyDescent="0.35">
      <c r="A15" s="1687"/>
      <c r="B15" s="207" t="s">
        <v>149</v>
      </c>
      <c r="C15" s="1007">
        <v>13116</v>
      </c>
      <c r="D15" s="1008">
        <v>1.7571217285062054E-2</v>
      </c>
      <c r="E15" s="1009"/>
      <c r="F15" s="1009"/>
      <c r="G15" s="1009"/>
      <c r="H15" s="1009"/>
      <c r="I15" s="127"/>
      <c r="J15" s="1009"/>
      <c r="K15" s="1009"/>
      <c r="L15" s="1009"/>
      <c r="M15" s="1009"/>
      <c r="N15" s="127"/>
      <c r="O15" s="1688"/>
      <c r="P15" s="1010"/>
      <c r="Q15" s="1009"/>
      <c r="R15" s="1009"/>
      <c r="S15" s="1009"/>
      <c r="T15" s="1009"/>
      <c r="U15" s="1009"/>
      <c r="V15" s="1009"/>
      <c r="W15" s="127"/>
      <c r="X15" s="127"/>
      <c r="AD15" s="1687"/>
      <c r="AE15" s="1011"/>
      <c r="AF15" s="1012"/>
      <c r="AG15" s="1012"/>
      <c r="AH15" s="1012"/>
      <c r="AI15" s="1012"/>
      <c r="AJ15" s="1012"/>
      <c r="AK15" s="1012"/>
      <c r="AL15" s="1012"/>
      <c r="AM15" s="1012"/>
    </row>
    <row r="16" spans="1:39" s="201" customFormat="1" x14ac:dyDescent="0.35">
      <c r="A16" s="1687"/>
      <c r="B16" s="207" t="s">
        <v>190</v>
      </c>
      <c r="C16" s="1007">
        <v>9178</v>
      </c>
      <c r="D16" s="1008">
        <v>1.229556512978801E-2</v>
      </c>
      <c r="E16" s="1009"/>
      <c r="F16" s="1009"/>
      <c r="G16" s="1009"/>
      <c r="H16" s="1009"/>
      <c r="I16" s="127"/>
      <c r="J16" s="1009"/>
      <c r="K16" s="1009"/>
      <c r="L16" s="1009"/>
      <c r="M16" s="1009"/>
      <c r="N16" s="127"/>
      <c r="O16" s="1688"/>
      <c r="P16" s="1010"/>
      <c r="Q16" s="1009"/>
      <c r="R16" s="1009"/>
      <c r="S16" s="1009"/>
      <c r="T16" s="1009"/>
      <c r="U16" s="1009"/>
      <c r="V16" s="1009"/>
      <c r="W16" s="127"/>
      <c r="X16" s="127"/>
      <c r="AD16" s="1687"/>
      <c r="AE16" s="1011"/>
      <c r="AF16" s="1012"/>
      <c r="AG16" s="1012"/>
      <c r="AH16" s="1012"/>
      <c r="AI16" s="1012"/>
      <c r="AJ16" s="1012"/>
      <c r="AK16" s="1012"/>
      <c r="AL16" s="1012"/>
      <c r="AM16" s="1012"/>
    </row>
    <row r="17" spans="1:28" s="201" customFormat="1" x14ac:dyDescent="0.35">
      <c r="A17" s="1013"/>
      <c r="B17" s="207" t="s">
        <v>150</v>
      </c>
      <c r="C17" s="205">
        <v>64935</v>
      </c>
      <c r="D17" s="1008">
        <v>8.6991994083981741E-2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206864</v>
      </c>
      <c r="D19" s="206">
        <v>0.27692488929108816</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540140</v>
      </c>
      <c r="D20" s="206">
        <v>0.72307511070891184</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446</v>
      </c>
      <c r="C6" s="1554"/>
      <c r="D6" s="1554"/>
      <c r="E6" s="1554"/>
      <c r="F6" s="1554"/>
      <c r="G6" s="1554"/>
      <c r="H6" s="1554"/>
      <c r="I6" s="1554"/>
      <c r="J6" s="1554"/>
      <c r="K6" s="1554"/>
      <c r="L6" s="1554"/>
      <c r="M6" s="1554"/>
      <c r="N6" s="1554"/>
      <c r="O6" s="1016"/>
    </row>
    <row r="7" spans="1:17" s="621" customFormat="1" ht="11.2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tr">
        <f>porsaad!$B$6</f>
        <v>Situación a 31 de octubre de 2025</v>
      </c>
      <c r="C8" s="1693"/>
      <c r="D8" s="1693"/>
      <c r="E8" s="1693"/>
      <c r="F8" s="1693"/>
      <c r="G8" s="1693"/>
      <c r="H8" s="1693"/>
      <c r="I8" s="1693"/>
      <c r="J8" s="1693"/>
      <c r="K8" s="1693"/>
      <c r="L8" s="1693"/>
      <c r="M8" s="1693"/>
      <c r="N8" s="1693"/>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94" t="s">
        <v>0</v>
      </c>
      <c r="D11" s="1694"/>
      <c r="E11" s="1694"/>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17559</v>
      </c>
      <c r="D13" s="1019">
        <v>76476</v>
      </c>
      <c r="E13" s="1019" t="e">
        <v>#REF!</v>
      </c>
      <c r="F13" s="1019">
        <v>94035</v>
      </c>
      <c r="G13" s="129">
        <v>0.18672834582868081</v>
      </c>
      <c r="H13" s="129">
        <v>0.81327165417131919</v>
      </c>
      <c r="I13" s="129">
        <v>0.27692488929108816</v>
      </c>
      <c r="M13" s="1019"/>
      <c r="N13" s="1019"/>
      <c r="O13" s="1020"/>
      <c r="P13" s="1020"/>
      <c r="Q13" s="1020"/>
    </row>
    <row r="14" spans="1:17" s="101" customFormat="1" x14ac:dyDescent="0.35">
      <c r="B14" s="101" t="s">
        <v>7</v>
      </c>
      <c r="C14" s="1019">
        <v>7853</v>
      </c>
      <c r="D14" s="1019">
        <v>18175</v>
      </c>
      <c r="E14" s="1019" t="e">
        <v>#REF!</v>
      </c>
      <c r="F14" s="1019">
        <v>26028</v>
      </c>
      <c r="G14" s="129">
        <v>0.30171353926540651</v>
      </c>
      <c r="H14" s="129">
        <v>0.69828646073459355</v>
      </c>
      <c r="I14" s="129">
        <v>0.27692488929108816</v>
      </c>
      <c r="M14" s="1019"/>
      <c r="N14" s="1019"/>
      <c r="O14" s="1020"/>
      <c r="P14" s="1020"/>
      <c r="Q14" s="1020"/>
    </row>
    <row r="15" spans="1:17" s="101" customFormat="1" x14ac:dyDescent="0.35">
      <c r="B15" s="101" t="s">
        <v>37</v>
      </c>
      <c r="C15" s="1019">
        <v>3478</v>
      </c>
      <c r="D15" s="1019">
        <v>9827</v>
      </c>
      <c r="E15" s="1019" t="e">
        <v>#REF!</v>
      </c>
      <c r="F15" s="1019">
        <v>13305</v>
      </c>
      <c r="G15" s="129">
        <v>0.2614054866591507</v>
      </c>
      <c r="H15" s="129">
        <v>0.73859451334084936</v>
      </c>
      <c r="I15" s="129">
        <v>0.27692488929108816</v>
      </c>
      <c r="M15" s="1019"/>
      <c r="N15" s="1019"/>
      <c r="O15" s="1020"/>
      <c r="P15" s="1020"/>
      <c r="Q15" s="1020"/>
    </row>
    <row r="16" spans="1:17" s="101" customFormat="1" x14ac:dyDescent="0.35">
      <c r="B16" s="101" t="s">
        <v>38</v>
      </c>
      <c r="C16" s="1019">
        <v>7835</v>
      </c>
      <c r="D16" s="1019">
        <v>18736</v>
      </c>
      <c r="E16" s="1019" t="e">
        <v>#REF!</v>
      </c>
      <c r="F16" s="1019">
        <v>26571</v>
      </c>
      <c r="G16" s="129">
        <v>0.29487034737119416</v>
      </c>
      <c r="H16" s="129">
        <v>0.70512965262880589</v>
      </c>
      <c r="I16" s="129">
        <v>0.27692488929108816</v>
      </c>
      <c r="M16" s="1019"/>
      <c r="N16" s="1019"/>
      <c r="O16" s="1020"/>
      <c r="P16" s="1020"/>
      <c r="Q16" s="1020"/>
    </row>
    <row r="17" spans="2:17" s="101" customFormat="1" x14ac:dyDescent="0.35">
      <c r="B17" s="101" t="s">
        <v>6</v>
      </c>
      <c r="C17" s="1019">
        <v>7087</v>
      </c>
      <c r="D17" s="1019">
        <v>20212</v>
      </c>
      <c r="E17" s="1019" t="e">
        <v>#REF!</v>
      </c>
      <c r="F17" s="1019">
        <v>27299</v>
      </c>
      <c r="G17" s="129">
        <v>0.25960657899556761</v>
      </c>
      <c r="H17" s="129">
        <v>0.74039342100443239</v>
      </c>
      <c r="I17" s="129">
        <v>0.27692488929108816</v>
      </c>
      <c r="M17" s="1019"/>
      <c r="N17" s="1019"/>
      <c r="O17" s="1020"/>
      <c r="P17" s="1020"/>
      <c r="Q17" s="1020"/>
    </row>
    <row r="18" spans="2:17" s="101" customFormat="1" x14ac:dyDescent="0.35">
      <c r="B18" s="101" t="s">
        <v>5</v>
      </c>
      <c r="C18" s="1019">
        <v>2749</v>
      </c>
      <c r="D18" s="1019">
        <v>7036</v>
      </c>
      <c r="E18" s="1019" t="e">
        <v>#REF!</v>
      </c>
      <c r="F18" s="1019">
        <v>9785</v>
      </c>
      <c r="G18" s="129">
        <v>0.28094021461420543</v>
      </c>
      <c r="H18" s="129">
        <v>0.71905978538579463</v>
      </c>
      <c r="I18" s="129">
        <v>0.27692488929108816</v>
      </c>
      <c r="M18" s="1019"/>
      <c r="N18" s="1019"/>
      <c r="O18" s="1020"/>
      <c r="P18" s="1020"/>
      <c r="Q18" s="1020"/>
    </row>
    <row r="19" spans="2:17" s="101" customFormat="1" x14ac:dyDescent="0.35">
      <c r="B19" s="101" t="s">
        <v>4</v>
      </c>
      <c r="C19" s="1019">
        <v>10044</v>
      </c>
      <c r="D19" s="1019">
        <v>29439</v>
      </c>
      <c r="E19" s="1019" t="e">
        <v>#REF!</v>
      </c>
      <c r="F19" s="1019">
        <v>39483</v>
      </c>
      <c r="G19" s="129">
        <v>0.25438796444039208</v>
      </c>
      <c r="H19" s="129">
        <v>0.74561203555960798</v>
      </c>
      <c r="I19" s="129">
        <v>0.27692488929108816</v>
      </c>
      <c r="M19" s="1019"/>
      <c r="N19" s="1019"/>
      <c r="O19" s="1020"/>
      <c r="P19" s="1020"/>
      <c r="Q19" s="1020"/>
    </row>
    <row r="20" spans="2:17" s="101" customFormat="1" x14ac:dyDescent="0.35">
      <c r="B20" s="101" t="s">
        <v>40</v>
      </c>
      <c r="C20" s="1019">
        <v>5928</v>
      </c>
      <c r="D20" s="1019">
        <v>18066</v>
      </c>
      <c r="E20" s="1019" t="e">
        <v>#REF!</v>
      </c>
      <c r="F20" s="1019">
        <v>23994</v>
      </c>
      <c r="G20" s="129">
        <v>0.24706176544136035</v>
      </c>
      <c r="H20" s="129">
        <v>0.75293823455863962</v>
      </c>
      <c r="I20" s="129">
        <v>0.27692488929108816</v>
      </c>
      <c r="M20" s="1019"/>
      <c r="N20" s="1019"/>
      <c r="O20" s="1020"/>
      <c r="P20" s="1020"/>
      <c r="Q20" s="1020"/>
    </row>
    <row r="21" spans="2:17" s="101" customFormat="1" x14ac:dyDescent="0.35">
      <c r="B21" s="101" t="s">
        <v>41</v>
      </c>
      <c r="C21" s="1019">
        <v>57158</v>
      </c>
      <c r="D21" s="1019">
        <v>106954</v>
      </c>
      <c r="E21" s="1019" t="e">
        <v>#REF!</v>
      </c>
      <c r="F21" s="1019">
        <v>164112</v>
      </c>
      <c r="G21" s="129">
        <v>0.34828653602417858</v>
      </c>
      <c r="H21" s="129">
        <v>0.65171346397582142</v>
      </c>
      <c r="I21" s="129">
        <v>0.27692488929108816</v>
      </c>
      <c r="M21" s="1019"/>
      <c r="N21" s="1019"/>
      <c r="O21" s="1020"/>
      <c r="P21" s="1020"/>
      <c r="Q21" s="1020"/>
    </row>
    <row r="22" spans="2:17" s="101" customFormat="1" x14ac:dyDescent="0.35">
      <c r="B22" s="101" t="s">
        <v>3</v>
      </c>
      <c r="C22" s="1019">
        <v>36540</v>
      </c>
      <c r="D22" s="1019">
        <v>97447</v>
      </c>
      <c r="E22" s="1019" t="e">
        <v>#REF!</v>
      </c>
      <c r="F22" s="1019">
        <v>133987</v>
      </c>
      <c r="G22" s="129">
        <v>0.27271302439788936</v>
      </c>
      <c r="H22" s="129">
        <v>0.72728697560211064</v>
      </c>
      <c r="I22" s="129">
        <v>0.27692488929108816</v>
      </c>
      <c r="M22" s="1019"/>
      <c r="N22" s="1019"/>
      <c r="O22" s="1020"/>
      <c r="P22" s="1020"/>
      <c r="Q22" s="1020"/>
    </row>
    <row r="23" spans="2:17" s="101" customFormat="1" x14ac:dyDescent="0.35">
      <c r="B23" s="101" t="s">
        <v>2</v>
      </c>
      <c r="C23" s="1019">
        <v>1451</v>
      </c>
      <c r="D23" s="1019">
        <v>6102</v>
      </c>
      <c r="E23" s="1019" t="e">
        <v>#REF!</v>
      </c>
      <c r="F23" s="1019">
        <v>7553</v>
      </c>
      <c r="G23" s="129">
        <v>0.19210909572355356</v>
      </c>
      <c r="H23" s="129">
        <v>0.8078909042764465</v>
      </c>
      <c r="I23" s="129">
        <v>0.27692488929108816</v>
      </c>
      <c r="M23" s="1019"/>
      <c r="N23" s="1019"/>
      <c r="O23" s="1020"/>
      <c r="P23" s="1020"/>
      <c r="Q23" s="1020"/>
    </row>
    <row r="24" spans="2:17" s="101" customFormat="1" x14ac:dyDescent="0.35">
      <c r="B24" s="101" t="s">
        <v>35</v>
      </c>
      <c r="C24" s="1019">
        <v>6984</v>
      </c>
      <c r="D24" s="1019">
        <v>27094</v>
      </c>
      <c r="E24" s="1019" t="e">
        <v>#REF!</v>
      </c>
      <c r="F24" s="1019">
        <v>34078</v>
      </c>
      <c r="G24" s="129">
        <v>0.20494160455425789</v>
      </c>
      <c r="H24" s="129">
        <v>0.79505839544574208</v>
      </c>
      <c r="I24" s="129">
        <v>0.27692488929108816</v>
      </c>
      <c r="M24" s="1019"/>
      <c r="N24" s="1019"/>
      <c r="O24" s="1020"/>
      <c r="P24" s="1020"/>
      <c r="Q24" s="1020"/>
    </row>
    <row r="25" spans="2:17" s="101" customFormat="1" x14ac:dyDescent="0.35">
      <c r="B25" s="101" t="s">
        <v>42</v>
      </c>
      <c r="C25" s="1019">
        <v>15618</v>
      </c>
      <c r="D25" s="1019">
        <v>44522</v>
      </c>
      <c r="E25" s="1019" t="e">
        <v>#REF!</v>
      </c>
      <c r="F25" s="1019">
        <v>60140</v>
      </c>
      <c r="G25" s="129">
        <v>0.25969404722314599</v>
      </c>
      <c r="H25" s="129">
        <v>0.74030595277685396</v>
      </c>
      <c r="I25" s="129">
        <v>0.27692488929108816</v>
      </c>
      <c r="M25" s="1019"/>
      <c r="N25" s="1019"/>
      <c r="O25" s="1020"/>
      <c r="P25" s="1020"/>
      <c r="Q25" s="1020"/>
    </row>
    <row r="26" spans="2:17" s="101" customFormat="1" x14ac:dyDescent="0.35">
      <c r="B26" s="101" t="s">
        <v>43</v>
      </c>
      <c r="C26" s="1019">
        <v>8855</v>
      </c>
      <c r="D26" s="1019">
        <v>22239</v>
      </c>
      <c r="E26" s="1019" t="e">
        <v>#REF!</v>
      </c>
      <c r="F26" s="1019">
        <v>31094</v>
      </c>
      <c r="G26" s="129">
        <v>0.28478162989644307</v>
      </c>
      <c r="H26" s="129">
        <v>0.71521837010355693</v>
      </c>
      <c r="I26" s="129">
        <v>0.27692488929108816</v>
      </c>
      <c r="M26" s="1019"/>
      <c r="N26" s="1019"/>
      <c r="O26" s="1020"/>
      <c r="P26" s="1020"/>
      <c r="Q26" s="1020"/>
    </row>
    <row r="27" spans="2:17" s="101" customFormat="1" x14ac:dyDescent="0.35">
      <c r="B27" s="101" t="s">
        <v>44</v>
      </c>
      <c r="C27" s="1019">
        <v>3103</v>
      </c>
      <c r="D27" s="1019">
        <v>7734</v>
      </c>
      <c r="E27" s="1019" t="e">
        <v>#REF!</v>
      </c>
      <c r="F27" s="1019">
        <v>10837</v>
      </c>
      <c r="G27" s="129">
        <v>0.2863338562332749</v>
      </c>
      <c r="H27" s="129">
        <v>0.7136661437667251</v>
      </c>
      <c r="I27" s="129">
        <v>0.27692488929108816</v>
      </c>
      <c r="M27" s="1019"/>
      <c r="N27" s="1019"/>
      <c r="O27" s="1020"/>
      <c r="P27" s="1020"/>
      <c r="Q27" s="1020"/>
    </row>
    <row r="28" spans="2:17" s="101" customFormat="1" x14ac:dyDescent="0.35">
      <c r="B28" s="101" t="s">
        <v>45</v>
      </c>
      <c r="C28" s="1019">
        <v>14021</v>
      </c>
      <c r="D28" s="1019">
        <v>27467</v>
      </c>
      <c r="E28" s="1019" t="e">
        <v>#REF!</v>
      </c>
      <c r="F28" s="1019">
        <v>41488</v>
      </c>
      <c r="G28" s="129">
        <v>0.33795314307751639</v>
      </c>
      <c r="H28" s="129">
        <v>0.66204685692248366</v>
      </c>
      <c r="I28" s="129">
        <v>0.27692488929108816</v>
      </c>
      <c r="M28" s="1019"/>
      <c r="N28" s="1019"/>
      <c r="O28" s="1020"/>
      <c r="P28" s="1020"/>
      <c r="Q28" s="1020"/>
    </row>
    <row r="29" spans="2:17" s="101" customFormat="1" x14ac:dyDescent="0.35">
      <c r="B29" s="101" t="s">
        <v>46</v>
      </c>
      <c r="C29" s="1019">
        <v>341</v>
      </c>
      <c r="D29" s="1019">
        <v>869</v>
      </c>
      <c r="E29" s="1019" t="e">
        <v>#REF!</v>
      </c>
      <c r="F29" s="1019">
        <v>1210</v>
      </c>
      <c r="G29" s="129">
        <v>0.2818181818181818</v>
      </c>
      <c r="H29" s="129">
        <v>0.71818181818181814</v>
      </c>
      <c r="I29" s="129">
        <v>0.27692488929108816</v>
      </c>
      <c r="M29" s="1019"/>
      <c r="N29" s="1019"/>
      <c r="O29" s="1020"/>
      <c r="P29" s="1020"/>
      <c r="Q29" s="1020"/>
    </row>
    <row r="30" spans="2:17" s="101" customFormat="1" x14ac:dyDescent="0.35">
      <c r="B30" s="101" t="s">
        <v>39</v>
      </c>
      <c r="C30" s="1019">
        <v>143</v>
      </c>
      <c r="D30" s="1019">
        <v>746</v>
      </c>
      <c r="E30" s="1019" t="e">
        <v>#REF!</v>
      </c>
      <c r="F30" s="1019">
        <v>889</v>
      </c>
      <c r="G30" s="129">
        <v>0.16085489313835771</v>
      </c>
      <c r="H30" s="129">
        <v>0.83914510686164234</v>
      </c>
      <c r="I30" s="129">
        <v>0.27692488929108816</v>
      </c>
      <c r="M30" s="1019"/>
      <c r="N30" s="1019"/>
      <c r="O30" s="1020"/>
      <c r="P30" s="1020"/>
      <c r="Q30" s="1020"/>
    </row>
    <row r="31" spans="2:17" s="101" customFormat="1" x14ac:dyDescent="0.35">
      <c r="B31" s="101" t="s">
        <v>47</v>
      </c>
      <c r="C31" s="1019">
        <v>117</v>
      </c>
      <c r="D31" s="1019">
        <v>999</v>
      </c>
      <c r="E31" s="1019" t="e">
        <v>#REF!</v>
      </c>
      <c r="F31" s="1019">
        <v>1116</v>
      </c>
      <c r="G31" s="129">
        <v>0.10483870967741936</v>
      </c>
      <c r="H31" s="129">
        <v>0.89516129032258063</v>
      </c>
      <c r="I31" s="129">
        <v>0.27692488929108816</v>
      </c>
      <c r="M31" s="1019"/>
      <c r="N31" s="1019"/>
      <c r="O31" s="1020"/>
      <c r="P31" s="1020"/>
      <c r="Q31" s="1020"/>
    </row>
    <row r="32" spans="2:17" s="101" customFormat="1" x14ac:dyDescent="0.35">
      <c r="B32" s="104" t="s">
        <v>0</v>
      </c>
      <c r="C32" s="105">
        <v>206864</v>
      </c>
      <c r="D32" s="105">
        <v>540140</v>
      </c>
      <c r="E32" s="105" t="e">
        <v>#REF!</v>
      </c>
      <c r="F32" s="105">
        <v>747004</v>
      </c>
      <c r="G32" s="1021">
        <v>0.27692488929108816</v>
      </c>
      <c r="H32" s="1021">
        <v>0.72307511070891184</v>
      </c>
      <c r="I32" s="129">
        <v>0.27692488929108816</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7" t="s">
        <v>367</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344"/>
      <c r="AA3" s="1344"/>
    </row>
    <row r="5" spans="1:29" x14ac:dyDescent="0.35">
      <c r="B5" s="219"/>
      <c r="C5" s="219"/>
      <c r="D5" s="1417" t="s">
        <v>365</v>
      </c>
      <c r="E5" s="1417"/>
      <c r="F5" s="1417"/>
      <c r="G5" s="1417"/>
      <c r="H5" s="1417"/>
      <c r="I5" s="1417"/>
      <c r="J5" s="1417"/>
      <c r="K5" s="1417"/>
      <c r="L5" s="1417"/>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18"/>
      <c r="E6" s="1418"/>
      <c r="F6" s="1418"/>
      <c r="G6" s="1418"/>
      <c r="H6" s="1418"/>
      <c r="I6" s="1418"/>
      <c r="J6" s="1418"/>
      <c r="K6" s="1418"/>
      <c r="L6" s="1418"/>
      <c r="M6" s="219"/>
      <c r="N6" s="1419">
        <v>43830</v>
      </c>
      <c r="O6" s="1420"/>
      <c r="P6" s="1421">
        <v>44196</v>
      </c>
      <c r="Q6" s="1422"/>
      <c r="R6" s="1421">
        <v>44561</v>
      </c>
      <c r="S6" s="1422"/>
      <c r="T6" s="1425">
        <v>44926</v>
      </c>
      <c r="U6" s="1426"/>
      <c r="V6" s="1423">
        <v>45291</v>
      </c>
      <c r="W6" s="1424"/>
      <c r="X6" s="1423">
        <v>45657</v>
      </c>
      <c r="Y6" s="1424"/>
      <c r="Z6" s="1423">
        <v>45961</v>
      </c>
      <c r="AA6" s="1428"/>
    </row>
    <row r="7" spans="1:29" x14ac:dyDescent="0.35">
      <c r="B7" s="225"/>
      <c r="C7" s="219"/>
      <c r="D7" s="226">
        <v>43465</v>
      </c>
      <c r="E7" s="227">
        <v>43830</v>
      </c>
      <c r="F7" s="228">
        <v>44196</v>
      </c>
      <c r="G7" s="228">
        <v>44561</v>
      </c>
      <c r="H7" s="228">
        <v>44926</v>
      </c>
      <c r="I7" s="228">
        <v>45291</v>
      </c>
      <c r="J7" s="228">
        <v>45657</v>
      </c>
      <c r="K7" s="228">
        <v>45961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287340</v>
      </c>
      <c r="E9" s="300">
        <v>294246</v>
      </c>
      <c r="F9" s="300">
        <v>285089</v>
      </c>
      <c r="G9" s="254">
        <v>295552</v>
      </c>
      <c r="H9" s="254">
        <v>307238</v>
      </c>
      <c r="I9" s="254">
        <v>322158</v>
      </c>
      <c r="J9" s="1353">
        <v>313855</v>
      </c>
      <c r="K9" s="300">
        <v>334827</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8.2489525139664899E-2</v>
      </c>
      <c r="AA9" s="279">
        <v>25515</v>
      </c>
    </row>
    <row r="10" spans="1:29" x14ac:dyDescent="0.35">
      <c r="B10" s="303" t="s">
        <v>7</v>
      </c>
      <c r="C10" s="219"/>
      <c r="D10" s="253">
        <v>35146</v>
      </c>
      <c r="E10" s="254">
        <v>39188</v>
      </c>
      <c r="F10" s="254">
        <v>36344</v>
      </c>
      <c r="G10" s="254">
        <v>37924</v>
      </c>
      <c r="H10" s="254">
        <v>39112</v>
      </c>
      <c r="I10" s="254">
        <v>40520</v>
      </c>
      <c r="J10" s="1354">
        <v>45350</v>
      </c>
      <c r="K10" s="254">
        <v>48550</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9.4948128101037366E-2</v>
      </c>
      <c r="AA10" s="257">
        <v>4210</v>
      </c>
    </row>
    <row r="11" spans="1:29" x14ac:dyDescent="0.35">
      <c r="B11" s="303" t="s">
        <v>37</v>
      </c>
      <c r="C11" s="219"/>
      <c r="D11" s="253">
        <v>25573</v>
      </c>
      <c r="E11" s="254">
        <v>26877</v>
      </c>
      <c r="F11" s="254">
        <v>27263</v>
      </c>
      <c r="G11" s="254">
        <v>29763</v>
      </c>
      <c r="H11" s="254">
        <v>31755</v>
      </c>
      <c r="I11" s="254">
        <v>32560</v>
      </c>
      <c r="J11" s="1354">
        <v>33572</v>
      </c>
      <c r="K11" s="257">
        <v>34426</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4.9925279819451607E-2</v>
      </c>
      <c r="AA11" s="257">
        <v>1637</v>
      </c>
    </row>
    <row r="12" spans="1:29" x14ac:dyDescent="0.35">
      <c r="B12" s="303" t="s">
        <v>38</v>
      </c>
      <c r="C12" s="219"/>
      <c r="D12" s="253">
        <v>20139</v>
      </c>
      <c r="E12" s="254">
        <v>24991</v>
      </c>
      <c r="F12" s="254">
        <v>25528</v>
      </c>
      <c r="G12" s="254">
        <v>26990</v>
      </c>
      <c r="H12" s="254">
        <v>29491</v>
      </c>
      <c r="I12" s="254">
        <v>33350</v>
      </c>
      <c r="J12" s="1354">
        <v>35599</v>
      </c>
      <c r="K12" s="257">
        <v>37573</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5.9319405678197823E-2</v>
      </c>
      <c r="AA12" s="257">
        <v>2104</v>
      </c>
    </row>
    <row r="13" spans="1:29" x14ac:dyDescent="0.35">
      <c r="B13" s="303" t="s">
        <v>6</v>
      </c>
      <c r="C13" s="219"/>
      <c r="D13" s="253">
        <v>30594</v>
      </c>
      <c r="E13" s="254">
        <v>32430</v>
      </c>
      <c r="F13" s="254">
        <v>33152</v>
      </c>
      <c r="G13" s="254">
        <v>36737</v>
      </c>
      <c r="H13" s="254">
        <v>41768</v>
      </c>
      <c r="I13" s="254">
        <v>46523</v>
      </c>
      <c r="J13" s="1354">
        <v>52503</v>
      </c>
      <c r="K13" s="257">
        <v>65717</v>
      </c>
      <c r="L13" s="1356"/>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0.28486519248440767</v>
      </c>
      <c r="AA13" s="257">
        <v>14570</v>
      </c>
      <c r="AC13" s="224"/>
    </row>
    <row r="14" spans="1:29" x14ac:dyDescent="0.35">
      <c r="B14" s="303" t="s">
        <v>5</v>
      </c>
      <c r="C14" s="219"/>
      <c r="D14" s="253">
        <v>20401</v>
      </c>
      <c r="E14" s="254">
        <v>21169</v>
      </c>
      <c r="F14" s="254">
        <v>21022</v>
      </c>
      <c r="G14" s="254">
        <v>18734</v>
      </c>
      <c r="H14" s="254">
        <v>18426</v>
      </c>
      <c r="I14" s="254">
        <v>18749</v>
      </c>
      <c r="J14" s="1354">
        <v>18551</v>
      </c>
      <c r="K14" s="257">
        <v>18555</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-1.9654461879854201E-2</v>
      </c>
      <c r="AA14" s="257">
        <v>-372</v>
      </c>
      <c r="AC14" s="224"/>
    </row>
    <row r="15" spans="1:29" x14ac:dyDescent="0.35">
      <c r="B15" s="303" t="s">
        <v>4</v>
      </c>
      <c r="C15" s="219"/>
      <c r="D15" s="253">
        <v>94845</v>
      </c>
      <c r="E15" s="254">
        <v>106369</v>
      </c>
      <c r="F15" s="254">
        <v>105708</v>
      </c>
      <c r="G15" s="254">
        <v>108898</v>
      </c>
      <c r="H15" s="254">
        <v>114380</v>
      </c>
      <c r="I15" s="254">
        <v>122746</v>
      </c>
      <c r="J15" s="1354">
        <v>126345</v>
      </c>
      <c r="K15" s="257">
        <v>128166</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2.0308084225610035E-2</v>
      </c>
      <c r="AA15" s="257">
        <v>2551</v>
      </c>
      <c r="AC15" s="224"/>
    </row>
    <row r="16" spans="1:29" x14ac:dyDescent="0.35">
      <c r="B16" s="303" t="s">
        <v>40</v>
      </c>
      <c r="C16" s="219"/>
      <c r="D16" s="253">
        <v>64964</v>
      </c>
      <c r="E16" s="254">
        <v>68077</v>
      </c>
      <c r="F16" s="254">
        <v>64772</v>
      </c>
      <c r="G16" s="254">
        <v>66829</v>
      </c>
      <c r="H16" s="254">
        <v>69929</v>
      </c>
      <c r="I16" s="254">
        <v>74835</v>
      </c>
      <c r="J16" s="1354">
        <v>80045</v>
      </c>
      <c r="K16" s="257">
        <v>83977</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5.7977952755905449E-2</v>
      </c>
      <c r="AA16" s="257">
        <v>4602</v>
      </c>
      <c r="AC16" s="224"/>
    </row>
    <row r="17" spans="2:31" x14ac:dyDescent="0.35">
      <c r="B17" s="303" t="s">
        <v>41</v>
      </c>
      <c r="C17" s="219"/>
      <c r="D17" s="253">
        <v>230178</v>
      </c>
      <c r="E17" s="254">
        <v>239983</v>
      </c>
      <c r="F17" s="254">
        <v>230320</v>
      </c>
      <c r="G17" s="254">
        <v>245417</v>
      </c>
      <c r="H17" s="254">
        <v>257644</v>
      </c>
      <c r="I17" s="254">
        <v>250190</v>
      </c>
      <c r="J17" s="1354">
        <v>269088</v>
      </c>
      <c r="K17" s="257">
        <v>282584</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6.8762457309485825E-2</v>
      </c>
      <c r="AA17" s="257">
        <v>18181</v>
      </c>
      <c r="AC17" s="224"/>
    </row>
    <row r="18" spans="2:31" x14ac:dyDescent="0.35">
      <c r="B18" s="303" t="s">
        <v>3</v>
      </c>
      <c r="C18" s="219"/>
      <c r="D18" s="253">
        <v>85031</v>
      </c>
      <c r="E18" s="254">
        <v>103107</v>
      </c>
      <c r="F18" s="254">
        <v>115485</v>
      </c>
      <c r="G18" s="254">
        <v>129091</v>
      </c>
      <c r="H18" s="254">
        <v>144410</v>
      </c>
      <c r="I18" s="254">
        <v>161791</v>
      </c>
      <c r="J18" s="1354">
        <v>172554</v>
      </c>
      <c r="K18" s="257">
        <v>185646</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9.0636712921077667E-2</v>
      </c>
      <c r="AA18" s="257">
        <v>15428</v>
      </c>
      <c r="AC18" s="224"/>
    </row>
    <row r="19" spans="2:31" x14ac:dyDescent="0.35">
      <c r="B19" s="303" t="s">
        <v>2</v>
      </c>
      <c r="C19" s="219"/>
      <c r="D19" s="253">
        <v>33341</v>
      </c>
      <c r="E19" s="254">
        <v>35443</v>
      </c>
      <c r="F19" s="254">
        <v>34750</v>
      </c>
      <c r="G19" s="254">
        <v>36342</v>
      </c>
      <c r="H19" s="254">
        <v>38917</v>
      </c>
      <c r="I19" s="254">
        <v>41046</v>
      </c>
      <c r="J19" s="1354">
        <v>40991</v>
      </c>
      <c r="K19" s="257">
        <v>41858</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1.6488987105077735E-2</v>
      </c>
      <c r="AA19" s="257">
        <v>679</v>
      </c>
      <c r="AC19" s="224"/>
    </row>
    <row r="20" spans="2:31" x14ac:dyDescent="0.35">
      <c r="B20" s="303" t="s">
        <v>35</v>
      </c>
      <c r="C20" s="219"/>
      <c r="D20" s="253">
        <v>67903</v>
      </c>
      <c r="E20" s="254">
        <v>70092</v>
      </c>
      <c r="F20" s="254">
        <v>67467</v>
      </c>
      <c r="G20" s="254">
        <v>69079</v>
      </c>
      <c r="H20" s="254">
        <v>71374</v>
      </c>
      <c r="I20" s="254">
        <v>75584</v>
      </c>
      <c r="J20" s="1354">
        <v>78452</v>
      </c>
      <c r="K20" s="257">
        <v>91452</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0.17270209273697179</v>
      </c>
      <c r="AA20" s="257">
        <v>13468</v>
      </c>
      <c r="AC20" s="224"/>
    </row>
    <row r="21" spans="2:31" x14ac:dyDescent="0.35">
      <c r="B21" s="303" t="s">
        <v>42</v>
      </c>
      <c r="C21" s="219"/>
      <c r="D21" s="253">
        <v>161368</v>
      </c>
      <c r="E21" s="254">
        <v>171922</v>
      </c>
      <c r="F21" s="254">
        <v>161936</v>
      </c>
      <c r="G21" s="254">
        <v>163249</v>
      </c>
      <c r="H21" s="254">
        <v>173065</v>
      </c>
      <c r="I21" s="254">
        <v>185857</v>
      </c>
      <c r="J21" s="1354">
        <v>201810</v>
      </c>
      <c r="K21" s="257">
        <v>219730</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9.1002075451087849E-2</v>
      </c>
      <c r="AA21" s="257">
        <v>18328</v>
      </c>
      <c r="AC21" s="224"/>
    </row>
    <row r="22" spans="2:31" x14ac:dyDescent="0.35">
      <c r="B22" s="303" t="s">
        <v>43</v>
      </c>
      <c r="C22" s="219"/>
      <c r="D22" s="253">
        <v>39429</v>
      </c>
      <c r="E22" s="254">
        <v>41312</v>
      </c>
      <c r="F22" s="254">
        <v>40012</v>
      </c>
      <c r="G22" s="254">
        <v>42082</v>
      </c>
      <c r="H22" s="254">
        <v>44287</v>
      </c>
      <c r="I22" s="254">
        <v>47580</v>
      </c>
      <c r="J22" s="1354">
        <v>51617</v>
      </c>
      <c r="K22" s="257">
        <v>56601</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0.11685313443438106</v>
      </c>
      <c r="AA22" s="257">
        <v>5922</v>
      </c>
      <c r="AC22" s="224"/>
    </row>
    <row r="23" spans="2:31" x14ac:dyDescent="0.35">
      <c r="B23" s="303" t="s">
        <v>44</v>
      </c>
      <c r="C23" s="219"/>
      <c r="D23" s="253">
        <v>15133</v>
      </c>
      <c r="E23" s="254">
        <v>14637</v>
      </c>
      <c r="F23" s="254">
        <v>14462</v>
      </c>
      <c r="G23" s="254">
        <v>15183</v>
      </c>
      <c r="H23" s="254">
        <v>16013</v>
      </c>
      <c r="I23" s="254">
        <v>16801</v>
      </c>
      <c r="J23" s="1354">
        <v>16933</v>
      </c>
      <c r="K23" s="257">
        <v>17841</v>
      </c>
      <c r="L23" s="1356"/>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7.6574945691527896E-2</v>
      </c>
      <c r="AA23" s="257">
        <v>1269</v>
      </c>
      <c r="AC23" s="224"/>
    </row>
    <row r="24" spans="2:31" x14ac:dyDescent="0.35">
      <c r="B24" s="303" t="s">
        <v>45</v>
      </c>
      <c r="C24" s="219"/>
      <c r="D24" s="253">
        <v>78811</v>
      </c>
      <c r="E24" s="254">
        <v>80742</v>
      </c>
      <c r="F24" s="254">
        <v>79315</v>
      </c>
      <c r="G24" s="254">
        <v>78831</v>
      </c>
      <c r="H24" s="254">
        <v>79067</v>
      </c>
      <c r="I24" s="254">
        <v>82443</v>
      </c>
      <c r="J24" s="1354">
        <v>85082</v>
      </c>
      <c r="K24" s="257">
        <v>87865</v>
      </c>
      <c r="L24" s="1356"/>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3.7477417907451738E-2</v>
      </c>
      <c r="AA24" s="257">
        <v>3174</v>
      </c>
      <c r="AC24" s="224"/>
    </row>
    <row r="25" spans="2:31" x14ac:dyDescent="0.35">
      <c r="B25" s="303" t="s">
        <v>46</v>
      </c>
      <c r="C25" s="219"/>
      <c r="D25" s="253">
        <v>11167</v>
      </c>
      <c r="E25" s="254">
        <v>11398</v>
      </c>
      <c r="F25" s="254">
        <v>10806</v>
      </c>
      <c r="G25" s="254">
        <v>11690</v>
      </c>
      <c r="H25" s="254">
        <v>10545</v>
      </c>
      <c r="I25" s="254">
        <v>10646</v>
      </c>
      <c r="J25" s="1354">
        <v>10406</v>
      </c>
      <c r="K25" s="257">
        <v>10454</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-1.0319038152040161E-2</v>
      </c>
      <c r="AA25" s="257">
        <v>-109</v>
      </c>
      <c r="AC25" s="224"/>
    </row>
    <row r="26" spans="2:31" x14ac:dyDescent="0.35">
      <c r="B26" s="305" t="s">
        <v>1</v>
      </c>
      <c r="C26" s="219"/>
      <c r="D26" s="260">
        <v>2949</v>
      </c>
      <c r="E26" s="261">
        <v>3054</v>
      </c>
      <c r="F26" s="261">
        <v>3042</v>
      </c>
      <c r="G26" s="261">
        <v>3187</v>
      </c>
      <c r="H26" s="261">
        <v>3439</v>
      </c>
      <c r="I26" s="261">
        <v>3728</v>
      </c>
      <c r="J26" s="1355">
        <v>4004</v>
      </c>
      <c r="K26" s="257">
        <v>4248</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7.4083438685208503E-2</v>
      </c>
      <c r="AA26" s="265">
        <v>293</v>
      </c>
      <c r="AC26" s="224"/>
      <c r="AD26" s="224"/>
      <c r="AE26" s="286"/>
    </row>
    <row r="27" spans="2:31" x14ac:dyDescent="0.35">
      <c r="B27" s="235" t="s">
        <v>0</v>
      </c>
      <c r="C27" s="219"/>
      <c r="D27" s="1222">
        <f>SUM(D9:D26)</f>
        <v>1304312</v>
      </c>
      <c r="E27" s="306">
        <f>SUM(E9:E26)</f>
        <v>1385037</v>
      </c>
      <c r="F27" s="307">
        <f>SUM(F9:F26)</f>
        <v>1356473</v>
      </c>
      <c r="G27" s="306">
        <f>SUM(G9:G26)</f>
        <v>1415578</v>
      </c>
      <c r="H27" s="307">
        <v>1490860</v>
      </c>
      <c r="I27" s="306">
        <v>1567107</v>
      </c>
      <c r="J27" s="306">
        <v>1636757</v>
      </c>
      <c r="K27" s="1350">
        <f>SUM(K9:K26)</f>
        <v>1750070</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8.1211155181574401E-2</v>
      </c>
      <c r="AA27" s="243">
        <f>SUM(AA9:AA26)</f>
        <v>131450</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96"/>
      <c r="C2" s="1696"/>
      <c r="D2" s="1024"/>
      <c r="E2" s="1697"/>
      <c r="F2" s="1697"/>
      <c r="G2" s="1697"/>
      <c r="H2" s="1697"/>
      <c r="I2" s="1697"/>
    </row>
    <row r="3" spans="1:13" s="314" customFormat="1" ht="14.25" customHeight="1" x14ac:dyDescent="0.35">
      <c r="B3" s="1024"/>
      <c r="C3" s="1024"/>
      <c r="D3" s="1024"/>
      <c r="G3" s="1024"/>
      <c r="I3" s="1024"/>
      <c r="K3" s="1024"/>
      <c r="M3" s="1024"/>
    </row>
    <row r="4" spans="1:13" s="315" customFormat="1" ht="21.75" customHeight="1" x14ac:dyDescent="0.25">
      <c r="B4" s="1474" t="s">
        <v>445</v>
      </c>
      <c r="C4" s="1474"/>
      <c r="D4" s="1474"/>
      <c r="E4" s="1474"/>
      <c r="F4" s="1474"/>
      <c r="G4" s="1474"/>
      <c r="H4" s="1474"/>
      <c r="I4" s="1474"/>
      <c r="J4" s="1474"/>
      <c r="K4" s="1474"/>
      <c r="L4" s="1474"/>
      <c r="M4" s="1474"/>
    </row>
    <row r="5" spans="1:13" s="315" customFormat="1" ht="18.75" customHeight="1" x14ac:dyDescent="0.25">
      <c r="B5" s="1475" t="str">
        <f>porsaad!$B$6</f>
        <v>Situación a 31 de octubre de 2025</v>
      </c>
      <c r="C5" s="1475"/>
      <c r="D5" s="1475"/>
      <c r="E5" s="1475"/>
      <c r="F5" s="1475"/>
      <c r="G5" s="1475"/>
      <c r="H5" s="1475"/>
      <c r="I5" s="1475"/>
      <c r="J5" s="1475"/>
      <c r="K5" s="1475"/>
      <c r="L5" s="1475"/>
      <c r="M5" s="1475"/>
    </row>
    <row r="6" spans="1:13" s="315" customFormat="1" ht="4.5" customHeight="1" x14ac:dyDescent="0.25"/>
    <row r="7" spans="1:13" s="1028" customFormat="1" ht="15" customHeight="1" x14ac:dyDescent="0.25">
      <c r="A7" s="1025"/>
      <c r="B7" s="1698"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699"/>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37.565663036515055</v>
      </c>
      <c r="F10" s="1033"/>
      <c r="G10" s="1034">
        <v>45.057655349135167</v>
      </c>
      <c r="H10" s="1033"/>
      <c r="I10" s="1034">
        <v>14.401024983984625</v>
      </c>
      <c r="J10" s="1033"/>
      <c r="K10" s="1034">
        <v>2.7162075592568868</v>
      </c>
      <c r="L10" s="1033"/>
      <c r="M10" s="1034">
        <v>0.25944907110826393</v>
      </c>
    </row>
    <row r="11" spans="1:13" s="1035" customFormat="1" ht="18" customHeight="1" x14ac:dyDescent="0.25">
      <c r="A11" s="1030"/>
      <c r="B11" s="1036" t="s">
        <v>7</v>
      </c>
      <c r="C11" s="1037">
        <f t="shared" ref="C11:C28" si="0">M11+K11+I11+G11+E11</f>
        <v>100</v>
      </c>
      <c r="D11" s="1033"/>
      <c r="E11" s="1038">
        <v>21.513697570035596</v>
      </c>
      <c r="F11" s="1033"/>
      <c r="G11" s="1038">
        <v>55.320383841510598</v>
      </c>
      <c r="H11" s="1033"/>
      <c r="I11" s="1038">
        <v>16.851106639839035</v>
      </c>
      <c r="J11" s="1033"/>
      <c r="K11" s="1038">
        <v>5.6492802971676213</v>
      </c>
      <c r="L11" s="1033"/>
      <c r="M11" s="1038">
        <v>0.66553165144714443</v>
      </c>
    </row>
    <row r="12" spans="1:13" s="1035" customFormat="1" ht="18" customHeight="1" x14ac:dyDescent="0.25">
      <c r="A12" s="1030"/>
      <c r="B12" s="1036" t="s">
        <v>37</v>
      </c>
      <c r="C12" s="1037">
        <f t="shared" si="0"/>
        <v>100</v>
      </c>
      <c r="D12" s="1033"/>
      <c r="E12" s="1038">
        <v>23.269635871200723</v>
      </c>
      <c r="F12" s="1033"/>
      <c r="G12" s="1038">
        <v>46.764971411375264</v>
      </c>
      <c r="H12" s="1033"/>
      <c r="I12" s="1038">
        <v>22.487210352091484</v>
      </c>
      <c r="J12" s="1033"/>
      <c r="K12" s="1038">
        <v>6.4474872103520919</v>
      </c>
      <c r="L12" s="1033"/>
      <c r="M12" s="1038">
        <v>1.0306951549804393</v>
      </c>
    </row>
    <row r="13" spans="1:13" s="1035" customFormat="1" ht="18" customHeight="1" x14ac:dyDescent="0.25">
      <c r="A13" s="1030"/>
      <c r="B13" s="1036" t="s">
        <v>38</v>
      </c>
      <c r="C13" s="1037">
        <f t="shared" si="0"/>
        <v>100</v>
      </c>
      <c r="D13" s="1033"/>
      <c r="E13" s="1038">
        <v>25.211984171848499</v>
      </c>
      <c r="F13" s="1033"/>
      <c r="G13" s="1038">
        <v>51.494252873563219</v>
      </c>
      <c r="H13" s="1033"/>
      <c r="I13" s="1038">
        <v>17.637083097795365</v>
      </c>
      <c r="J13" s="1033"/>
      <c r="K13" s="1038">
        <v>5.1629922743546262</v>
      </c>
      <c r="L13" s="1033"/>
      <c r="M13" s="1038">
        <v>0.49368758243828903</v>
      </c>
    </row>
    <row r="14" spans="1:13" s="1035" customFormat="1" ht="18" customHeight="1" x14ac:dyDescent="0.25">
      <c r="A14" s="1030"/>
      <c r="B14" s="1036" t="s">
        <v>6</v>
      </c>
      <c r="C14" s="1037">
        <f t="shared" si="0"/>
        <v>100</v>
      </c>
      <c r="D14" s="1033"/>
      <c r="E14" s="1038">
        <v>35.729216326231253</v>
      </c>
      <c r="F14" s="1033"/>
      <c r="G14" s="1038">
        <v>46.393340423191169</v>
      </c>
      <c r="H14" s="1033"/>
      <c r="I14" s="1038">
        <v>13.682203234442039</v>
      </c>
      <c r="J14" s="1033"/>
      <c r="K14" s="1038">
        <v>3.6928380211962297</v>
      </c>
      <c r="L14" s="1033"/>
      <c r="M14" s="1038">
        <v>0.50240199493930837</v>
      </c>
    </row>
    <row r="15" spans="1:13" s="1035" customFormat="1" ht="18" customHeight="1" x14ac:dyDescent="0.25">
      <c r="A15" s="1030"/>
      <c r="B15" s="1036" t="s">
        <v>5</v>
      </c>
      <c r="C15" s="1037">
        <f t="shared" si="0"/>
        <v>100</v>
      </c>
      <c r="D15" s="1033"/>
      <c r="E15" s="1038">
        <v>21.87468056833282</v>
      </c>
      <c r="F15" s="1033"/>
      <c r="G15" s="1038">
        <v>47.35766124910559</v>
      </c>
      <c r="H15" s="1033"/>
      <c r="I15" s="1038">
        <v>21.455586220995603</v>
      </c>
      <c r="J15" s="1033"/>
      <c r="K15" s="1038">
        <v>7.9934580394561996</v>
      </c>
      <c r="L15" s="1033"/>
      <c r="M15" s="1038">
        <v>1.3186139221097823</v>
      </c>
    </row>
    <row r="16" spans="1:13" s="1035" customFormat="1" ht="18" customHeight="1" x14ac:dyDescent="0.25">
      <c r="A16" s="1030"/>
      <c r="B16" s="1036" t="s">
        <v>4</v>
      </c>
      <c r="C16" s="1037">
        <f t="shared" si="0"/>
        <v>100</v>
      </c>
      <c r="D16" s="1033"/>
      <c r="E16" s="1038">
        <v>23.26942073402396</v>
      </c>
      <c r="F16" s="1033"/>
      <c r="G16" s="1038">
        <v>52.027557559332337</v>
      </c>
      <c r="H16" s="1033"/>
      <c r="I16" s="1038">
        <v>19.366277449912616</v>
      </c>
      <c r="J16" s="1033"/>
      <c r="K16" s="1038">
        <v>4.9618803981662065</v>
      </c>
      <c r="L16" s="1033"/>
      <c r="M16" s="1038">
        <v>0.3748638585648793</v>
      </c>
    </row>
    <row r="17" spans="1:13" s="1035" customFormat="1" ht="18" customHeight="1" x14ac:dyDescent="0.25">
      <c r="A17" s="1030"/>
      <c r="B17" s="1036" t="s">
        <v>40</v>
      </c>
      <c r="C17" s="1037">
        <f t="shared" si="0"/>
        <v>100</v>
      </c>
      <c r="D17" s="1033"/>
      <c r="E17" s="1038">
        <v>31.466165413533837</v>
      </c>
      <c r="F17" s="1033"/>
      <c r="G17" s="1038">
        <v>47.840434419381786</v>
      </c>
      <c r="H17" s="1033"/>
      <c r="I17" s="1038">
        <v>15.459482038429407</v>
      </c>
      <c r="J17" s="1033"/>
      <c r="K17" s="1038">
        <v>4.3525480367585629</v>
      </c>
      <c r="L17" s="1033"/>
      <c r="M17" s="1038">
        <v>0.88137009189640769</v>
      </c>
    </row>
    <row r="18" spans="1:13" s="1035" customFormat="1" ht="18" customHeight="1" x14ac:dyDescent="0.25">
      <c r="A18" s="1030"/>
      <c r="B18" s="1036" t="s">
        <v>41</v>
      </c>
      <c r="C18" s="1037">
        <f t="shared" si="0"/>
        <v>99.999999999999986</v>
      </c>
      <c r="D18" s="1033"/>
      <c r="E18" s="1038">
        <v>22.144442547379203</v>
      </c>
      <c r="F18" s="1033"/>
      <c r="G18" s="1038">
        <v>43.908388009463643</v>
      </c>
      <c r="H18" s="1033"/>
      <c r="I18" s="1038">
        <v>21.201736627722628</v>
      </c>
      <c r="J18" s="1033"/>
      <c r="K18" s="1038">
        <v>10.963072270055367</v>
      </c>
      <c r="L18" s="1033"/>
      <c r="M18" s="1038">
        <v>1.7823605453791556</v>
      </c>
    </row>
    <row r="19" spans="1:13" s="1035" customFormat="1" ht="18" customHeight="1" x14ac:dyDescent="0.25">
      <c r="A19" s="1030"/>
      <c r="B19" s="1036" t="s">
        <v>3</v>
      </c>
      <c r="C19" s="1037">
        <f t="shared" si="0"/>
        <v>100</v>
      </c>
      <c r="D19" s="1033"/>
      <c r="E19" s="1038">
        <v>23.991520109880266</v>
      </c>
      <c r="F19" s="1033"/>
      <c r="G19" s="1038">
        <v>55.033441820190497</v>
      </c>
      <c r="H19" s="1033"/>
      <c r="I19" s="1038">
        <v>16.099101251082381</v>
      </c>
      <c r="J19" s="1033"/>
      <c r="K19" s="1038">
        <v>4.375055985190051</v>
      </c>
      <c r="L19" s="1033"/>
      <c r="M19" s="1038">
        <v>0.50088083365680325</v>
      </c>
    </row>
    <row r="20" spans="1:13" s="1035" customFormat="1" ht="18" customHeight="1" x14ac:dyDescent="0.25">
      <c r="A20" s="1030"/>
      <c r="B20" s="1036" t="s">
        <v>2</v>
      </c>
      <c r="C20" s="1037">
        <f t="shared" si="0"/>
        <v>100</v>
      </c>
      <c r="D20" s="1033"/>
      <c r="E20" s="1038">
        <v>36.587627500331173</v>
      </c>
      <c r="F20" s="1033"/>
      <c r="G20" s="1038">
        <v>45.15829911246523</v>
      </c>
      <c r="H20" s="1033"/>
      <c r="I20" s="1038">
        <v>15.591469068750827</v>
      </c>
      <c r="J20" s="1033"/>
      <c r="K20" s="1038">
        <v>2.4506557159888724</v>
      </c>
      <c r="L20" s="1033"/>
      <c r="M20" s="1038">
        <v>0.21194860246390251</v>
      </c>
    </row>
    <row r="21" spans="1:13" s="1035" customFormat="1" ht="18" customHeight="1" x14ac:dyDescent="0.25">
      <c r="A21" s="1030"/>
      <c r="B21" s="1036" t="s">
        <v>35</v>
      </c>
      <c r="C21" s="1037">
        <f t="shared" si="0"/>
        <v>100</v>
      </c>
      <c r="D21" s="1033"/>
      <c r="E21" s="1038">
        <v>32.278908567568358</v>
      </c>
      <c r="F21" s="1033"/>
      <c r="G21" s="1038">
        <v>50.124827444415075</v>
      </c>
      <c r="H21" s="1033"/>
      <c r="I21" s="1038">
        <v>14.996916027843863</v>
      </c>
      <c r="J21" s="1033"/>
      <c r="K21" s="1038">
        <v>2.3585044203600902</v>
      </c>
      <c r="L21" s="1033"/>
      <c r="M21" s="1038">
        <v>0.24084353981261197</v>
      </c>
    </row>
    <row r="22" spans="1:13" s="1035" customFormat="1" ht="18" customHeight="1" x14ac:dyDescent="0.25">
      <c r="A22" s="1030"/>
      <c r="B22" s="1036" t="s">
        <v>42</v>
      </c>
      <c r="C22" s="1037">
        <f t="shared" si="0"/>
        <v>100</v>
      </c>
      <c r="D22" s="1033"/>
      <c r="E22" s="1038">
        <v>35.457584274334373</v>
      </c>
      <c r="F22" s="1033"/>
      <c r="G22" s="1038">
        <v>41.94841263241922</v>
      </c>
      <c r="H22" s="1033"/>
      <c r="I22" s="1038">
        <v>16.8465516954649</v>
      </c>
      <c r="J22" s="1033"/>
      <c r="K22" s="1038">
        <v>5.2019756864179874</v>
      </c>
      <c r="L22" s="1033"/>
      <c r="M22" s="1038">
        <v>0.54547571136352302</v>
      </c>
    </row>
    <row r="23" spans="1:13" s="1035" customFormat="1" ht="18" customHeight="1" x14ac:dyDescent="0.25">
      <c r="A23" s="1030">
        <v>47094</v>
      </c>
      <c r="B23" s="1036" t="s">
        <v>43</v>
      </c>
      <c r="C23" s="1037">
        <f t="shared" si="0"/>
        <v>100</v>
      </c>
      <c r="D23" s="1033"/>
      <c r="E23" s="1038">
        <v>34.149165407004794</v>
      </c>
      <c r="F23" s="1033"/>
      <c r="G23" s="1038">
        <v>44.868619946611773</v>
      </c>
      <c r="H23" s="1033"/>
      <c r="I23" s="1038">
        <v>14.58849258675586</v>
      </c>
      <c r="J23" s="1033"/>
      <c r="K23" s="1038">
        <v>5.6540057247612001</v>
      </c>
      <c r="L23" s="1033"/>
      <c r="M23" s="1038">
        <v>0.73971633486636867</v>
      </c>
    </row>
    <row r="24" spans="1:13" s="1035" customFormat="1" ht="18" customHeight="1" x14ac:dyDescent="0.25">
      <c r="B24" s="1036" t="s">
        <v>44</v>
      </c>
      <c r="C24" s="1037">
        <f t="shared" si="0"/>
        <v>100</v>
      </c>
      <c r="D24" s="1033"/>
      <c r="E24" s="1038">
        <v>19.305696611577876</v>
      </c>
      <c r="F24" s="1033"/>
      <c r="G24" s="1038">
        <v>54.777952174314471</v>
      </c>
      <c r="H24" s="1033"/>
      <c r="I24" s="1038">
        <v>16.923645092789215</v>
      </c>
      <c r="J24" s="1033"/>
      <c r="K24" s="1038">
        <v>7.9586372449450646</v>
      </c>
      <c r="L24" s="1033"/>
      <c r="M24" s="1038">
        <v>1.0340688763733727</v>
      </c>
    </row>
    <row r="25" spans="1:13" s="1035" customFormat="1" ht="18" customHeight="1" x14ac:dyDescent="0.25">
      <c r="B25" s="1036" t="s">
        <v>45</v>
      </c>
      <c r="C25" s="1037">
        <f t="shared" si="0"/>
        <v>100</v>
      </c>
      <c r="D25" s="1033"/>
      <c r="E25" s="1038">
        <v>19.352115393892614</v>
      </c>
      <c r="F25" s="1033"/>
      <c r="G25" s="1038">
        <v>44.056635631241257</v>
      </c>
      <c r="H25" s="1033"/>
      <c r="I25" s="1038">
        <v>21.592937430652707</v>
      </c>
      <c r="J25" s="1033"/>
      <c r="K25" s="1038">
        <v>12.755077427758213</v>
      </c>
      <c r="L25" s="1033"/>
      <c r="M25" s="1038">
        <v>2.2432341164552079</v>
      </c>
    </row>
    <row r="26" spans="1:13" s="1035" customFormat="1" ht="18" customHeight="1" x14ac:dyDescent="0.25">
      <c r="B26" s="1036" t="s">
        <v>46</v>
      </c>
      <c r="C26" s="1037">
        <f t="shared" si="0"/>
        <v>100</v>
      </c>
      <c r="D26" s="1033"/>
      <c r="E26" s="1038">
        <v>25.867768595041323</v>
      </c>
      <c r="F26" s="1033"/>
      <c r="G26" s="1038">
        <v>33.884297520661157</v>
      </c>
      <c r="H26" s="1033"/>
      <c r="I26" s="1038">
        <v>23.140495867768596</v>
      </c>
      <c r="J26" s="1033"/>
      <c r="K26" s="1038">
        <v>14.545454545454545</v>
      </c>
      <c r="L26" s="1033"/>
      <c r="M26" s="1038">
        <v>2.5619834710743801</v>
      </c>
    </row>
    <row r="27" spans="1:13" s="1035" customFormat="1" ht="18" customHeight="1" x14ac:dyDescent="0.25">
      <c r="B27" s="1039" t="s">
        <v>1</v>
      </c>
      <c r="C27" s="1040">
        <f t="shared" si="0"/>
        <v>100</v>
      </c>
      <c r="D27" s="1033"/>
      <c r="E27" s="1041">
        <v>64.987531172069822</v>
      </c>
      <c r="F27" s="1033"/>
      <c r="G27" s="1041">
        <v>28.628428927680797</v>
      </c>
      <c r="H27" s="1033"/>
      <c r="I27" s="1041">
        <v>5.4862842892768073</v>
      </c>
      <c r="J27" s="1033"/>
      <c r="K27" s="1041">
        <v>0.79800498753117199</v>
      </c>
      <c r="L27" s="1033"/>
      <c r="M27" s="1041">
        <v>9.9750623441396499E-2</v>
      </c>
    </row>
    <row r="28" spans="1:13" s="1293" customFormat="1" ht="18" customHeight="1" x14ac:dyDescent="0.25">
      <c r="B28" s="1294" t="s">
        <v>0</v>
      </c>
      <c r="C28" s="1295">
        <f t="shared" si="0"/>
        <v>100</v>
      </c>
      <c r="D28" s="1296"/>
      <c r="E28" s="1295">
        <v>27.477589774932714</v>
      </c>
      <c r="F28" s="1296"/>
      <c r="G28" s="1297">
        <v>47.745172151274382</v>
      </c>
      <c r="H28" s="1298"/>
      <c r="I28" s="1295">
        <v>17.578355368267552</v>
      </c>
      <c r="J28" s="1296"/>
      <c r="K28" s="1295">
        <v>6.3098454873955889</v>
      </c>
      <c r="L28" s="1296"/>
      <c r="M28" s="1295">
        <v>0.88903721812976488</v>
      </c>
    </row>
    <row r="29" spans="1:13" s="1022" customFormat="1" ht="6.75" customHeight="1" x14ac:dyDescent="0.25">
      <c r="B29" s="1695"/>
      <c r="C29" s="1695"/>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36"/>
      <c r="C2" s="1436"/>
      <c r="D2" s="344"/>
      <c r="E2" s="1650"/>
      <c r="F2" s="1650"/>
      <c r="G2" s="1650"/>
      <c r="H2" s="1650"/>
      <c r="I2" s="1650"/>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74" t="s">
        <v>444</v>
      </c>
      <c r="C4" s="1474"/>
      <c r="D4" s="1474"/>
      <c r="E4" s="1474"/>
      <c r="F4" s="1474"/>
      <c r="G4" s="1474"/>
      <c r="H4" s="1474"/>
      <c r="I4" s="1474"/>
      <c r="J4" s="1474"/>
      <c r="K4" s="1474"/>
      <c r="L4" s="1474"/>
      <c r="M4" s="1474"/>
      <c r="N4" s="1474"/>
      <c r="O4" s="1474"/>
      <c r="P4" s="1474"/>
      <c r="Q4" s="1474"/>
      <c r="R4" s="1474"/>
      <c r="S4" s="1474"/>
      <c r="T4" s="1474"/>
      <c r="U4" s="1474"/>
    </row>
    <row r="5" spans="1:21" s="345" customFormat="1" ht="18.75" customHeight="1" x14ac:dyDescent="0.25">
      <c r="B5" s="1475" t="str">
        <f>porsaad!$B$6</f>
        <v>Situación a 31 de octubre de 2025</v>
      </c>
      <c r="C5" s="1475"/>
      <c r="D5" s="1475"/>
      <c r="E5" s="1475"/>
      <c r="F5" s="1475"/>
      <c r="G5" s="1475"/>
      <c r="H5" s="1475"/>
      <c r="I5" s="1475"/>
      <c r="J5" s="1475"/>
      <c r="K5" s="1475"/>
      <c r="L5" s="1475"/>
      <c r="M5" s="1475"/>
      <c r="N5" s="1475"/>
      <c r="O5" s="1475"/>
      <c r="P5" s="1475"/>
      <c r="Q5" s="1475"/>
      <c r="R5" s="1475"/>
      <c r="S5" s="1475"/>
      <c r="T5" s="1475"/>
      <c r="U5" s="1475"/>
    </row>
    <row r="6" spans="1:21" s="345" customFormat="1" ht="4.5" customHeight="1" x14ac:dyDescent="0.25"/>
    <row r="7" spans="1:21" s="322" customFormat="1" ht="15" customHeight="1" x14ac:dyDescent="0.25">
      <c r="A7" s="316"/>
      <c r="B7" s="1700"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701"/>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99.999999999999986</v>
      </c>
      <c r="D10" s="930"/>
      <c r="E10" s="1044">
        <v>22.360228615217601</v>
      </c>
      <c r="F10" s="930"/>
      <c r="G10" s="1044">
        <v>43.101631597432863</v>
      </c>
      <c r="H10" s="930"/>
      <c r="I10" s="1044">
        <v>18.9799589173771</v>
      </c>
      <c r="J10" s="930"/>
      <c r="K10" s="1044">
        <v>4.9363006481688432</v>
      </c>
      <c r="L10" s="930"/>
      <c r="M10" s="1044">
        <v>4.2210798556786617</v>
      </c>
      <c r="N10" s="930"/>
      <c r="O10" s="1044">
        <v>0.76205072533180074</v>
      </c>
      <c r="P10" s="930"/>
      <c r="Q10" s="1044">
        <v>0.75885777536532661</v>
      </c>
      <c r="R10" s="930"/>
      <c r="S10" s="1044">
        <v>0.31290909671445449</v>
      </c>
      <c r="T10" s="930"/>
      <c r="U10" s="1044">
        <v>4.5669827687133475</v>
      </c>
    </row>
    <row r="11" spans="1:21" s="331" customFormat="1" ht="18" customHeight="1" x14ac:dyDescent="0.25">
      <c r="A11" s="330"/>
      <c r="B11" s="931" t="s">
        <v>7</v>
      </c>
      <c r="C11" s="1045">
        <f t="shared" ref="C11:C27" si="0">K11+M11+G11+I11+E11+S11+O11+U11+Q11</f>
        <v>99.999999999999986</v>
      </c>
      <c r="D11" s="930"/>
      <c r="E11" s="1045">
        <v>4.3969559535706049</v>
      </c>
      <c r="F11" s="930"/>
      <c r="G11" s="1045">
        <v>3.9318933046352527</v>
      </c>
      <c r="H11" s="930"/>
      <c r="I11" s="1045">
        <v>15.139518794680606</v>
      </c>
      <c r="J11" s="930"/>
      <c r="K11" s="1045">
        <v>1.3375355523099393</v>
      </c>
      <c r="L11" s="930"/>
      <c r="M11" s="1045">
        <v>0.5419325082635098</v>
      </c>
      <c r="N11" s="930"/>
      <c r="O11" s="1045">
        <v>0.17680067645476208</v>
      </c>
      <c r="P11" s="930"/>
      <c r="Q11" s="1045">
        <v>3.8434929664078715E-2</v>
      </c>
      <c r="R11" s="930"/>
      <c r="S11" s="1045">
        <v>8.4556845260973165E-2</v>
      </c>
      <c r="T11" s="930"/>
      <c r="U11" s="1045">
        <v>74.352371435160265</v>
      </c>
    </row>
    <row r="12" spans="1:21" s="331" customFormat="1" ht="18" customHeight="1" x14ac:dyDescent="0.25">
      <c r="A12" s="330"/>
      <c r="B12" s="931" t="s">
        <v>37</v>
      </c>
      <c r="C12" s="1045">
        <f t="shared" si="0"/>
        <v>100</v>
      </c>
      <c r="D12" s="930"/>
      <c r="E12" s="1045">
        <v>37.835393427796198</v>
      </c>
      <c r="F12" s="930"/>
      <c r="G12" s="1045">
        <v>20.666264697015375</v>
      </c>
      <c r="H12" s="930"/>
      <c r="I12" s="1045">
        <v>23.590593910159782</v>
      </c>
      <c r="J12" s="930"/>
      <c r="K12" s="1045">
        <v>4.6427494724148328</v>
      </c>
      <c r="L12" s="930"/>
      <c r="M12" s="1045">
        <v>2.5248718721736507</v>
      </c>
      <c r="N12" s="930"/>
      <c r="O12" s="1045">
        <v>2.1555622550497437</v>
      </c>
      <c r="P12" s="930"/>
      <c r="Q12" s="1045">
        <v>1.3792583659933675</v>
      </c>
      <c r="R12" s="930"/>
      <c r="S12" s="1045">
        <v>0.21857099788965934</v>
      </c>
      <c r="T12" s="930"/>
      <c r="U12" s="1045">
        <v>6.9867350015073866</v>
      </c>
    </row>
    <row r="13" spans="1:21" s="331" customFormat="1" ht="18" customHeight="1" x14ac:dyDescent="0.25">
      <c r="A13" s="330"/>
      <c r="B13" s="931" t="s">
        <v>38</v>
      </c>
      <c r="C13" s="1045">
        <f t="shared" si="0"/>
        <v>100.00000000000001</v>
      </c>
      <c r="D13" s="930"/>
      <c r="E13" s="1045">
        <v>47.530864197530867</v>
      </c>
      <c r="F13" s="930"/>
      <c r="G13" s="1045">
        <v>15.635350797952425</v>
      </c>
      <c r="H13" s="930"/>
      <c r="I13" s="1045">
        <v>16.591388136103582</v>
      </c>
      <c r="J13" s="930"/>
      <c r="K13" s="1045">
        <v>5.0963565191207465</v>
      </c>
      <c r="L13" s="930"/>
      <c r="M13" s="1045">
        <v>2.6309846431797652</v>
      </c>
      <c r="N13" s="930"/>
      <c r="O13" s="1045">
        <v>1.7841011743450768</v>
      </c>
      <c r="P13" s="930"/>
      <c r="Q13" s="1045">
        <v>1.166817223727793</v>
      </c>
      <c r="R13" s="930"/>
      <c r="S13" s="1045">
        <v>0.84311954230653419</v>
      </c>
      <c r="T13" s="930"/>
      <c r="U13" s="1045">
        <v>8.7210177657332135</v>
      </c>
    </row>
    <row r="14" spans="1:21" s="331" customFormat="1" ht="18" customHeight="1" x14ac:dyDescent="0.25">
      <c r="A14" s="330"/>
      <c r="B14" s="931" t="s">
        <v>6</v>
      </c>
      <c r="C14" s="1045">
        <f t="shared" si="0"/>
        <v>100</v>
      </c>
      <c r="D14" s="930"/>
      <c r="E14" s="1045">
        <v>33.677996553367798</v>
      </c>
      <c r="F14" s="930"/>
      <c r="G14" s="1045">
        <v>33.747662523374764</v>
      </c>
      <c r="H14" s="930"/>
      <c r="I14" s="1045">
        <v>14.516188171451619</v>
      </c>
      <c r="J14" s="930"/>
      <c r="K14" s="1045">
        <v>5.6429435705642943</v>
      </c>
      <c r="L14" s="930"/>
      <c r="M14" s="1045">
        <v>4.9426172404942621</v>
      </c>
      <c r="N14" s="930"/>
      <c r="O14" s="1045">
        <v>1.0119898801011991</v>
      </c>
      <c r="P14" s="930"/>
      <c r="Q14" s="1045">
        <v>1.1476551901147654</v>
      </c>
      <c r="R14" s="930"/>
      <c r="S14" s="1045">
        <v>0.39966267003996625</v>
      </c>
      <c r="T14" s="930"/>
      <c r="U14" s="1045">
        <v>4.9132842004913284</v>
      </c>
    </row>
    <row r="15" spans="1:21" s="331" customFormat="1" ht="18" customHeight="1" x14ac:dyDescent="0.25">
      <c r="A15" s="330"/>
      <c r="B15" s="931" t="s">
        <v>5</v>
      </c>
      <c r="C15" s="1045">
        <f t="shared" si="0"/>
        <v>100</v>
      </c>
      <c r="D15" s="930"/>
      <c r="E15" s="1045">
        <v>41.257026060296369</v>
      </c>
      <c r="F15" s="930"/>
      <c r="G15" s="1045">
        <v>17.577925396014308</v>
      </c>
      <c r="H15" s="930"/>
      <c r="I15" s="1045">
        <v>24.885028104241186</v>
      </c>
      <c r="J15" s="930"/>
      <c r="K15" s="1045">
        <v>4.6193152784874805</v>
      </c>
      <c r="L15" s="930"/>
      <c r="M15" s="1045">
        <v>1.7680122636688809</v>
      </c>
      <c r="N15" s="930"/>
      <c r="O15" s="1045">
        <v>1.992846193152785</v>
      </c>
      <c r="P15" s="930"/>
      <c r="Q15" s="1045">
        <v>2.0643842616249359</v>
      </c>
      <c r="R15" s="930"/>
      <c r="S15" s="1045">
        <v>0.67450178845171183</v>
      </c>
      <c r="T15" s="930"/>
      <c r="U15" s="1045">
        <v>5.1609606540623405</v>
      </c>
    </row>
    <row r="16" spans="1:21" s="331" customFormat="1" ht="18" customHeight="1" x14ac:dyDescent="0.25">
      <c r="A16" s="330"/>
      <c r="B16" s="931" t="s">
        <v>4</v>
      </c>
      <c r="C16" s="1045">
        <f t="shared" si="0"/>
        <v>100.00000000000001</v>
      </c>
      <c r="D16" s="930"/>
      <c r="E16" s="1045">
        <v>45.088901271465474</v>
      </c>
      <c r="F16" s="930"/>
      <c r="G16" s="1045">
        <v>17.724532698444861</v>
      </c>
      <c r="H16" s="930"/>
      <c r="I16" s="1045">
        <v>20.890532394508892</v>
      </c>
      <c r="J16" s="930"/>
      <c r="K16" s="1045">
        <v>5.1390507066511315</v>
      </c>
      <c r="L16" s="930"/>
      <c r="M16" s="1045">
        <v>2.0794286003748543</v>
      </c>
      <c r="N16" s="930"/>
      <c r="O16" s="1045">
        <v>1.7121726356314271</v>
      </c>
      <c r="P16" s="930"/>
      <c r="Q16" s="1045">
        <v>0.92447191125069661</v>
      </c>
      <c r="R16" s="930"/>
      <c r="S16" s="1045">
        <v>1.1524238893673067</v>
      </c>
      <c r="T16" s="930"/>
      <c r="U16" s="1045">
        <v>5.2884858923053546</v>
      </c>
    </row>
    <row r="17" spans="1:21" s="331" customFormat="1" ht="18" customHeight="1" x14ac:dyDescent="0.25">
      <c r="A17" s="330"/>
      <c r="B17" s="931" t="s">
        <v>40</v>
      </c>
      <c r="C17" s="1045">
        <f t="shared" si="0"/>
        <v>99.999999999999972</v>
      </c>
      <c r="D17" s="930"/>
      <c r="E17" s="1045">
        <v>34.360406937958636</v>
      </c>
      <c r="F17" s="930"/>
      <c r="G17" s="1045">
        <v>32.446631087391594</v>
      </c>
      <c r="H17" s="930"/>
      <c r="I17" s="1045">
        <v>14.572214809873248</v>
      </c>
      <c r="J17" s="930"/>
      <c r="K17" s="1045">
        <v>5.2201467645096731</v>
      </c>
      <c r="L17" s="930"/>
      <c r="M17" s="1045">
        <v>6.1791194129419615</v>
      </c>
      <c r="N17" s="930"/>
      <c r="O17" s="1045">
        <v>1.6010673782521683</v>
      </c>
      <c r="P17" s="930"/>
      <c r="Q17" s="1045">
        <v>0.77968645763842559</v>
      </c>
      <c r="R17" s="930"/>
      <c r="S17" s="1045">
        <v>0.26267511674449634</v>
      </c>
      <c r="T17" s="930"/>
      <c r="U17" s="1045">
        <v>4.5780520346897928</v>
      </c>
    </row>
    <row r="18" spans="1:21" s="331" customFormat="1" ht="18" customHeight="1" x14ac:dyDescent="0.25">
      <c r="A18" s="330"/>
      <c r="B18" s="931" t="s">
        <v>41</v>
      </c>
      <c r="C18" s="1045">
        <f t="shared" si="0"/>
        <v>100</v>
      </c>
      <c r="D18" s="930"/>
      <c r="E18" s="1045">
        <v>38.866843436652346</v>
      </c>
      <c r="F18" s="930"/>
      <c r="G18" s="1045">
        <v>17.603852366584377</v>
      </c>
      <c r="H18" s="930"/>
      <c r="I18" s="1045">
        <v>29.202401633598491</v>
      </c>
      <c r="J18" s="930"/>
      <c r="K18" s="1045">
        <v>4.0035353997135106</v>
      </c>
      <c r="L18" s="930"/>
      <c r="M18" s="1045">
        <v>2.8953704550303252</v>
      </c>
      <c r="N18" s="930"/>
      <c r="O18" s="1045">
        <v>1.3891682667398129</v>
      </c>
      <c r="P18" s="930"/>
      <c r="Q18" s="1045">
        <v>2.5009905214714578</v>
      </c>
      <c r="R18" s="930"/>
      <c r="S18" s="1045">
        <v>0</v>
      </c>
      <c r="T18" s="930"/>
      <c r="U18" s="1045">
        <v>3.5378379202096855</v>
      </c>
    </row>
    <row r="19" spans="1:21" s="331" customFormat="1" ht="18" customHeight="1" x14ac:dyDescent="0.25">
      <c r="A19" s="330"/>
      <c r="B19" s="931" t="s">
        <v>3</v>
      </c>
      <c r="C19" s="1045">
        <f t="shared" si="0"/>
        <v>100</v>
      </c>
      <c r="D19" s="930"/>
      <c r="E19" s="1045">
        <v>48.347663551401872</v>
      </c>
      <c r="F19" s="930"/>
      <c r="G19" s="1045">
        <v>11.084112149532711</v>
      </c>
      <c r="H19" s="930"/>
      <c r="I19" s="1045">
        <v>14.05233644859813</v>
      </c>
      <c r="J19" s="930"/>
      <c r="K19" s="1045">
        <v>4.4687850467289723</v>
      </c>
      <c r="L19" s="930"/>
      <c r="M19" s="1045">
        <v>1.9566355140186915</v>
      </c>
      <c r="N19" s="930"/>
      <c r="O19" s="1045">
        <v>3.0766355140186916</v>
      </c>
      <c r="P19" s="930"/>
      <c r="Q19" s="1045">
        <v>2.7214953271028035</v>
      </c>
      <c r="R19" s="930"/>
      <c r="S19" s="1045">
        <v>0</v>
      </c>
      <c r="T19" s="930"/>
      <c r="U19" s="1045">
        <v>14.292336448598132</v>
      </c>
    </row>
    <row r="20" spans="1:21" s="331" customFormat="1" ht="18" customHeight="1" x14ac:dyDescent="0.25">
      <c r="A20" s="330"/>
      <c r="B20" s="931" t="s">
        <v>2</v>
      </c>
      <c r="C20" s="1045">
        <f t="shared" si="0"/>
        <v>100</v>
      </c>
      <c r="D20" s="930"/>
      <c r="E20" s="1045">
        <v>25.748344370860927</v>
      </c>
      <c r="F20" s="930"/>
      <c r="G20" s="1045">
        <v>36.887417218543042</v>
      </c>
      <c r="H20" s="930"/>
      <c r="I20" s="1045">
        <v>21.682119205298015</v>
      </c>
      <c r="J20" s="930"/>
      <c r="K20" s="1045">
        <v>4.8609271523178812</v>
      </c>
      <c r="L20" s="930"/>
      <c r="M20" s="1045">
        <v>4.7682119205298017</v>
      </c>
      <c r="N20" s="930"/>
      <c r="O20" s="1045">
        <v>1.6026490066225165</v>
      </c>
      <c r="P20" s="930"/>
      <c r="Q20" s="1045">
        <v>0.82119205298013254</v>
      </c>
      <c r="R20" s="930"/>
      <c r="S20" s="1045">
        <v>0.15894039735099338</v>
      </c>
      <c r="T20" s="930"/>
      <c r="U20" s="1045">
        <v>3.4701986754966887</v>
      </c>
    </row>
    <row r="21" spans="1:21" s="331" customFormat="1" ht="18" customHeight="1" x14ac:dyDescent="0.25">
      <c r="A21" s="330"/>
      <c r="B21" s="931" t="s">
        <v>35</v>
      </c>
      <c r="C21" s="1045">
        <f t="shared" si="0"/>
        <v>100</v>
      </c>
      <c r="D21" s="930"/>
      <c r="E21" s="1045">
        <v>40.584396495972719</v>
      </c>
      <c r="F21" s="930"/>
      <c r="G21" s="1045">
        <v>26.74172496913399</v>
      </c>
      <c r="H21" s="930"/>
      <c r="I21" s="1045">
        <v>12.322887882885531</v>
      </c>
      <c r="J21" s="930"/>
      <c r="K21" s="1045">
        <v>4.0566758774766303</v>
      </c>
      <c r="L21" s="930"/>
      <c r="M21" s="1045">
        <v>3.5157857604797464</v>
      </c>
      <c r="N21" s="930"/>
      <c r="O21" s="1045">
        <v>4.3623963783879125</v>
      </c>
      <c r="P21" s="930"/>
      <c r="Q21" s="1045">
        <v>1.7137985772238227</v>
      </c>
      <c r="R21" s="930"/>
      <c r="S21" s="1045">
        <v>0</v>
      </c>
      <c r="T21" s="930"/>
      <c r="U21" s="1045">
        <v>6.7023340584396491</v>
      </c>
    </row>
    <row r="22" spans="1:21" s="331" customFormat="1" ht="18" customHeight="1" x14ac:dyDescent="0.25">
      <c r="A22" s="330"/>
      <c r="B22" s="931" t="s">
        <v>42</v>
      </c>
      <c r="C22" s="1045">
        <f t="shared" si="0"/>
        <v>100.00000000000001</v>
      </c>
      <c r="D22" s="930"/>
      <c r="E22" s="1045">
        <v>25.642688483155407</v>
      </c>
      <c r="F22" s="930"/>
      <c r="G22" s="1045">
        <v>36.206724533572782</v>
      </c>
      <c r="H22" s="930"/>
      <c r="I22" s="1045">
        <v>26.387641757291565</v>
      </c>
      <c r="J22" s="930"/>
      <c r="K22" s="1045">
        <v>1.9505138182180983</v>
      </c>
      <c r="L22" s="930"/>
      <c r="M22" s="1045">
        <v>5.500681765273205</v>
      </c>
      <c r="N22" s="930"/>
      <c r="O22" s="1045">
        <v>0.61857727227377035</v>
      </c>
      <c r="P22" s="930"/>
      <c r="Q22" s="1045">
        <v>0.92952875054042372</v>
      </c>
      <c r="R22" s="930"/>
      <c r="S22" s="1045">
        <v>0</v>
      </c>
      <c r="T22" s="930"/>
      <c r="U22" s="1045">
        <v>2.763643619674748</v>
      </c>
    </row>
    <row r="23" spans="1:21" s="331" customFormat="1" ht="18" customHeight="1" x14ac:dyDescent="0.25">
      <c r="A23" s="330">
        <v>47094</v>
      </c>
      <c r="B23" s="931" t="s">
        <v>43</v>
      </c>
      <c r="C23" s="1045">
        <f t="shared" si="0"/>
        <v>100</v>
      </c>
      <c r="D23" s="930"/>
      <c r="E23" s="1045">
        <v>38.640895349585129</v>
      </c>
      <c r="F23" s="930"/>
      <c r="G23" s="1045">
        <v>24.364829227503698</v>
      </c>
      <c r="H23" s="930"/>
      <c r="I23" s="1045">
        <v>20.100340901781692</v>
      </c>
      <c r="J23" s="930"/>
      <c r="K23" s="1045">
        <v>4.1776548530263069</v>
      </c>
      <c r="L23" s="930"/>
      <c r="M23" s="1045">
        <v>2.8494243262365728</v>
      </c>
      <c r="N23" s="930"/>
      <c r="O23" s="1045">
        <v>1.9714414356467487</v>
      </c>
      <c r="P23" s="930"/>
      <c r="Q23" s="1045">
        <v>3.4572586351064514</v>
      </c>
      <c r="R23" s="930"/>
      <c r="S23" s="1045">
        <v>3.2160545442850713E-3</v>
      </c>
      <c r="T23" s="930"/>
      <c r="U23" s="1045">
        <v>4.4349392165691128</v>
      </c>
    </row>
    <row r="24" spans="1:21" s="331" customFormat="1" ht="18" customHeight="1" x14ac:dyDescent="0.25">
      <c r="B24" s="931" t="s">
        <v>44</v>
      </c>
      <c r="C24" s="1045">
        <f t="shared" si="0"/>
        <v>99.999999999999986</v>
      </c>
      <c r="D24" s="930"/>
      <c r="E24" s="1045">
        <v>46.910268270120255</v>
      </c>
      <c r="F24" s="930"/>
      <c r="G24" s="1045">
        <v>14.033302497687327</v>
      </c>
      <c r="H24" s="930"/>
      <c r="I24" s="1045">
        <v>15.605920444033302</v>
      </c>
      <c r="J24" s="930"/>
      <c r="K24" s="1045">
        <v>6.0037002775208137</v>
      </c>
      <c r="L24" s="930"/>
      <c r="M24" s="1045">
        <v>2.4051803885291396</v>
      </c>
      <c r="N24" s="930"/>
      <c r="O24" s="1045">
        <v>1.9611470860314524</v>
      </c>
      <c r="P24" s="930"/>
      <c r="Q24" s="1045">
        <v>1.2488436632747455</v>
      </c>
      <c r="R24" s="930"/>
      <c r="S24" s="1045">
        <v>0.13876040703052728</v>
      </c>
      <c r="T24" s="930"/>
      <c r="U24" s="1045">
        <v>11.692876965772433</v>
      </c>
    </row>
    <row r="25" spans="1:21" s="331" customFormat="1" ht="18" customHeight="1" x14ac:dyDescent="0.25">
      <c r="B25" s="931" t="s">
        <v>45</v>
      </c>
      <c r="C25" s="1045">
        <f t="shared" si="0"/>
        <v>100</v>
      </c>
      <c r="D25" s="930"/>
      <c r="E25" s="1045">
        <v>35.956031240960371</v>
      </c>
      <c r="F25" s="930"/>
      <c r="G25" s="1045">
        <v>19.622022948606691</v>
      </c>
      <c r="H25" s="930"/>
      <c r="I25" s="1045">
        <v>11.787677176742841</v>
      </c>
      <c r="J25" s="930"/>
      <c r="K25" s="1045">
        <v>4.4547295342782762</v>
      </c>
      <c r="L25" s="930"/>
      <c r="M25" s="1045">
        <v>3.673705525021695</v>
      </c>
      <c r="N25" s="930"/>
      <c r="O25" s="1045">
        <v>1.0775238646225049</v>
      </c>
      <c r="P25" s="930"/>
      <c r="Q25" s="1045">
        <v>1.5789219940217913</v>
      </c>
      <c r="R25" s="930"/>
      <c r="S25" s="1045">
        <v>19.012149262366211</v>
      </c>
      <c r="T25" s="930"/>
      <c r="U25" s="1045">
        <v>2.8372384533796162</v>
      </c>
    </row>
    <row r="26" spans="1:21" s="331" customFormat="1" ht="18" customHeight="1" x14ac:dyDescent="0.25">
      <c r="B26" s="931" t="s">
        <v>46</v>
      </c>
      <c r="C26" s="1045">
        <f t="shared" si="0"/>
        <v>99.999999999999986</v>
      </c>
      <c r="D26" s="930"/>
      <c r="E26" s="1045">
        <v>23.884297520661157</v>
      </c>
      <c r="F26" s="930"/>
      <c r="G26" s="1045">
        <v>31.652892561983471</v>
      </c>
      <c r="H26" s="930"/>
      <c r="I26" s="1045">
        <v>30.66115702479339</v>
      </c>
      <c r="J26" s="930"/>
      <c r="K26" s="1045">
        <v>6.0330578512396693</v>
      </c>
      <c r="L26" s="930"/>
      <c r="M26" s="1045">
        <v>3.4710743801652892</v>
      </c>
      <c r="N26" s="930"/>
      <c r="O26" s="1045">
        <v>0.82644628099173556</v>
      </c>
      <c r="P26" s="930"/>
      <c r="Q26" s="1045">
        <v>0.66115702479338845</v>
      </c>
      <c r="R26" s="930"/>
      <c r="S26" s="1045">
        <v>0</v>
      </c>
      <c r="T26" s="930"/>
      <c r="U26" s="1045">
        <v>2.8099173553719008</v>
      </c>
    </row>
    <row r="27" spans="1:21" s="331" customFormat="1" ht="18" customHeight="1" x14ac:dyDescent="0.25">
      <c r="B27" s="953" t="s">
        <v>1</v>
      </c>
      <c r="C27" s="1046">
        <f t="shared" si="0"/>
        <v>100.00000000000001</v>
      </c>
      <c r="D27" s="930"/>
      <c r="E27" s="1046">
        <v>4.7904191616766472</v>
      </c>
      <c r="F27" s="930"/>
      <c r="G27" s="1046">
        <v>74.301397205588827</v>
      </c>
      <c r="H27" s="930"/>
      <c r="I27" s="1046">
        <v>4.1916167664670656</v>
      </c>
      <c r="J27" s="930"/>
      <c r="K27" s="1046">
        <v>3.5928143712574849</v>
      </c>
      <c r="L27" s="930"/>
      <c r="M27" s="1046">
        <v>9.9301397205588824</v>
      </c>
      <c r="N27" s="930"/>
      <c r="O27" s="1046">
        <v>0.19960079840319359</v>
      </c>
      <c r="P27" s="930"/>
      <c r="Q27" s="1046">
        <v>0.64870259481037917</v>
      </c>
      <c r="R27" s="930"/>
      <c r="S27" s="1046">
        <v>4.9900199600798396E-2</v>
      </c>
      <c r="T27" s="930"/>
      <c r="U27" s="1046">
        <v>2.2954091816367264</v>
      </c>
    </row>
    <row r="28" spans="1:21" s="319" customFormat="1" ht="18" customHeight="1" x14ac:dyDescent="0.25">
      <c r="B28" s="1284" t="s">
        <v>0</v>
      </c>
      <c r="C28" s="1299">
        <f>K28+M28+G28+I28+E28+S28+O28+U28+Q28</f>
        <v>100</v>
      </c>
      <c r="D28" s="1277"/>
      <c r="E28" s="1299">
        <v>36.312241442136624</v>
      </c>
      <c r="F28" s="1277"/>
      <c r="G28" s="1299">
        <v>22.853031959359527</v>
      </c>
      <c r="H28" s="1277"/>
      <c r="I28" s="1299">
        <v>19.9786187383448</v>
      </c>
      <c r="J28" s="1277"/>
      <c r="K28" s="1299">
        <v>4.2379375388506633</v>
      </c>
      <c r="L28" s="1277"/>
      <c r="M28" s="1299">
        <v>3.2295618716909953</v>
      </c>
      <c r="N28" s="1277"/>
      <c r="O28" s="1299">
        <v>1.7027307997342078</v>
      </c>
      <c r="P28" s="1277"/>
      <c r="Q28" s="1299">
        <v>1.7571217285062053</v>
      </c>
      <c r="R28" s="1277"/>
      <c r="S28" s="1299">
        <v>1.2295565129788011</v>
      </c>
      <c r="T28" s="1277"/>
      <c r="U28" s="1299">
        <v>8.6991994083981741</v>
      </c>
    </row>
    <row r="29" spans="1:21" s="328" customFormat="1" ht="6.75" customHeight="1" x14ac:dyDescent="0.25">
      <c r="B29" s="1672"/>
      <c r="C29" s="1672"/>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38"/>
      <c r="C3" s="1538"/>
      <c r="D3" s="1538"/>
    </row>
    <row r="4" spans="2:18" s="621" customFormat="1" ht="23.25" customHeight="1" x14ac:dyDescent="0.25">
      <c r="B4" s="1540" t="s">
        <v>328</v>
      </c>
      <c r="C4" s="1540"/>
      <c r="D4" s="1540"/>
      <c r="E4" s="1540"/>
      <c r="F4" s="1540"/>
      <c r="G4" s="1540"/>
      <c r="H4" s="1540"/>
      <c r="I4" s="1540"/>
      <c r="J4" s="1540"/>
      <c r="K4" s="1540"/>
      <c r="L4" s="1540"/>
      <c r="M4" s="1540"/>
      <c r="N4" s="1540"/>
      <c r="O4" s="1540"/>
      <c r="P4" s="1540"/>
      <c r="Q4" s="1540"/>
      <c r="R4" s="1540"/>
    </row>
    <row r="5" spans="2:18" s="621" customFormat="1" ht="15.75" customHeight="1" x14ac:dyDescent="0.25">
      <c r="B5" s="1693" t="str">
        <f>porsaad!$B$6</f>
        <v>Situación a 31 de octubre de 2025</v>
      </c>
      <c r="C5" s="1693"/>
      <c r="D5" s="1693"/>
      <c r="E5" s="1693"/>
      <c r="F5" s="1693"/>
      <c r="G5" s="1693"/>
      <c r="H5" s="1693"/>
      <c r="I5" s="1693"/>
      <c r="J5" s="1693"/>
      <c r="K5" s="1693"/>
      <c r="L5" s="1693"/>
      <c r="M5" s="1693"/>
      <c r="N5" s="1693"/>
      <c r="O5" s="1693"/>
      <c r="P5" s="1693"/>
      <c r="Q5" s="1693"/>
      <c r="R5" s="1693"/>
    </row>
    <row r="7" spans="2:18" ht="16.5" customHeight="1" x14ac:dyDescent="0.35">
      <c r="B7" s="1702" t="s">
        <v>82</v>
      </c>
      <c r="C7" s="1703"/>
      <c r="D7" s="1703"/>
      <c r="E7" s="1703"/>
      <c r="F7" s="1704"/>
      <c r="G7" s="1048"/>
      <c r="H7" s="1702" t="s">
        <v>83</v>
      </c>
      <c r="I7" s="1703"/>
      <c r="J7" s="1703"/>
      <c r="K7" s="1703"/>
      <c r="L7" s="1704"/>
      <c r="M7" s="1048"/>
      <c r="N7" s="1702" t="s">
        <v>84</v>
      </c>
      <c r="O7" s="1703"/>
      <c r="P7" s="1703"/>
      <c r="Q7" s="1703"/>
      <c r="R7" s="1704"/>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2.675103217452911E-3</v>
      </c>
      <c r="D9" s="1050">
        <v>1.8863293713404158E-3</v>
      </c>
      <c r="E9" s="1050">
        <v>1.3158806011496641E-3</v>
      </c>
      <c r="F9" s="1051">
        <v>2.1187112318113133E-3</v>
      </c>
      <c r="G9" s="1052"/>
      <c r="H9" s="1049" t="s">
        <v>86</v>
      </c>
      <c r="I9" s="1050">
        <v>4.5112357966560463E-4</v>
      </c>
      <c r="J9" s="1050">
        <v>4.7292504138094112E-5</v>
      </c>
      <c r="K9" s="1050">
        <v>0</v>
      </c>
      <c r="L9" s="1051">
        <v>2.4398995335486186E-4</v>
      </c>
      <c r="M9" s="113"/>
      <c r="N9" s="1049" t="s">
        <v>86</v>
      </c>
      <c r="O9" s="1050">
        <v>2.2789448585698868E-3</v>
      </c>
      <c r="P9" s="1050">
        <v>1.6487744110211409E-3</v>
      </c>
      <c r="Q9" s="1050">
        <v>1.1141342590420792E-3</v>
      </c>
      <c r="R9" s="1051">
        <v>1.8271420954352681E-3</v>
      </c>
    </row>
    <row r="10" spans="2:18" ht="16.5" customHeight="1" x14ac:dyDescent="0.35">
      <c r="B10" s="1053" t="s">
        <v>87</v>
      </c>
      <c r="C10" s="1054">
        <v>0.2654276500622969</v>
      </c>
      <c r="D10" s="1054">
        <v>1.8190105536271518E-2</v>
      </c>
      <c r="E10" s="1054">
        <v>5.9560911420458483E-3</v>
      </c>
      <c r="F10" s="1055">
        <v>0.12279807255397165</v>
      </c>
      <c r="G10" s="1052"/>
      <c r="H10" s="1053" t="s">
        <v>87</v>
      </c>
      <c r="I10" s="1054">
        <v>1.6522401105252771E-2</v>
      </c>
      <c r="J10" s="1054">
        <v>8.039725703475999E-4</v>
      </c>
      <c r="K10" s="1054">
        <v>7.6552093699762692E-5</v>
      </c>
      <c r="L10" s="1055">
        <v>8.6688195191962688E-3</v>
      </c>
      <c r="M10" s="113"/>
      <c r="N10" s="1053" t="s">
        <v>87</v>
      </c>
      <c r="O10" s="1054">
        <v>0.22109278919760059</v>
      </c>
      <c r="P10" s="1054">
        <v>1.5944259211763699E-2</v>
      </c>
      <c r="Q10" s="1054">
        <v>5.0546512173382744E-3</v>
      </c>
      <c r="R10" s="1055">
        <v>0.10504840030251583</v>
      </c>
    </row>
    <row r="11" spans="2:18" ht="16.5" customHeight="1" x14ac:dyDescent="0.35">
      <c r="B11" s="1056" t="s">
        <v>88</v>
      </c>
      <c r="C11" s="1057">
        <v>4.4530085749883958E-2</v>
      </c>
      <c r="D11" s="1057">
        <v>4.7277444689877636E-2</v>
      </c>
      <c r="E11" s="1057">
        <v>1.5652053466306531E-2</v>
      </c>
      <c r="F11" s="1058">
        <v>4.0057379561041072E-2</v>
      </c>
      <c r="G11" s="1052"/>
      <c r="H11" s="1056" t="s">
        <v>88</v>
      </c>
      <c r="I11" s="1057">
        <v>4.8636760932698003E-2</v>
      </c>
      <c r="J11" s="1057">
        <v>1.5606526365571057E-3</v>
      </c>
      <c r="K11" s="1057">
        <v>1.5310418739952538E-4</v>
      </c>
      <c r="L11" s="1058">
        <v>2.5260136347326875E-2</v>
      </c>
      <c r="M11" s="113"/>
      <c r="N11" s="1056" t="s">
        <v>88</v>
      </c>
      <c r="O11" s="1057">
        <v>4.5257636222172028E-2</v>
      </c>
      <c r="P11" s="1057">
        <v>4.1372024572845299E-2</v>
      </c>
      <c r="Q11" s="1057">
        <v>1.3275789276164563E-2</v>
      </c>
      <c r="R11" s="1058">
        <v>3.775424381080713E-2</v>
      </c>
    </row>
    <row r="12" spans="2:18" ht="16.5" customHeight="1" x14ac:dyDescent="0.35">
      <c r="B12" s="1053" t="s">
        <v>89</v>
      </c>
      <c r="C12" s="1054">
        <v>0.50108103486184741</v>
      </c>
      <c r="D12" s="1054">
        <v>2.6668069142035691E-2</v>
      </c>
      <c r="E12" s="1054">
        <v>3.4157490130895495E-2</v>
      </c>
      <c r="F12" s="1055">
        <v>0.23330127968044972</v>
      </c>
      <c r="G12" s="1052"/>
      <c r="H12" s="1053" t="s">
        <v>89</v>
      </c>
      <c r="I12" s="1054">
        <v>0.61282318775199485</v>
      </c>
      <c r="J12" s="1054">
        <v>3.2395365334594466E-2</v>
      </c>
      <c r="K12" s="1054">
        <v>1.6764908520248027E-2</v>
      </c>
      <c r="L12" s="1055">
        <v>0.32492285611768928</v>
      </c>
      <c r="M12" s="113"/>
      <c r="N12" s="1053" t="s">
        <v>89</v>
      </c>
      <c r="O12" s="1054">
        <v>0.5209346685741536</v>
      </c>
      <c r="P12" s="1054">
        <v>2.7406294654306964E-2</v>
      </c>
      <c r="Q12" s="1054">
        <v>3.1488952479241918E-2</v>
      </c>
      <c r="R12" s="1055">
        <v>0.2475253267773363</v>
      </c>
    </row>
    <row r="13" spans="2:18" ht="16.5" customHeight="1" x14ac:dyDescent="0.35">
      <c r="B13" s="1056" t="s">
        <v>90</v>
      </c>
      <c r="C13" s="1057">
        <v>0.14062614516404856</v>
      </c>
      <c r="D13" s="1057">
        <v>0.12603344903755129</v>
      </c>
      <c r="E13" s="1057">
        <v>0.16174250294341713</v>
      </c>
      <c r="F13" s="1058">
        <v>0.13915600266291886</v>
      </c>
      <c r="G13" s="1052"/>
      <c r="H13" s="1056" t="s">
        <v>90</v>
      </c>
      <c r="I13" s="1057">
        <v>0.13753630135055123</v>
      </c>
      <c r="J13" s="1057">
        <v>3.8023173327027669E-2</v>
      </c>
      <c r="K13" s="1057">
        <v>6.5069279644798285E-3</v>
      </c>
      <c r="L13" s="1058">
        <v>8.2770003588087546E-2</v>
      </c>
      <c r="M13" s="113"/>
      <c r="N13" s="1056" t="s">
        <v>90</v>
      </c>
      <c r="O13" s="1057">
        <v>0.1400647541600783</v>
      </c>
      <c r="P13" s="1057">
        <v>0.11466310042868134</v>
      </c>
      <c r="Q13" s="1057">
        <v>0.13794154899845193</v>
      </c>
      <c r="R13" s="1058">
        <v>0.1303807549956385</v>
      </c>
    </row>
    <row r="14" spans="2:18" ht="16.5" customHeight="1" x14ac:dyDescent="0.35">
      <c r="B14" s="1053" t="s">
        <v>91</v>
      </c>
      <c r="C14" s="1054">
        <v>4.3149781350010991E-2</v>
      </c>
      <c r="D14" s="1054">
        <v>0.48635040847095123</v>
      </c>
      <c r="E14" s="1054">
        <v>3.0265253826442275E-2</v>
      </c>
      <c r="F14" s="1055">
        <v>0.20766011856329186</v>
      </c>
      <c r="G14" s="1052"/>
      <c r="H14" s="1053" t="s">
        <v>91</v>
      </c>
      <c r="I14" s="1054">
        <v>0.16133307017791187</v>
      </c>
      <c r="J14" s="1054">
        <v>0.56443603688815325</v>
      </c>
      <c r="K14" s="1054">
        <v>1.6458700145448979E-2</v>
      </c>
      <c r="L14" s="1055">
        <v>0.25650520272694655</v>
      </c>
      <c r="M14" s="113"/>
      <c r="N14" s="1053" t="s">
        <v>91</v>
      </c>
      <c r="O14" s="1054">
        <v>6.418693371483071E-2</v>
      </c>
      <c r="P14" s="1054">
        <v>0.49640933572710949</v>
      </c>
      <c r="Q14" s="1054">
        <v>2.8146549702115681E-2</v>
      </c>
      <c r="R14" s="1055">
        <v>0.2152368926537287</v>
      </c>
    </row>
    <row r="15" spans="2:18" ht="16.5" customHeight="1" x14ac:dyDescent="0.35">
      <c r="B15" s="1056" t="s">
        <v>92</v>
      </c>
      <c r="C15" s="1057">
        <v>5.6800136808931668E-4</v>
      </c>
      <c r="D15" s="1057">
        <v>0.14911819361172468</v>
      </c>
      <c r="E15" s="1057">
        <v>5.7289285961631693E-2</v>
      </c>
      <c r="F15" s="1058">
        <v>6.7349656039647904E-2</v>
      </c>
      <c r="G15" s="1052"/>
      <c r="H15" s="1056" t="s">
        <v>92</v>
      </c>
      <c r="I15" s="1057">
        <v>5.6390447458200579E-5</v>
      </c>
      <c r="J15" s="1057">
        <v>9.217309056514543E-2</v>
      </c>
      <c r="K15" s="1057">
        <v>1.5157314552553012E-2</v>
      </c>
      <c r="L15" s="1058">
        <v>3.084320057409401E-2</v>
      </c>
      <c r="M15" s="113"/>
      <c r="N15" s="1056" t="s">
        <v>92</v>
      </c>
      <c r="O15" s="1057">
        <v>4.7687172150691462E-4</v>
      </c>
      <c r="P15" s="1057">
        <v>0.14175795991646209</v>
      </c>
      <c r="Q15" s="1057">
        <v>5.0827977670403902E-2</v>
      </c>
      <c r="R15" s="1058">
        <v>6.1669949870716868E-2</v>
      </c>
    </row>
    <row r="16" spans="2:18" ht="16.5" customHeight="1" x14ac:dyDescent="0.35">
      <c r="B16" s="1053" t="s">
        <v>93</v>
      </c>
      <c r="C16" s="1054">
        <v>1.1054650282168422E-3</v>
      </c>
      <c r="D16" s="1054">
        <v>0.14161495038743382</v>
      </c>
      <c r="E16" s="1054">
        <v>8.5587644573723948E-2</v>
      </c>
      <c r="F16" s="1055">
        <v>7.0152589477243663E-2</v>
      </c>
      <c r="G16" s="1052"/>
      <c r="H16" s="1053" t="s">
        <v>93</v>
      </c>
      <c r="I16" s="1054">
        <v>1.0798770688245411E-2</v>
      </c>
      <c r="J16" s="1054">
        <v>0.23821234334358005</v>
      </c>
      <c r="K16" s="1054">
        <v>0.17867258669524611</v>
      </c>
      <c r="L16" s="1055">
        <v>0.1112881234302117</v>
      </c>
      <c r="M16" s="113"/>
      <c r="N16" s="1053" t="s">
        <v>93</v>
      </c>
      <c r="O16" s="1054">
        <v>2.8311121150515774E-3</v>
      </c>
      <c r="P16" s="1054">
        <v>0.15408102199587195</v>
      </c>
      <c r="Q16" s="1054">
        <v>9.9838157339212835E-2</v>
      </c>
      <c r="R16" s="1055">
        <v>7.6541414105358502E-2</v>
      </c>
    </row>
    <row r="17" spans="2:18" ht="16.5" customHeight="1" x14ac:dyDescent="0.35">
      <c r="B17" s="1056" t="s">
        <v>94</v>
      </c>
      <c r="C17" s="1057">
        <v>1.7101116458603083E-4</v>
      </c>
      <c r="D17" s="1057">
        <v>3.8568072648224118E-4</v>
      </c>
      <c r="E17" s="1057">
        <v>0.2629129441097029</v>
      </c>
      <c r="F17" s="1058">
        <v>5.036298120106094E-2</v>
      </c>
      <c r="G17" s="1052"/>
      <c r="H17" s="1056" t="s">
        <v>94</v>
      </c>
      <c r="I17" s="1057">
        <v>2.5375701356190259E-4</v>
      </c>
      <c r="J17" s="1057">
        <v>3.3104752896665878E-4</v>
      </c>
      <c r="K17" s="1057">
        <v>0.35183342264410933</v>
      </c>
      <c r="L17" s="1058">
        <v>6.6193039110154284E-2</v>
      </c>
      <c r="M17" s="113"/>
      <c r="N17" s="1056" t="s">
        <v>94</v>
      </c>
      <c r="O17" s="1057">
        <v>1.8572898627111412E-4</v>
      </c>
      <c r="P17" s="1057">
        <v>3.786074573455953E-4</v>
      </c>
      <c r="Q17" s="1057">
        <v>0.27650466763615894</v>
      </c>
      <c r="R17" s="1058">
        <v>5.2819800062912585E-2</v>
      </c>
    </row>
    <row r="18" spans="2:18" ht="16.5" customHeight="1" x14ac:dyDescent="0.35">
      <c r="B18" s="1059" t="s">
        <v>95</v>
      </c>
      <c r="C18" s="1060">
        <v>6.6572203356704855E-4</v>
      </c>
      <c r="D18" s="1060">
        <v>2.475369026331475E-3</v>
      </c>
      <c r="E18" s="1060">
        <v>0.34512085324468456</v>
      </c>
      <c r="F18" s="1061">
        <v>6.7043209028562978E-2</v>
      </c>
      <c r="G18" s="1052"/>
      <c r="H18" s="1059" t="s">
        <v>95</v>
      </c>
      <c r="I18" s="1060">
        <v>1.158823695266022E-2</v>
      </c>
      <c r="J18" s="1060">
        <v>3.2017025301489713E-2</v>
      </c>
      <c r="K18" s="1060">
        <v>0.41437648319681541</v>
      </c>
      <c r="L18" s="1061">
        <v>9.3304628632938647E-2</v>
      </c>
      <c r="M18" s="113"/>
      <c r="N18" s="1059" t="s">
        <v>95</v>
      </c>
      <c r="O18" s="1060">
        <v>2.690560449765329E-3</v>
      </c>
      <c r="P18" s="1060">
        <v>6.3386216245923865E-3</v>
      </c>
      <c r="Q18" s="1060">
        <v>0.35580757142186986</v>
      </c>
      <c r="R18" s="1061">
        <v>7.119607532555032E-2</v>
      </c>
    </row>
    <row r="19" spans="2:18" ht="16.5" customHeight="1" x14ac:dyDescent="0.35">
      <c r="B19" s="1300" t="s">
        <v>0</v>
      </c>
      <c r="C19" s="1301">
        <f>SUM(C9:C18)</f>
        <v>1</v>
      </c>
      <c r="D19" s="1301">
        <f>SUM(D9:D18)</f>
        <v>1</v>
      </c>
      <c r="E19" s="1301">
        <f>SUM(E9:E18)</f>
        <v>1</v>
      </c>
      <c r="F19" s="1302">
        <f>SUM(F9:F18)</f>
        <v>1</v>
      </c>
      <c r="G19" s="113"/>
      <c r="H19" s="1300" t="s">
        <v>0</v>
      </c>
      <c r="I19" s="1301">
        <f>SUM(I9:I18)</f>
        <v>1</v>
      </c>
      <c r="J19" s="1301">
        <f>SUM(J9:J18)</f>
        <v>1</v>
      </c>
      <c r="K19" s="1301">
        <f>SUM(K9:K18)</f>
        <v>1</v>
      </c>
      <c r="L19" s="1302">
        <f>SUM(L9:L18)</f>
        <v>0.99999999999999989</v>
      </c>
      <c r="M19" s="113"/>
      <c r="N19" s="1300" t="s">
        <v>0</v>
      </c>
      <c r="O19" s="1301">
        <f>SUM(O9:O18)</f>
        <v>1</v>
      </c>
      <c r="P19" s="1301">
        <f>SUM(P9:P18)</f>
        <v>1</v>
      </c>
      <c r="Q19" s="1301">
        <f>SUM(Q9:Q18)</f>
        <v>1</v>
      </c>
      <c r="R19" s="1302">
        <f>SUM(R9:R18)</f>
        <v>0.99999999999999989</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449</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15.341073689541656</v>
      </c>
      <c r="D11" s="1073">
        <v>0.34267881723065829</v>
      </c>
      <c r="E11" s="1072">
        <v>45.575961330740981</v>
      </c>
      <c r="F11" s="1073">
        <v>0.24756820679105898</v>
      </c>
      <c r="G11" s="1072">
        <v>69.151896240354617</v>
      </c>
      <c r="H11" s="1073">
        <v>0.30196988735012564</v>
      </c>
      <c r="I11" s="1070"/>
      <c r="J11" s="1070"/>
      <c r="K11" s="1070"/>
      <c r="L11" s="1070"/>
      <c r="M11" s="1070"/>
      <c r="N11" s="1070"/>
      <c r="O11" s="1070"/>
    </row>
    <row r="12" spans="1:18" ht="15" customHeight="1" x14ac:dyDescent="0.35">
      <c r="B12" s="1074" t="s">
        <v>7</v>
      </c>
      <c r="C12" s="1075">
        <v>10.561192318715964</v>
      </c>
      <c r="D12" s="1076">
        <v>0.29433856698586519</v>
      </c>
      <c r="E12" s="1075">
        <v>22.390835579514825</v>
      </c>
      <c r="F12" s="1076">
        <v>0.23842663889324062</v>
      </c>
      <c r="G12" s="1075">
        <v>47.317614424410543</v>
      </c>
      <c r="H12" s="1076">
        <v>0.13972525774506339</v>
      </c>
      <c r="I12" s="1070"/>
      <c r="J12" s="1070"/>
      <c r="K12" s="1070"/>
      <c r="L12" s="1070"/>
      <c r="M12" s="1070"/>
      <c r="N12" s="1070"/>
      <c r="O12" s="1070"/>
    </row>
    <row r="13" spans="1:18" ht="15" customHeight="1" x14ac:dyDescent="0.35">
      <c r="B13" s="1074" t="s">
        <v>37</v>
      </c>
      <c r="C13" s="1075">
        <v>23.505530758781294</v>
      </c>
      <c r="D13" s="1076">
        <v>0.2383371671589172</v>
      </c>
      <c r="E13" s="1075">
        <v>45.232704402515722</v>
      </c>
      <c r="F13" s="1076">
        <v>0.15754526756643253</v>
      </c>
      <c r="G13" s="1075">
        <v>71.945205479452056</v>
      </c>
      <c r="H13" s="1076">
        <v>0.12534351561078408</v>
      </c>
      <c r="I13" s="1070"/>
      <c r="J13" s="1070"/>
      <c r="K13" s="1070"/>
      <c r="L13" s="1070"/>
      <c r="M13" s="1070"/>
      <c r="N13" s="1070"/>
      <c r="O13" s="1070"/>
    </row>
    <row r="14" spans="1:18" ht="15" customHeight="1" x14ac:dyDescent="0.35">
      <c r="B14" s="1074" t="s">
        <v>38</v>
      </c>
      <c r="C14" s="1075">
        <v>23.571060762100927</v>
      </c>
      <c r="D14" s="1076">
        <v>0.33221063947372997</v>
      </c>
      <c r="E14" s="1075">
        <v>31.400526315789474</v>
      </c>
      <c r="F14" s="1076">
        <v>0.45254063270739175</v>
      </c>
      <c r="G14" s="1075">
        <v>35.890163934426226</v>
      </c>
      <c r="H14" s="1076">
        <v>0.64973989064978044</v>
      </c>
      <c r="I14" s="1070"/>
      <c r="J14" s="1070"/>
      <c r="K14" s="1070"/>
      <c r="L14" s="1070"/>
      <c r="M14" s="1070"/>
      <c r="N14" s="1070"/>
      <c r="O14" s="1070"/>
    </row>
    <row r="15" spans="1:18" ht="15" customHeight="1" x14ac:dyDescent="0.35">
      <c r="B15" s="1074" t="s">
        <v>6</v>
      </c>
      <c r="C15" s="1075">
        <v>25.854240418654765</v>
      </c>
      <c r="D15" s="1076">
        <v>0.3813417339748722</v>
      </c>
      <c r="E15" s="1075">
        <v>49.547201752638919</v>
      </c>
      <c r="F15" s="1076">
        <v>0.29875259996118703</v>
      </c>
      <c r="G15" s="1075">
        <v>71.765182186234824</v>
      </c>
      <c r="H15" s="1076">
        <v>0.30653941422855846</v>
      </c>
      <c r="I15" s="1070"/>
      <c r="J15" s="1070"/>
      <c r="K15" s="1070"/>
      <c r="L15" s="1070"/>
      <c r="M15" s="1070"/>
      <c r="N15" s="1070"/>
      <c r="O15" s="1070"/>
    </row>
    <row r="16" spans="1:18" ht="15" customHeight="1" x14ac:dyDescent="0.35">
      <c r="B16" s="1074" t="s">
        <v>5</v>
      </c>
      <c r="C16" s="1075">
        <v>22.537297794117649</v>
      </c>
      <c r="D16" s="1076">
        <v>0.5056405365818728</v>
      </c>
      <c r="E16" s="1075">
        <v>37.263779385171794</v>
      </c>
      <c r="F16" s="1076">
        <v>0.3814426812485277</v>
      </c>
      <c r="G16" s="1075">
        <v>46.022695035460991</v>
      </c>
      <c r="H16" s="1076">
        <v>0.51910121299222312</v>
      </c>
      <c r="I16" s="1070"/>
      <c r="J16" s="1070"/>
      <c r="K16" s="1070"/>
      <c r="L16" s="1070"/>
      <c r="M16" s="1070"/>
      <c r="N16" s="1070"/>
      <c r="O16" s="1070"/>
    </row>
    <row r="17" spans="1:15" ht="15" customHeight="1" x14ac:dyDescent="0.35">
      <c r="B17" s="1074" t="s">
        <v>4</v>
      </c>
      <c r="C17" s="1075">
        <v>22.478080966226795</v>
      </c>
      <c r="D17" s="1076">
        <v>0.20360990746689026</v>
      </c>
      <c r="E17" s="1075">
        <v>45.454036348267117</v>
      </c>
      <c r="F17" s="1076">
        <v>0.16196462233303272</v>
      </c>
      <c r="G17" s="1075">
        <v>72.998118335772531</v>
      </c>
      <c r="H17" s="1076">
        <v>0.12544803076257405</v>
      </c>
      <c r="I17" s="1070"/>
      <c r="J17" s="1070"/>
      <c r="K17" s="1070"/>
      <c r="L17" s="1070"/>
      <c r="M17" s="1070"/>
      <c r="N17" s="1070"/>
      <c r="O17" s="1070"/>
    </row>
    <row r="18" spans="1:15" ht="15" customHeight="1" x14ac:dyDescent="0.35">
      <c r="B18" s="1074" t="s">
        <v>40</v>
      </c>
      <c r="C18" s="1075">
        <v>18.744422020405874</v>
      </c>
      <c r="D18" s="1076">
        <v>0.41868348615977952</v>
      </c>
      <c r="E18" s="1075">
        <v>29.20464441219158</v>
      </c>
      <c r="F18" s="1076">
        <v>0.55253916940615166</v>
      </c>
      <c r="G18" s="1075">
        <v>38.305703152674461</v>
      </c>
      <c r="H18" s="1076">
        <v>0.60176807680413213</v>
      </c>
      <c r="I18" s="1070"/>
      <c r="J18" s="1070"/>
      <c r="K18" s="1070"/>
      <c r="L18" s="1070"/>
      <c r="M18" s="1070"/>
      <c r="N18" s="1070"/>
      <c r="O18" s="1070"/>
    </row>
    <row r="19" spans="1:15" ht="15" customHeight="1" x14ac:dyDescent="0.35">
      <c r="B19" s="1074" t="s">
        <v>41</v>
      </c>
      <c r="C19" s="1075">
        <v>19.527028372324541</v>
      </c>
      <c r="D19" s="1076">
        <v>0.32465614645416901</v>
      </c>
      <c r="E19" s="1075">
        <v>27.928232150808967</v>
      </c>
      <c r="F19" s="1076">
        <v>0.52743390638433285</v>
      </c>
      <c r="G19" s="1075">
        <v>35.917511961722489</v>
      </c>
      <c r="H19" s="1076">
        <v>0.61960658157104787</v>
      </c>
      <c r="I19" s="1070"/>
      <c r="J19" s="1070"/>
      <c r="K19" s="1070"/>
      <c r="L19" s="1070"/>
      <c r="M19" s="1070"/>
      <c r="N19" s="1070"/>
      <c r="O19" s="1070"/>
    </row>
    <row r="20" spans="1:15" ht="15" customHeight="1" x14ac:dyDescent="0.35">
      <c r="B20" s="1074" t="s">
        <v>3</v>
      </c>
      <c r="C20" s="1075">
        <v>20.170792079207921</v>
      </c>
      <c r="D20" s="1076">
        <v>0.10164017535197466</v>
      </c>
      <c r="E20" s="1075">
        <v>33.649471091146211</v>
      </c>
      <c r="F20" s="1076">
        <v>0.18536863566388398</v>
      </c>
      <c r="G20" s="1075">
        <v>58.11189516129032</v>
      </c>
      <c r="H20" s="1076">
        <v>0.14904082179463429</v>
      </c>
      <c r="I20" s="1070"/>
      <c r="J20" s="1070"/>
      <c r="K20" s="1070"/>
      <c r="L20" s="1070"/>
      <c r="M20" s="1070"/>
      <c r="N20" s="1070"/>
      <c r="O20" s="1070"/>
    </row>
    <row r="21" spans="1:15" ht="15" customHeight="1" x14ac:dyDescent="0.35">
      <c r="B21" s="1074" t="s">
        <v>2</v>
      </c>
      <c r="C21" s="1075">
        <v>21.898939739632265</v>
      </c>
      <c r="D21" s="1076">
        <v>0.25987245466620479</v>
      </c>
      <c r="E21" s="1075">
        <v>43.49024183283835</v>
      </c>
      <c r="F21" s="1076">
        <v>0.21058919094718057</v>
      </c>
      <c r="G21" s="1075">
        <v>68.972749540722603</v>
      </c>
      <c r="H21" s="1076">
        <v>0.17822020000105676</v>
      </c>
      <c r="I21" s="1070"/>
      <c r="J21" s="1070"/>
      <c r="K21" s="1070"/>
      <c r="L21" s="1070"/>
      <c r="M21" s="1070"/>
      <c r="N21" s="1070"/>
      <c r="O21" s="1070"/>
    </row>
    <row r="22" spans="1:15" ht="15" customHeight="1" x14ac:dyDescent="0.35">
      <c r="B22" s="1074" t="s">
        <v>35</v>
      </c>
      <c r="C22" s="1075">
        <v>27.519049011010427</v>
      </c>
      <c r="D22" s="1076">
        <v>0.40785314854604948</v>
      </c>
      <c r="E22" s="1075">
        <v>52.082239627434376</v>
      </c>
      <c r="F22" s="1076">
        <v>0.23479483146944999</v>
      </c>
      <c r="G22" s="1075">
        <v>80.771564752383171</v>
      </c>
      <c r="H22" s="1076">
        <v>0.17951305647865601</v>
      </c>
      <c r="I22" s="1070"/>
      <c r="J22" s="1070"/>
      <c r="K22" s="1070"/>
      <c r="L22" s="1070"/>
      <c r="M22" s="1070"/>
      <c r="N22" s="1070"/>
      <c r="O22" s="1070"/>
    </row>
    <row r="23" spans="1:15" ht="15" customHeight="1" x14ac:dyDescent="0.35">
      <c r="B23" s="1074" t="s">
        <v>42</v>
      </c>
      <c r="C23" s="1075">
        <v>22.942870833777022</v>
      </c>
      <c r="D23" s="1076">
        <v>0.21384244052600293</v>
      </c>
      <c r="E23" s="1075">
        <v>39.473995754408882</v>
      </c>
      <c r="F23" s="1076">
        <v>0.34271581241009158</v>
      </c>
      <c r="G23" s="1075">
        <v>58.11779520348005</v>
      </c>
      <c r="H23" s="1076">
        <v>0.40451185326065892</v>
      </c>
      <c r="I23" s="1070"/>
      <c r="J23" s="1070"/>
      <c r="K23" s="1070"/>
      <c r="L23" s="1070"/>
      <c r="M23" s="1070"/>
      <c r="N23" s="1070"/>
      <c r="O23" s="1070"/>
    </row>
    <row r="24" spans="1:15" ht="15" customHeight="1" x14ac:dyDescent="0.35">
      <c r="B24" s="1074" t="s">
        <v>43</v>
      </c>
      <c r="C24" s="1075">
        <v>22.582432432432434</v>
      </c>
      <c r="D24" s="1076">
        <v>0.33962969631337153</v>
      </c>
      <c r="E24" s="1075">
        <v>42.072847682119203</v>
      </c>
      <c r="F24" s="1076">
        <v>0.29143653312721657</v>
      </c>
      <c r="G24" s="1075">
        <v>71.136633663366339</v>
      </c>
      <c r="H24" s="1076">
        <v>0.22540474012417627</v>
      </c>
      <c r="I24" s="1070"/>
      <c r="J24" s="1070"/>
      <c r="K24" s="1070"/>
      <c r="L24" s="1070"/>
      <c r="M24" s="1070"/>
      <c r="N24" s="1070"/>
      <c r="O24" s="1070"/>
    </row>
    <row r="25" spans="1:15" ht="15" customHeight="1" x14ac:dyDescent="0.35">
      <c r="B25" s="1074" t="s">
        <v>44</v>
      </c>
      <c r="C25" s="1075">
        <v>54.817236255572062</v>
      </c>
      <c r="D25" s="1076">
        <v>0.99189129990089053</v>
      </c>
      <c r="E25" s="1075">
        <v>89.612711022840116</v>
      </c>
      <c r="F25" s="1076">
        <v>0.67916839351639502</v>
      </c>
      <c r="G25" s="1075">
        <v>99.648648648648646</v>
      </c>
      <c r="H25" s="1076">
        <v>0.57176656158437311</v>
      </c>
      <c r="I25" s="1070"/>
      <c r="J25" s="1070"/>
      <c r="K25" s="1070"/>
      <c r="L25" s="1070"/>
      <c r="M25" s="1070"/>
      <c r="N25" s="1070"/>
      <c r="O25" s="1070"/>
    </row>
    <row r="26" spans="1:15" ht="15" customHeight="1" x14ac:dyDescent="0.35">
      <c r="B26" s="1074" t="s">
        <v>45</v>
      </c>
      <c r="C26" s="1075">
        <v>19.64663530175212</v>
      </c>
      <c r="D26" s="1076">
        <v>0.65402173412191456</v>
      </c>
      <c r="E26" s="1075">
        <v>26.944091147197508</v>
      </c>
      <c r="F26" s="1076">
        <v>0.67944460873688495</v>
      </c>
      <c r="G26" s="1075">
        <v>32.706149732620361</v>
      </c>
      <c r="H26" s="1076">
        <v>0.67874031499595466</v>
      </c>
      <c r="I26" s="1070"/>
      <c r="J26" s="1070"/>
      <c r="K26" s="1070"/>
      <c r="L26" s="1070"/>
      <c r="M26" s="1070"/>
      <c r="N26" s="1070"/>
      <c r="O26" s="1070"/>
    </row>
    <row r="27" spans="1:15" ht="15" customHeight="1" x14ac:dyDescent="0.35">
      <c r="B27" s="1074" t="s">
        <v>46</v>
      </c>
      <c r="C27" s="1075">
        <v>20.773104886769886</v>
      </c>
      <c r="D27" s="1076">
        <v>0.43041680905115015</v>
      </c>
      <c r="E27" s="1075">
        <v>30.913736762480969</v>
      </c>
      <c r="F27" s="1076">
        <v>0.49626562922492373</v>
      </c>
      <c r="G27" s="1075">
        <v>41.886780238500819</v>
      </c>
      <c r="H27" s="1076">
        <v>0.4973182089451551</v>
      </c>
      <c r="I27" s="1070"/>
      <c r="J27" s="1070"/>
      <c r="K27" s="1070"/>
      <c r="L27" s="1070"/>
      <c r="M27" s="1070"/>
      <c r="N27" s="1070"/>
      <c r="O27" s="1070"/>
    </row>
    <row r="28" spans="1:15" ht="15" customHeight="1" x14ac:dyDescent="0.35">
      <c r="B28" s="1077" t="s">
        <v>1</v>
      </c>
      <c r="C28" s="1078">
        <v>20.914498141263941</v>
      </c>
      <c r="D28" s="1079">
        <v>0.16473038691848388</v>
      </c>
      <c r="E28" s="1078">
        <v>45.835443037974684</v>
      </c>
      <c r="F28" s="1079">
        <v>8.9416866064329151E-2</v>
      </c>
      <c r="G28" s="1078">
        <v>71.761111111111106</v>
      </c>
      <c r="H28" s="1079">
        <v>8.7193896219136993E-2</v>
      </c>
      <c r="I28" s="1070"/>
      <c r="J28" s="1070"/>
      <c r="K28" s="1070"/>
      <c r="L28" s="1070"/>
      <c r="M28" s="1070"/>
      <c r="N28" s="1070"/>
      <c r="O28" s="1070"/>
    </row>
    <row r="29" spans="1:15" ht="15" customHeight="1" x14ac:dyDescent="0.35">
      <c r="B29" s="1303" t="s">
        <v>0</v>
      </c>
      <c r="C29" s="1304">
        <v>19.425145156351189</v>
      </c>
      <c r="D29" s="1305">
        <v>0.46807881617114139</v>
      </c>
      <c r="E29" s="1304">
        <v>42.189124274809167</v>
      </c>
      <c r="F29" s="1305">
        <v>0.35751024926501074</v>
      </c>
      <c r="G29" s="1304">
        <v>63.974598160876397</v>
      </c>
      <c r="H29" s="1305">
        <v>0.37581280474023981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287</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448</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15.341073689541656</v>
      </c>
      <c r="D11" s="1073">
        <v>0.34267881723065829</v>
      </c>
      <c r="E11" s="1072">
        <v>45.575961330740981</v>
      </c>
      <c r="F11" s="1073">
        <v>0.24756820679105898</v>
      </c>
      <c r="G11" s="1072">
        <v>69.151896240354617</v>
      </c>
      <c r="H11" s="1073">
        <v>0.30196988735012564</v>
      </c>
      <c r="I11" s="1070"/>
      <c r="J11" s="1070"/>
      <c r="K11" s="1070"/>
      <c r="L11" s="1070"/>
      <c r="M11" s="1070"/>
      <c r="N11" s="1070"/>
      <c r="O11" s="1070"/>
    </row>
    <row r="12" spans="1:18" ht="15" customHeight="1" x14ac:dyDescent="0.35">
      <c r="B12" s="1074" t="s">
        <v>7</v>
      </c>
      <c r="C12" s="1075">
        <v>10.561192318715964</v>
      </c>
      <c r="D12" s="1076">
        <v>0.29433856698586519</v>
      </c>
      <c r="E12" s="1075">
        <v>22.390835579514825</v>
      </c>
      <c r="F12" s="1076">
        <v>0.23842663889324062</v>
      </c>
      <c r="G12" s="1075">
        <v>47.317614424410543</v>
      </c>
      <c r="H12" s="1076">
        <v>0.13972525774506339</v>
      </c>
      <c r="I12" s="1070"/>
      <c r="J12" s="1070"/>
      <c r="K12" s="1070"/>
      <c r="L12" s="1070"/>
      <c r="M12" s="1070"/>
      <c r="N12" s="1070"/>
      <c r="O12" s="1070"/>
    </row>
    <row r="13" spans="1:18" ht="15" customHeight="1" x14ac:dyDescent="0.35">
      <c r="B13" s="1074" t="s">
        <v>37</v>
      </c>
      <c r="C13" s="1075">
        <v>23.58797770700637</v>
      </c>
      <c r="D13" s="1076">
        <v>0.23925557175519843</v>
      </c>
      <c r="E13" s="1075">
        <v>45.257900101936798</v>
      </c>
      <c r="F13" s="1076">
        <v>0.16112160690599717</v>
      </c>
      <c r="G13" s="1075">
        <v>72.065759637188208</v>
      </c>
      <c r="H13" s="1076">
        <v>0.1291727963181363</v>
      </c>
      <c r="I13" s="1070"/>
      <c r="J13" s="1070"/>
      <c r="K13" s="1070"/>
      <c r="L13" s="1070"/>
      <c r="M13" s="1070"/>
      <c r="N13" s="1070"/>
      <c r="O13" s="1070"/>
    </row>
    <row r="14" spans="1:18" ht="15" customHeight="1" x14ac:dyDescent="0.35">
      <c r="B14" s="1074" t="s">
        <v>38</v>
      </c>
      <c r="C14" s="1075">
        <v>23.571060762100927</v>
      </c>
      <c r="D14" s="1076">
        <v>0.33221063947372997</v>
      </c>
      <c r="E14" s="1075">
        <v>31.400526315789474</v>
      </c>
      <c r="F14" s="1076">
        <v>0.45254063270739175</v>
      </c>
      <c r="G14" s="1075">
        <v>35.890163934426226</v>
      </c>
      <c r="H14" s="1076">
        <v>0.64973989064978044</v>
      </c>
      <c r="I14" s="1070"/>
      <c r="J14" s="1070"/>
      <c r="K14" s="1070"/>
      <c r="L14" s="1070"/>
      <c r="M14" s="1070"/>
      <c r="N14" s="1070"/>
      <c r="O14" s="1070"/>
    </row>
    <row r="15" spans="1:18" ht="15" customHeight="1" x14ac:dyDescent="0.35">
      <c r="B15" s="1074" t="s">
        <v>6</v>
      </c>
      <c r="C15" s="1075">
        <v>20.994642857142857</v>
      </c>
      <c r="D15" s="1076">
        <v>0.25159726581637543</v>
      </c>
      <c r="E15" s="1075">
        <v>30.065502183406114</v>
      </c>
      <c r="F15" s="1076">
        <v>0.51638971676253387</v>
      </c>
      <c r="G15" s="1075">
        <v>43.127155172413794</v>
      </c>
      <c r="H15" s="1076">
        <v>0.62734021142083485</v>
      </c>
      <c r="I15" s="1070"/>
      <c r="J15" s="1070"/>
      <c r="K15" s="1070"/>
      <c r="L15" s="1070"/>
      <c r="M15" s="1070"/>
      <c r="N15" s="1070"/>
      <c r="O15" s="1070"/>
    </row>
    <row r="16" spans="1:18" ht="15" customHeight="1" x14ac:dyDescent="0.35">
      <c r="B16" s="1074" t="s">
        <v>5</v>
      </c>
      <c r="C16" s="1075">
        <v>22.537297794117649</v>
      </c>
      <c r="D16" s="1076">
        <v>0.5056405365818728</v>
      </c>
      <c r="E16" s="1075">
        <v>37.263779385171794</v>
      </c>
      <c r="F16" s="1076">
        <v>0.3814426812485277</v>
      </c>
      <c r="G16" s="1075">
        <v>46.022695035460991</v>
      </c>
      <c r="H16" s="1076">
        <v>0.51910121299222312</v>
      </c>
      <c r="I16" s="1070"/>
      <c r="J16" s="1070"/>
      <c r="K16" s="1070"/>
      <c r="L16" s="1070"/>
      <c r="M16" s="1070"/>
      <c r="N16" s="1070"/>
      <c r="O16" s="1070"/>
    </row>
    <row r="17" spans="1:15" ht="15" customHeight="1" x14ac:dyDescent="0.35">
      <c r="B17" s="1074" t="s">
        <v>4</v>
      </c>
      <c r="C17" s="1075">
        <v>22.630945168130868</v>
      </c>
      <c r="D17" s="1076">
        <v>0.22166467804818918</v>
      </c>
      <c r="E17" s="1075">
        <v>45.243594902749834</v>
      </c>
      <c r="F17" s="1076">
        <v>0.17078222407022747</v>
      </c>
      <c r="G17" s="1075">
        <v>73.271686229602068</v>
      </c>
      <c r="H17" s="1076">
        <v>0.12908260741892733</v>
      </c>
      <c r="I17" s="1070"/>
      <c r="J17" s="1070"/>
      <c r="K17" s="1070"/>
      <c r="L17" s="1070"/>
      <c r="M17" s="1070"/>
      <c r="N17" s="1070"/>
      <c r="O17" s="1070"/>
    </row>
    <row r="18" spans="1:15" ht="15" customHeight="1" x14ac:dyDescent="0.35">
      <c r="B18" s="1074" t="s">
        <v>40</v>
      </c>
      <c r="C18" s="1075">
        <v>18.784271725826194</v>
      </c>
      <c r="D18" s="1076">
        <v>0.41837152450311355</v>
      </c>
      <c r="E18" s="1075">
        <v>29.000899280575538</v>
      </c>
      <c r="F18" s="1076">
        <v>0.55633127903894575</v>
      </c>
      <c r="G18" s="1075">
        <v>37.329286798179062</v>
      </c>
      <c r="H18" s="1076">
        <v>0.60870706394936747</v>
      </c>
      <c r="I18" s="1070"/>
      <c r="J18" s="1070"/>
      <c r="K18" s="1070"/>
      <c r="L18" s="1070"/>
      <c r="M18" s="1070"/>
      <c r="N18" s="1070"/>
      <c r="O18" s="1070"/>
    </row>
    <row r="19" spans="1:15" ht="15" customHeight="1" x14ac:dyDescent="0.35">
      <c r="B19" s="1074" t="s">
        <v>41</v>
      </c>
      <c r="C19" s="1075">
        <v>20.01762002042901</v>
      </c>
      <c r="D19" s="1076">
        <v>0.30226013679870195</v>
      </c>
      <c r="E19" s="1075">
        <v>26.442779065915865</v>
      </c>
      <c r="F19" s="1076">
        <v>0.52960430171574302</v>
      </c>
      <c r="G19" s="1075">
        <v>32.493612565445027</v>
      </c>
      <c r="H19" s="1076">
        <v>0.60452140811677002</v>
      </c>
      <c r="I19" s="1070"/>
      <c r="J19" s="1070"/>
      <c r="K19" s="1070"/>
      <c r="L19" s="1070"/>
      <c r="M19" s="1070"/>
      <c r="N19" s="1070"/>
      <c r="O19" s="1070"/>
    </row>
    <row r="20" spans="1:15" ht="15" customHeight="1" x14ac:dyDescent="0.35">
      <c r="B20" s="1074" t="s">
        <v>3</v>
      </c>
      <c r="C20" s="1075">
        <v>20.117048346055981</v>
      </c>
      <c r="D20" s="1076">
        <v>7.8470346375661609E-2</v>
      </c>
      <c r="E20" s="1075">
        <v>33.516098926738216</v>
      </c>
      <c r="F20" s="1076">
        <v>0.18759003990941187</v>
      </c>
      <c r="G20" s="1075">
        <v>57.887096774193552</v>
      </c>
      <c r="H20" s="1076">
        <v>0.16151026326462542</v>
      </c>
      <c r="I20" s="1070"/>
      <c r="J20" s="1070"/>
      <c r="K20" s="1070"/>
      <c r="L20" s="1070"/>
      <c r="M20" s="1070"/>
      <c r="N20" s="1070"/>
      <c r="O20" s="1070"/>
    </row>
    <row r="21" spans="1:15" ht="15" customHeight="1" x14ac:dyDescent="0.35">
      <c r="B21" s="1074" t="s">
        <v>2</v>
      </c>
      <c r="C21" s="1075">
        <v>21.486692015209126</v>
      </c>
      <c r="D21" s="1076">
        <v>0.28875371004839528</v>
      </c>
      <c r="E21" s="1075">
        <v>45.839552238805972</v>
      </c>
      <c r="F21" s="1076">
        <v>0.28722967093933277</v>
      </c>
      <c r="G21" s="1075">
        <v>72.962962962962962</v>
      </c>
      <c r="H21" s="1076">
        <v>0.38244787373608019</v>
      </c>
      <c r="I21" s="1070"/>
      <c r="J21" s="1070"/>
      <c r="K21" s="1070"/>
      <c r="L21" s="1070"/>
      <c r="M21" s="1070"/>
      <c r="N21" s="1070"/>
      <c r="O21" s="1070"/>
    </row>
    <row r="22" spans="1:15" ht="15" customHeight="1" x14ac:dyDescent="0.35">
      <c r="B22" s="1074" t="s">
        <v>35</v>
      </c>
      <c r="C22" s="1075">
        <v>25.457170623351381</v>
      </c>
      <c r="D22" s="1076">
        <v>0.44028873403528002</v>
      </c>
      <c r="E22" s="1075">
        <v>50.52975734355045</v>
      </c>
      <c r="F22" s="1076">
        <v>0.24067114360062578</v>
      </c>
      <c r="G22" s="1075">
        <v>80.155349663662903</v>
      </c>
      <c r="H22" s="1076">
        <v>0.18238895791485535</v>
      </c>
      <c r="I22" s="1070"/>
      <c r="J22" s="1070"/>
      <c r="K22" s="1070"/>
      <c r="L22" s="1070"/>
      <c r="M22" s="1070"/>
      <c r="N22" s="1070"/>
      <c r="O22" s="1070"/>
    </row>
    <row r="23" spans="1:15" ht="15" customHeight="1" x14ac:dyDescent="0.35">
      <c r="B23" s="1074" t="s">
        <v>42</v>
      </c>
      <c r="C23" s="1075">
        <v>22.453290146607568</v>
      </c>
      <c r="D23" s="1076">
        <v>0.18490658034682045</v>
      </c>
      <c r="E23" s="1075">
        <v>38.441166366056855</v>
      </c>
      <c r="F23" s="1076">
        <v>0.33658353184486745</v>
      </c>
      <c r="G23" s="1075">
        <v>55.64319950202303</v>
      </c>
      <c r="H23" s="1076">
        <v>0.4074735899893161</v>
      </c>
      <c r="I23" s="1070"/>
      <c r="J23" s="1070"/>
      <c r="K23" s="1070"/>
      <c r="L23" s="1070"/>
      <c r="M23" s="1070"/>
      <c r="N23" s="1070"/>
      <c r="O23" s="1070"/>
    </row>
    <row r="24" spans="1:15" ht="15" customHeight="1" x14ac:dyDescent="0.35">
      <c r="B24" s="1074" t="s">
        <v>43</v>
      </c>
      <c r="C24" s="1075">
        <v>22.584310189359783</v>
      </c>
      <c r="D24" s="1076">
        <v>0.33974265554181787</v>
      </c>
      <c r="E24" s="1075">
        <v>42.072847682119203</v>
      </c>
      <c r="F24" s="1076">
        <v>0.29143653312721657</v>
      </c>
      <c r="G24" s="1075">
        <v>71.136633663366339</v>
      </c>
      <c r="H24" s="1076">
        <v>0.22540474012417627</v>
      </c>
      <c r="I24" s="1070"/>
      <c r="J24" s="1070"/>
      <c r="K24" s="1070"/>
      <c r="L24" s="1070"/>
      <c r="M24" s="1070"/>
      <c r="N24" s="1070"/>
      <c r="O24" s="1070"/>
    </row>
    <row r="25" spans="1:15" ht="15" customHeight="1" x14ac:dyDescent="0.35">
      <c r="B25" s="1074" t="s">
        <v>44</v>
      </c>
      <c r="C25" s="1075">
        <v>14.227576974564926</v>
      </c>
      <c r="D25" s="1076">
        <v>0.63597434958449339</v>
      </c>
      <c r="E25" s="1075">
        <v>17.205202312138727</v>
      </c>
      <c r="F25" s="1076">
        <v>0.71711125485358218</v>
      </c>
      <c r="G25" s="1075">
        <v>22.349112426035504</v>
      </c>
      <c r="H25" s="1076">
        <v>0.62944444805357558</v>
      </c>
      <c r="I25" s="1070"/>
      <c r="J25" s="1070"/>
      <c r="K25" s="1070"/>
      <c r="L25" s="1070"/>
      <c r="M25" s="1070"/>
      <c r="N25" s="1070"/>
      <c r="O25" s="1070"/>
    </row>
    <row r="26" spans="1:15" ht="15" customHeight="1" x14ac:dyDescent="0.35">
      <c r="B26" s="1074" t="s">
        <v>45</v>
      </c>
      <c r="C26" s="1075">
        <v>19.64663530175212</v>
      </c>
      <c r="D26" s="1076">
        <v>0.65402173412191456</v>
      </c>
      <c r="E26" s="1075">
        <v>26.944091147197508</v>
      </c>
      <c r="F26" s="1076">
        <v>0.67944460873688495</v>
      </c>
      <c r="G26" s="1075">
        <v>32.706149732620361</v>
      </c>
      <c r="H26" s="1076">
        <v>0.67874031499595466</v>
      </c>
      <c r="I26" s="1070"/>
      <c r="J26" s="1070"/>
      <c r="K26" s="1070"/>
      <c r="L26" s="1070"/>
      <c r="M26" s="1070"/>
      <c r="N26" s="1070"/>
      <c r="O26" s="1070"/>
    </row>
    <row r="27" spans="1:15" ht="15" customHeight="1" x14ac:dyDescent="0.35">
      <c r="B27" s="1074" t="s">
        <v>46</v>
      </c>
      <c r="C27" s="1075">
        <v>20.773104886769886</v>
      </c>
      <c r="D27" s="1076">
        <v>0.43041680905115015</v>
      </c>
      <c r="E27" s="1075">
        <v>30.913736762480969</v>
      </c>
      <c r="F27" s="1076">
        <v>0.49626562922492373</v>
      </c>
      <c r="G27" s="1075">
        <v>41.886780238500819</v>
      </c>
      <c r="H27" s="1076">
        <v>0.4973182089451551</v>
      </c>
      <c r="I27" s="1070"/>
      <c r="J27" s="1070"/>
      <c r="K27" s="1070"/>
      <c r="L27" s="1070"/>
      <c r="M27" s="1070"/>
      <c r="N27" s="1070"/>
      <c r="O27" s="1070"/>
    </row>
    <row r="28" spans="1:15" ht="15" customHeight="1" x14ac:dyDescent="0.35">
      <c r="B28" s="1077" t="s">
        <v>1</v>
      </c>
      <c r="C28" s="1078">
        <v>20.916201117318437</v>
      </c>
      <c r="D28" s="1079">
        <v>0.16485972064574156</v>
      </c>
      <c r="E28" s="1078">
        <v>45.83898305084746</v>
      </c>
      <c r="F28" s="1079">
        <v>8.9591684804553179E-2</v>
      </c>
      <c r="G28" s="1078">
        <v>71.761111111111106</v>
      </c>
      <c r="H28" s="1079">
        <v>8.7193896219136993E-2</v>
      </c>
      <c r="I28" s="1070"/>
      <c r="J28" s="1070"/>
      <c r="K28" s="1070"/>
      <c r="L28" s="1070"/>
      <c r="M28" s="1070"/>
      <c r="N28" s="1070"/>
      <c r="O28" s="1070"/>
    </row>
    <row r="29" spans="1:15" ht="15" customHeight="1" x14ac:dyDescent="0.35">
      <c r="B29" s="1303" t="s">
        <v>0</v>
      </c>
      <c r="C29" s="1304">
        <v>18.371830124838173</v>
      </c>
      <c r="D29" s="1305">
        <v>0.38400067447241837</v>
      </c>
      <c r="E29" s="1304">
        <v>41.38215770835523</v>
      </c>
      <c r="F29" s="1305">
        <v>0.33710072521696061</v>
      </c>
      <c r="G29" s="1304">
        <v>62.145014059145382</v>
      </c>
      <c r="H29" s="1305">
        <v>0.39074597111630482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05" t="s">
        <v>287</v>
      </c>
      <c r="C32" s="1705"/>
      <c r="D32" s="1705"/>
      <c r="E32" s="1705"/>
      <c r="F32" s="1705"/>
      <c r="G32" s="1705"/>
      <c r="H32" s="1705"/>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447</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20.294573643410853</v>
      </c>
      <c r="D13" s="1076">
        <v>8.157342820843011E-2</v>
      </c>
      <c r="E13" s="1075">
        <v>44.761904761904759</v>
      </c>
      <c r="F13" s="1076">
        <v>5.4505057265743159E-2</v>
      </c>
      <c r="G13" s="1075">
        <v>70.358208955223887</v>
      </c>
      <c r="H13" s="1076">
        <v>4.1673412499986594E-2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26.312615799225199</v>
      </c>
      <c r="D15" s="1076">
        <v>0.38252818703129393</v>
      </c>
      <c r="E15" s="1075">
        <v>51.502629848783698</v>
      </c>
      <c r="F15" s="1076">
        <v>0.25687998634898729</v>
      </c>
      <c r="G15" s="1075">
        <v>75.865165072508489</v>
      </c>
      <c r="H15" s="1076">
        <v>0.23371656692130874</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22.046794871794873</v>
      </c>
      <c r="D17" s="1076">
        <v>0.13452362527380207</v>
      </c>
      <c r="E17" s="1075">
        <v>46.234942757590844</v>
      </c>
      <c r="F17" s="1076">
        <v>0.1242744954142852</v>
      </c>
      <c r="G17" s="1075">
        <v>72.257364341085278</v>
      </c>
      <c r="H17" s="1076">
        <v>0.11413225433365359</v>
      </c>
      <c r="I17" s="1070"/>
      <c r="J17" s="1070"/>
      <c r="K17" s="1070"/>
      <c r="L17" s="1070"/>
      <c r="M17" s="1070"/>
      <c r="N17" s="1070"/>
      <c r="O17" s="1070"/>
    </row>
    <row r="18" spans="1:15" ht="15" customHeight="1" x14ac:dyDescent="0.35">
      <c r="B18" s="1074" t="s">
        <v>40</v>
      </c>
      <c r="C18" s="1075">
        <v>18.309746328437917</v>
      </c>
      <c r="D18" s="1076">
        <v>0.42167373047745182</v>
      </c>
      <c r="E18" s="1075">
        <v>31.621333333333332</v>
      </c>
      <c r="F18" s="1076">
        <v>0.5057291039668782</v>
      </c>
      <c r="G18" s="1075">
        <v>52.069518716577541</v>
      </c>
      <c r="H18" s="1076">
        <v>0.44764385586819899</v>
      </c>
      <c r="I18" s="1070"/>
      <c r="J18" s="1070"/>
      <c r="K18" s="1070"/>
      <c r="L18" s="1070"/>
      <c r="M18" s="1070"/>
      <c r="N18" s="1070"/>
      <c r="O18" s="1070"/>
    </row>
    <row r="19" spans="1:15" ht="15" customHeight="1" x14ac:dyDescent="0.35">
      <c r="B19" s="1074" t="s">
        <v>41</v>
      </c>
      <c r="C19" s="1075">
        <v>17.79078174423859</v>
      </c>
      <c r="D19" s="1076">
        <v>0.39349600205653695</v>
      </c>
      <c r="E19" s="1075">
        <v>40.759656652360512</v>
      </c>
      <c r="F19" s="1076">
        <v>0.35859689268081557</v>
      </c>
      <c r="G19" s="1075">
        <v>72.248888888888885</v>
      </c>
      <c r="H19" s="1076">
        <v>0.20163671064748701</v>
      </c>
      <c r="I19" s="1070"/>
      <c r="J19" s="1070"/>
      <c r="K19" s="1070"/>
      <c r="L19" s="1070"/>
      <c r="M19" s="1070"/>
      <c r="N19" s="1070"/>
      <c r="O19" s="1070"/>
    </row>
    <row r="20" spans="1:15" ht="15" customHeight="1" x14ac:dyDescent="0.35">
      <c r="B20" s="1074" t="s">
        <v>3</v>
      </c>
      <c r="C20" s="1075">
        <v>20.195241157556271</v>
      </c>
      <c r="D20" s="1076">
        <v>0.11050242773003556</v>
      </c>
      <c r="E20" s="1075">
        <v>33.709541824295925</v>
      </c>
      <c r="F20" s="1076">
        <v>0.18436195536225156</v>
      </c>
      <c r="G20" s="1075">
        <v>58.204459203036052</v>
      </c>
      <c r="H20" s="1076">
        <v>0.14366159212560328</v>
      </c>
      <c r="I20" s="1070"/>
      <c r="J20" s="1070"/>
      <c r="K20" s="1070"/>
      <c r="L20" s="1070"/>
      <c r="M20" s="1070"/>
      <c r="N20" s="1070"/>
      <c r="O20" s="1070"/>
    </row>
    <row r="21" spans="1:15" ht="15" customHeight="1" x14ac:dyDescent="0.35">
      <c r="B21" s="1074" t="s">
        <v>2</v>
      </c>
      <c r="C21" s="1075">
        <v>21.930252707581229</v>
      </c>
      <c r="D21" s="1076">
        <v>0.25760228567535104</v>
      </c>
      <c r="E21" s="1075">
        <v>43.348627980206928</v>
      </c>
      <c r="F21" s="1076">
        <v>0.20396102455718629</v>
      </c>
      <c r="G21" s="1075">
        <v>68.800702650910253</v>
      </c>
      <c r="H21" s="1076">
        <v>0.16156890296422347</v>
      </c>
      <c r="I21" s="1070"/>
      <c r="J21" s="1070"/>
      <c r="K21" s="1070"/>
      <c r="L21" s="1070"/>
      <c r="M21" s="1070"/>
      <c r="N21" s="1070"/>
      <c r="O21" s="1070"/>
    </row>
    <row r="22" spans="1:15" ht="15" customHeight="1" x14ac:dyDescent="0.35">
      <c r="B22" s="1074" t="s">
        <v>35</v>
      </c>
      <c r="C22" s="1075">
        <v>32.372549019607845</v>
      </c>
      <c r="D22" s="1076">
        <v>0.29828432249861048</v>
      </c>
      <c r="E22" s="1075">
        <v>59.595179233621757</v>
      </c>
      <c r="F22" s="1076">
        <v>0.15871239882546764</v>
      </c>
      <c r="G22" s="1075">
        <v>87.486860304287688</v>
      </c>
      <c r="H22" s="1076">
        <v>0.12683554452213278</v>
      </c>
      <c r="I22" s="1070"/>
      <c r="J22" s="1070"/>
      <c r="K22" s="1070"/>
      <c r="L22" s="1070"/>
      <c r="M22" s="1070"/>
      <c r="N22" s="1070"/>
      <c r="O22" s="1070"/>
    </row>
    <row r="23" spans="1:15" ht="15" customHeight="1" x14ac:dyDescent="0.35">
      <c r="B23" s="1074" t="s">
        <v>42</v>
      </c>
      <c r="C23" s="1075">
        <v>30.219594594594593</v>
      </c>
      <c r="D23" s="1076">
        <v>0.27522189398072228</v>
      </c>
      <c r="E23" s="1075">
        <v>59.350413223140492</v>
      </c>
      <c r="F23" s="1076">
        <v>0.13875796201994817</v>
      </c>
      <c r="G23" s="1075">
        <v>86.392603129445234</v>
      </c>
      <c r="H23" s="1076">
        <v>0.12918832433600511</v>
      </c>
      <c r="I23" s="1070"/>
      <c r="J23" s="1070"/>
      <c r="K23" s="1070"/>
      <c r="L23" s="1070"/>
      <c r="M23" s="1070"/>
      <c r="N23" s="1070"/>
      <c r="O23" s="1070"/>
    </row>
    <row r="24" spans="1:15" ht="15" customHeight="1" x14ac:dyDescent="0.3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105.43572621035058</v>
      </c>
      <c r="D25" s="1076">
        <v>0.41588439956942769</v>
      </c>
      <c r="E25" s="1075">
        <v>127.5143721633888</v>
      </c>
      <c r="F25" s="1076">
        <v>0.29125146022175485</v>
      </c>
      <c r="G25" s="1075">
        <v>128.04782608695652</v>
      </c>
      <c r="H25" s="1076">
        <v>0.28808225579841285</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24.287732258155469</v>
      </c>
      <c r="D29" s="1305">
        <v>0.59067051836081497</v>
      </c>
      <c r="E29" s="1304">
        <v>47.631425868999763</v>
      </c>
      <c r="F29" s="1305">
        <v>0.42788090421823305</v>
      </c>
      <c r="G29" s="1304">
        <v>74.086121105412232</v>
      </c>
      <c r="H29" s="1305">
        <v>0.26762171091215653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05" t="s">
        <v>287</v>
      </c>
      <c r="C32" s="1705"/>
      <c r="D32" s="1705"/>
      <c r="E32" s="1705"/>
      <c r="F32" s="1705"/>
      <c r="G32" s="1705"/>
      <c r="H32" s="1705"/>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38"/>
      <c r="C3" s="1538"/>
      <c r="D3" s="1538"/>
    </row>
    <row r="4" spans="1:24" s="621" customFormat="1" ht="23.25" customHeight="1" x14ac:dyDescent="0.25">
      <c r="B4" s="1540" t="s">
        <v>450</v>
      </c>
      <c r="C4" s="1540"/>
      <c r="D4" s="1540"/>
      <c r="E4" s="1540"/>
      <c r="F4" s="1540"/>
      <c r="G4" s="1540"/>
      <c r="H4" s="1540"/>
      <c r="I4" s="1540"/>
      <c r="J4" s="1540"/>
      <c r="K4" s="1540"/>
      <c r="L4" s="1540"/>
      <c r="M4" s="1540"/>
      <c r="N4" s="1540"/>
      <c r="O4" s="1540"/>
      <c r="P4" s="1540"/>
      <c r="Q4" s="1540"/>
      <c r="R4" s="1540"/>
      <c r="S4" s="1540"/>
      <c r="T4" s="1540"/>
      <c r="U4" s="1540"/>
      <c r="V4" s="1540"/>
      <c r="W4" s="1016"/>
      <c r="X4" s="1016"/>
    </row>
    <row r="5" spans="1:24" s="621" customFormat="1" ht="15.75" customHeight="1" x14ac:dyDescent="0.25">
      <c r="B5" s="1693" t="str">
        <f>porsaad!$B$6</f>
        <v>Situación a 31 de octubre de 2025</v>
      </c>
      <c r="C5" s="1693"/>
      <c r="D5" s="1693"/>
      <c r="E5" s="1693"/>
      <c r="F5" s="1693"/>
      <c r="G5" s="1693"/>
      <c r="H5" s="1693"/>
      <c r="I5" s="1693"/>
      <c r="J5" s="1693"/>
      <c r="K5" s="1693"/>
      <c r="L5" s="1693"/>
      <c r="M5" s="1693"/>
      <c r="N5" s="1693"/>
      <c r="O5" s="1693"/>
      <c r="P5" s="1693"/>
      <c r="Q5" s="1693"/>
      <c r="R5" s="1693"/>
      <c r="S5" s="1693"/>
      <c r="T5" s="1693"/>
      <c r="U5" s="1693"/>
      <c r="V5" s="1693"/>
      <c r="W5" s="1068"/>
      <c r="X5" s="1068"/>
    </row>
    <row r="7" spans="1:24" ht="16.5" customHeight="1" x14ac:dyDescent="0.35">
      <c r="M7" s="1052"/>
      <c r="S7" s="1052"/>
    </row>
    <row r="8" spans="1:24" ht="16.5" customHeight="1" x14ac:dyDescent="0.35">
      <c r="M8" s="1052"/>
      <c r="S8" s="1052"/>
    </row>
    <row r="9" spans="1:24" ht="15" customHeight="1" x14ac:dyDescent="0.35">
      <c r="B9" s="1702" t="s">
        <v>125</v>
      </c>
      <c r="C9" s="1703"/>
      <c r="D9" s="1703"/>
      <c r="E9" s="1703"/>
      <c r="F9" s="1704"/>
      <c r="G9" s="1052"/>
      <c r="H9" s="1702" t="s">
        <v>127</v>
      </c>
      <c r="I9" s="1703"/>
      <c r="J9" s="1703"/>
      <c r="K9" s="1703"/>
      <c r="L9" s="1704"/>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1.217482073778936E-2</v>
      </c>
      <c r="D12" s="1091">
        <v>1.1973536197067628E-2</v>
      </c>
      <c r="E12" s="1057">
        <v>1.2647282047453747E-2</v>
      </c>
      <c r="F12" s="1093">
        <v>1.2207161478879042E-2</v>
      </c>
      <c r="G12" s="1052"/>
      <c r="H12" s="1090" t="s">
        <v>115</v>
      </c>
      <c r="I12" s="1091">
        <v>2.5556436540748712E-2</v>
      </c>
      <c r="J12" s="1091">
        <v>1.5867196718869936E-2</v>
      </c>
      <c r="K12" s="1091">
        <v>1.2467430953621678E-2</v>
      </c>
      <c r="L12" s="1095">
        <v>1.7671247469905189E-2</v>
      </c>
      <c r="M12" s="113"/>
      <c r="S12" s="113"/>
    </row>
    <row r="13" spans="1:24" ht="15.75" customHeight="1" x14ac:dyDescent="0.35">
      <c r="B13" s="1084" t="s">
        <v>116</v>
      </c>
      <c r="C13" s="1054">
        <v>4.6734391736540836E-4</v>
      </c>
      <c r="D13" s="1054">
        <v>2.1735400102957159E-4</v>
      </c>
      <c r="E13" s="1054">
        <v>1.6174585992808531E-4</v>
      </c>
      <c r="F13" s="1054">
        <v>3.0720378921910194E-4</v>
      </c>
      <c r="G13" s="1094"/>
      <c r="H13" s="1096" t="s">
        <v>116</v>
      </c>
      <c r="I13" s="1054">
        <v>5.7767457665515096E-3</v>
      </c>
      <c r="J13" s="1054">
        <v>1.122733053031952E-3</v>
      </c>
      <c r="K13" s="1054">
        <v>3.3871808233454923E-4</v>
      </c>
      <c r="L13" s="1097">
        <v>2.2669649515287098E-3</v>
      </c>
      <c r="M13" s="113"/>
      <c r="S13" s="113"/>
    </row>
    <row r="14" spans="1:24" ht="15.75" customHeight="1" x14ac:dyDescent="0.35">
      <c r="B14" s="1082" t="s">
        <v>117</v>
      </c>
      <c r="C14" s="1057">
        <v>3.2202383795105509E-3</v>
      </c>
      <c r="D14" s="1057">
        <v>2.1430341855898111E-3</v>
      </c>
      <c r="E14" s="1057">
        <v>9.5181217573065584E-4</v>
      </c>
      <c r="F14" s="1057">
        <v>2.3165958468840458E-3</v>
      </c>
      <c r="G14" s="1094"/>
      <c r="H14" s="1098" t="s">
        <v>117</v>
      </c>
      <c r="I14" s="1057">
        <v>1.4937418587529025E-2</v>
      </c>
      <c r="J14" s="1057">
        <v>8.7756481492089321E-3</v>
      </c>
      <c r="K14" s="1057">
        <v>6.7222511724856692E-3</v>
      </c>
      <c r="L14" s="1099">
        <v>9.95845317992969E-3</v>
      </c>
      <c r="M14" s="113"/>
      <c r="S14" s="113"/>
    </row>
    <row r="15" spans="1:24" ht="15.75" customHeight="1" x14ac:dyDescent="0.35">
      <c r="B15" s="1084" t="s">
        <v>118</v>
      </c>
      <c r="C15" s="1054">
        <v>0.9377068082116079</v>
      </c>
      <c r="D15" s="1054">
        <v>0.14705714122290225</v>
      </c>
      <c r="E15" s="1054">
        <v>6.8804200415562436E-3</v>
      </c>
      <c r="F15" s="1054">
        <v>0.43923997782547192</v>
      </c>
      <c r="G15" s="1094"/>
      <c r="H15" s="1096" t="s">
        <v>118</v>
      </c>
      <c r="I15" s="1054">
        <v>0.25886334031828734</v>
      </c>
      <c r="J15" s="1054">
        <v>0.13500292139722983</v>
      </c>
      <c r="K15" s="1054">
        <v>1.3678999478895257E-2</v>
      </c>
      <c r="L15" s="1097">
        <v>0.13259614360285502</v>
      </c>
      <c r="M15" s="113"/>
      <c r="S15" s="113"/>
    </row>
    <row r="16" spans="1:24" ht="15.75" customHeight="1" x14ac:dyDescent="0.35">
      <c r="B16" s="1082" t="s">
        <v>119</v>
      </c>
      <c r="C16" s="1057">
        <v>4.5983912453180327E-3</v>
      </c>
      <c r="D16" s="1057">
        <v>0.24622395088562221</v>
      </c>
      <c r="E16" s="1057">
        <v>0.18839660084854368</v>
      </c>
      <c r="F16" s="1057">
        <v>0.134336027882933</v>
      </c>
      <c r="G16" s="1094"/>
      <c r="H16" s="1098" t="s">
        <v>119</v>
      </c>
      <c r="I16" s="1057">
        <v>0.23005040493855128</v>
      </c>
      <c r="J16" s="1057">
        <v>0.10606390413234502</v>
      </c>
      <c r="K16" s="1057">
        <v>0.17872589890568005</v>
      </c>
      <c r="L16" s="1099">
        <v>0.16714605305209332</v>
      </c>
      <c r="M16" s="113"/>
      <c r="S16" s="113"/>
    </row>
    <row r="17" spans="2:19" ht="15.75" customHeight="1" x14ac:dyDescent="0.35">
      <c r="B17" s="1084" t="s">
        <v>120</v>
      </c>
      <c r="C17" s="1054">
        <v>2.6744352643392711E-3</v>
      </c>
      <c r="D17" s="1054">
        <v>0.55412686609849571</v>
      </c>
      <c r="E17" s="1054">
        <v>0.2243726126933174</v>
      </c>
      <c r="F17" s="1054">
        <v>0.25437590852029707</v>
      </c>
      <c r="G17" s="1094"/>
      <c r="H17" s="1096" t="s">
        <v>120</v>
      </c>
      <c r="I17" s="1054">
        <v>0.39681146287591323</v>
      </c>
      <c r="J17" s="1054">
        <v>0.17168650543609015</v>
      </c>
      <c r="K17" s="1054">
        <v>8.5213652944241797E-2</v>
      </c>
      <c r="L17" s="1097">
        <v>0.2111558538404176</v>
      </c>
      <c r="M17" s="113"/>
      <c r="S17" s="113"/>
    </row>
    <row r="18" spans="2:19" ht="15.75" customHeight="1" x14ac:dyDescent="0.35">
      <c r="B18" s="1082" t="s">
        <v>121</v>
      </c>
      <c r="C18" s="1057">
        <v>3.9028334004216327E-2</v>
      </c>
      <c r="D18" s="1057">
        <v>3.7342942668115692E-2</v>
      </c>
      <c r="E18" s="1057">
        <v>0.52663207793662048</v>
      </c>
      <c r="F18" s="1057">
        <v>0.14785997651287394</v>
      </c>
      <c r="G18" s="1094"/>
      <c r="H18" s="1098" t="s">
        <v>121</v>
      </c>
      <c r="I18" s="1057">
        <v>5.371807215268732E-2</v>
      </c>
      <c r="J18" s="1057">
        <v>0.23419294969468535</v>
      </c>
      <c r="K18" s="1057">
        <v>0.14712089630015635</v>
      </c>
      <c r="L18" s="1099">
        <v>0.15139661233620966</v>
      </c>
      <c r="M18" s="1052"/>
      <c r="S18" s="1052"/>
    </row>
    <row r="19" spans="2:19" ht="15.75" customHeight="1" x14ac:dyDescent="0.35">
      <c r="B19" s="1084" t="s">
        <v>122</v>
      </c>
      <c r="C19" s="1054">
        <v>7.5047928336050977E-5</v>
      </c>
      <c r="D19" s="1054">
        <v>5.3003870426509561E-4</v>
      </c>
      <c r="E19" s="1054">
        <v>3.9217150037948068E-2</v>
      </c>
      <c r="F19" s="1085">
        <v>9.0276022604613357E-3</v>
      </c>
      <c r="G19" s="1052"/>
      <c r="H19" s="1096" t="s">
        <v>122</v>
      </c>
      <c r="I19" s="1054">
        <v>3.822846463159087E-3</v>
      </c>
      <c r="J19" s="1054">
        <v>0.11596228533458591</v>
      </c>
      <c r="K19" s="1054">
        <v>0.19077644606565919</v>
      </c>
      <c r="L19" s="1097">
        <v>0.10668371151592627</v>
      </c>
    </row>
    <row r="20" spans="2:19" x14ac:dyDescent="0.35">
      <c r="B20" s="1082" t="s">
        <v>123</v>
      </c>
      <c r="C20" s="1057">
        <v>5.4580311517127987E-5</v>
      </c>
      <c r="D20" s="1057">
        <v>3.8513603691204792E-4</v>
      </c>
      <c r="E20" s="1057">
        <v>7.4029835890162122E-4</v>
      </c>
      <c r="F20" s="1083">
        <v>3.2954588298049118E-4</v>
      </c>
      <c r="G20" s="1052"/>
      <c r="H20" s="1100" t="s">
        <v>123</v>
      </c>
      <c r="I20" s="1101">
        <v>1.0463272356572463E-2</v>
      </c>
      <c r="J20" s="1101">
        <v>0.21132585608395293</v>
      </c>
      <c r="K20" s="1101">
        <v>0.36495570609692546</v>
      </c>
      <c r="L20" s="1102">
        <v>0.20112496005113456</v>
      </c>
    </row>
    <row r="21" spans="2:19" x14ac:dyDescent="0.35">
      <c r="B21" s="1300" t="s">
        <v>0</v>
      </c>
      <c r="C21" s="1301">
        <v>1</v>
      </c>
      <c r="D21" s="1301">
        <v>0.99999999999999989</v>
      </c>
      <c r="E21" s="1301">
        <v>1</v>
      </c>
      <c r="F21" s="1302">
        <v>0.99999999999999989</v>
      </c>
      <c r="G21" s="113"/>
      <c r="H21" s="1059" t="s">
        <v>0</v>
      </c>
      <c r="I21" s="1306">
        <v>1</v>
      </c>
      <c r="J21" s="1306">
        <v>0.99999999999999989</v>
      </c>
      <c r="K21" s="1306">
        <v>1</v>
      </c>
      <c r="L21" s="1307">
        <v>0.99999999999999989</v>
      </c>
    </row>
    <row r="23" spans="2:19" ht="15" customHeight="1" x14ac:dyDescent="0.35"/>
    <row r="24" spans="2:19" ht="15" customHeight="1" x14ac:dyDescent="0.35">
      <c r="H24" s="700"/>
      <c r="I24" s="700"/>
      <c r="J24" s="700"/>
      <c r="K24" s="700"/>
      <c r="L24" s="700"/>
    </row>
    <row r="25" spans="2:19" ht="15" customHeight="1" x14ac:dyDescent="0.35">
      <c r="B25" s="1702" t="s">
        <v>126</v>
      </c>
      <c r="C25" s="1703"/>
      <c r="D25" s="1703"/>
      <c r="E25" s="1703"/>
      <c r="F25" s="1704"/>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2.5419420437214032E-4</v>
      </c>
      <c r="E28" s="1091">
        <v>9.8039215686274508E-4</v>
      </c>
      <c r="F28" s="1095">
        <v>3.5047752562866909E-4</v>
      </c>
      <c r="H28" s="700" t="s">
        <v>116</v>
      </c>
      <c r="I28" s="700">
        <v>4.1526159907522044E-2</v>
      </c>
      <c r="J28" s="700">
        <v>1.7426048127443333E-2</v>
      </c>
      <c r="K28" s="700">
        <v>1.8549579022535165E-2</v>
      </c>
      <c r="L28" s="700">
        <v>2.4092829570375247E-2</v>
      </c>
    </row>
    <row r="29" spans="2:19" ht="15.75" customHeight="1" x14ac:dyDescent="0.35">
      <c r="B29" s="1096" t="s">
        <v>116</v>
      </c>
      <c r="C29" s="1054">
        <v>1.3577732518669382E-3</v>
      </c>
      <c r="D29" s="1054">
        <v>2.5419420437214032E-4</v>
      </c>
      <c r="E29" s="1054">
        <v>3.2679738562091501E-4</v>
      </c>
      <c r="F29" s="1097">
        <v>7.0095505125733818E-4</v>
      </c>
      <c r="H29" s="700" t="s">
        <v>117</v>
      </c>
      <c r="I29" s="700">
        <v>8.3414844353851311E-2</v>
      </c>
      <c r="J29" s="702">
        <v>4.5334448232611665E-2</v>
      </c>
      <c r="K29" s="702">
        <v>2.9305124245091366E-2</v>
      </c>
      <c r="L29" s="700">
        <v>5.0112155350364729E-2</v>
      </c>
    </row>
    <row r="30" spans="2:19" ht="15.75" customHeight="1" x14ac:dyDescent="0.35">
      <c r="B30" s="1098" t="s">
        <v>117</v>
      </c>
      <c r="C30" s="1057">
        <v>6.3362751753790452E-3</v>
      </c>
      <c r="D30" s="1057">
        <v>1.2709710218607015E-3</v>
      </c>
      <c r="E30" s="1057">
        <v>0</v>
      </c>
      <c r="F30" s="1099">
        <v>2.8914395864365196E-3</v>
      </c>
      <c r="H30" s="700" t="s">
        <v>118</v>
      </c>
      <c r="I30" s="700">
        <v>0.68189497732511606</v>
      </c>
      <c r="J30" s="702">
        <v>0.12110306065712968</v>
      </c>
      <c r="K30" s="702">
        <v>9.1153660926316493E-2</v>
      </c>
      <c r="L30" s="700">
        <v>0.25812544942634419</v>
      </c>
    </row>
    <row r="31" spans="2:19" ht="15.75" customHeight="1" x14ac:dyDescent="0.35">
      <c r="B31" s="1096" t="s">
        <v>118</v>
      </c>
      <c r="C31" s="1054">
        <v>0.12853586784340348</v>
      </c>
      <c r="D31" s="1054">
        <v>5.3380782918149468E-2</v>
      </c>
      <c r="E31" s="1054">
        <v>1.6339869281045752E-3</v>
      </c>
      <c r="F31" s="1097">
        <v>6.8605975641811964E-2</v>
      </c>
      <c r="H31" s="700" t="s">
        <v>119</v>
      </c>
      <c r="I31" s="700">
        <v>0.10526891796685295</v>
      </c>
      <c r="J31" s="700">
        <v>0.48961462701877945</v>
      </c>
      <c r="K31" s="700">
        <v>0.10655352032371811</v>
      </c>
      <c r="L31" s="700">
        <v>0.26524293170866081</v>
      </c>
    </row>
    <row r="32" spans="2:19" ht="15.75" customHeight="1" x14ac:dyDescent="0.35">
      <c r="B32" s="1098" t="s">
        <v>119</v>
      </c>
      <c r="C32" s="1057">
        <v>0.16859017877347815</v>
      </c>
      <c r="D32" s="1057">
        <v>4.3975597356380278E-2</v>
      </c>
      <c r="E32" s="1057">
        <v>5.6862745098039215E-2</v>
      </c>
      <c r="F32" s="1099">
        <v>9.568036449662666E-2</v>
      </c>
      <c r="H32" s="700" t="s">
        <v>120</v>
      </c>
      <c r="I32" s="700">
        <v>5.922146145269739E-2</v>
      </c>
      <c r="J32" s="700">
        <v>0.21355206048041239</v>
      </c>
      <c r="K32" s="700">
        <v>0.38330814664740298</v>
      </c>
      <c r="L32" s="700">
        <v>0.22803490231573073</v>
      </c>
    </row>
    <row r="33" spans="2:12" ht="15.75" customHeight="1" x14ac:dyDescent="0.35">
      <c r="B33" s="1096" t="s">
        <v>120</v>
      </c>
      <c r="C33" s="1054">
        <v>0.60330391491287627</v>
      </c>
      <c r="D33" s="1054">
        <v>0.12785968479918658</v>
      </c>
      <c r="E33" s="1054">
        <v>4.084967320261438E-2</v>
      </c>
      <c r="F33" s="1097">
        <v>0.288618242355209</v>
      </c>
      <c r="H33" s="700" t="s">
        <v>121</v>
      </c>
      <c r="I33" s="700">
        <v>9.2341156111274509E-4</v>
      </c>
      <c r="J33" s="700">
        <v>8.0527048519669492E-2</v>
      </c>
      <c r="K33" s="700">
        <v>0.14948159711266476</v>
      </c>
      <c r="L33" s="700">
        <v>8.2000407837637693E-2</v>
      </c>
    </row>
    <row r="34" spans="2:12" ht="15.75" customHeight="1" x14ac:dyDescent="0.35">
      <c r="B34" s="1098" t="s">
        <v>121</v>
      </c>
      <c r="C34" s="1057">
        <v>7.9882326318171534E-2</v>
      </c>
      <c r="D34" s="1057">
        <v>0.10930350788002034</v>
      </c>
      <c r="E34" s="1057">
        <v>4.3464052287581698E-2</v>
      </c>
      <c r="F34" s="1099">
        <v>8.0259353368965211E-2</v>
      </c>
      <c r="H34" s="700" t="s">
        <v>122</v>
      </c>
      <c r="I34" s="700">
        <v>7.7976976271742918E-4</v>
      </c>
      <c r="J34" s="700">
        <v>9.0987849609282401E-3</v>
      </c>
      <c r="K34" s="700">
        <v>0.13038400008856857</v>
      </c>
      <c r="L34" s="700">
        <v>4.6133949621319177E-2</v>
      </c>
    </row>
    <row r="35" spans="2:12" ht="15.75" customHeight="1" x14ac:dyDescent="0.35">
      <c r="B35" s="1096" t="s">
        <v>122</v>
      </c>
      <c r="C35" s="1054">
        <v>4.9785019235121068E-3</v>
      </c>
      <c r="D35" s="1054">
        <v>0.42653787493645146</v>
      </c>
      <c r="E35" s="1054">
        <v>0.15980392156862744</v>
      </c>
      <c r="F35" s="1097">
        <v>0.19179882590028915</v>
      </c>
      <c r="H35" s="700" t="s">
        <v>123</v>
      </c>
      <c r="I35" s="700">
        <v>5.2737060267994554E-3</v>
      </c>
      <c r="J35" s="700">
        <v>1.1383179100810744E-2</v>
      </c>
      <c r="K35" s="700">
        <v>8.8679276616237937E-2</v>
      </c>
      <c r="L35" s="700">
        <v>3.4784257467185171E-2</v>
      </c>
    </row>
    <row r="36" spans="2:12" x14ac:dyDescent="0.35">
      <c r="B36" s="1100" t="s">
        <v>123</v>
      </c>
      <c r="C36" s="1101">
        <v>7.0151618013125144E-3</v>
      </c>
      <c r="D36" s="1101">
        <v>0.23716319267920691</v>
      </c>
      <c r="E36" s="1101">
        <v>0.69607843137254899</v>
      </c>
      <c r="F36" s="1102">
        <v>0.27109436607377552</v>
      </c>
      <c r="H36" s="700" t="s">
        <v>0</v>
      </c>
      <c r="I36" s="700">
        <v>0.99999999999999989</v>
      </c>
      <c r="J36" s="700">
        <v>1</v>
      </c>
      <c r="K36" s="700">
        <v>1</v>
      </c>
      <c r="L36" s="700">
        <v>1.0000000000000002</v>
      </c>
    </row>
    <row r="37" spans="2:12" x14ac:dyDescent="0.35">
      <c r="B37" s="1059" t="s">
        <v>0</v>
      </c>
      <c r="C37" s="1306">
        <f>SUM(C28:C36)</f>
        <v>1</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457</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134.77147068525733</v>
      </c>
      <c r="D11" s="1073">
        <v>0.45406217819642214</v>
      </c>
      <c r="E11" s="1072">
        <v>256.97237816703307</v>
      </c>
      <c r="F11" s="1073">
        <v>0.30432031579365459</v>
      </c>
      <c r="G11" s="1072">
        <v>379.65086341034464</v>
      </c>
      <c r="H11" s="1073">
        <v>0.29567004602711067</v>
      </c>
      <c r="I11" s="1070"/>
      <c r="J11" s="1070"/>
      <c r="K11" s="1070"/>
      <c r="L11" s="1070"/>
      <c r="M11" s="1070"/>
      <c r="N11" s="1070"/>
      <c r="O11" s="1070"/>
    </row>
    <row r="12" spans="1:18" ht="15" customHeight="1" x14ac:dyDescent="0.35">
      <c r="B12" s="1074" t="s">
        <v>7</v>
      </c>
      <c r="C12" s="1075">
        <v>134.43259741476186</v>
      </c>
      <c r="D12" s="1076">
        <v>0.28687942452310139</v>
      </c>
      <c r="E12" s="1075">
        <v>235.62840415384915</v>
      </c>
      <c r="F12" s="1076">
        <v>0.40077510934171656</v>
      </c>
      <c r="G12" s="1075">
        <v>360.21663219015687</v>
      </c>
      <c r="H12" s="1076">
        <v>0.26736664933237658</v>
      </c>
      <c r="I12" s="1070"/>
      <c r="J12" s="1070"/>
      <c r="K12" s="1070"/>
      <c r="L12" s="1070"/>
      <c r="M12" s="1070"/>
      <c r="N12" s="1070"/>
      <c r="O12" s="1070"/>
    </row>
    <row r="13" spans="1:18" ht="15" customHeight="1" x14ac:dyDescent="0.35">
      <c r="B13" s="1074" t="s">
        <v>37</v>
      </c>
      <c r="C13" s="1075">
        <v>122.02221828011439</v>
      </c>
      <c r="D13" s="1076">
        <v>0.28321986378664671</v>
      </c>
      <c r="E13" s="1075">
        <v>207.82509660226947</v>
      </c>
      <c r="F13" s="1076">
        <v>0.33970639726321217</v>
      </c>
      <c r="G13" s="1075">
        <v>286.55000719424851</v>
      </c>
      <c r="H13" s="1076">
        <v>0.37668008278088511</v>
      </c>
      <c r="I13" s="1070"/>
      <c r="J13" s="1070"/>
      <c r="K13" s="1070"/>
      <c r="L13" s="1070"/>
      <c r="M13" s="1070"/>
      <c r="N13" s="1070"/>
      <c r="O13" s="1070"/>
    </row>
    <row r="14" spans="1:18" ht="15" customHeight="1" x14ac:dyDescent="0.35">
      <c r="B14" s="1074" t="s">
        <v>38</v>
      </c>
      <c r="C14" s="1075">
        <v>164.01205089381614</v>
      </c>
      <c r="D14" s="1076">
        <v>0.133148355123969</v>
      </c>
      <c r="E14" s="1075">
        <v>279.82253870746149</v>
      </c>
      <c r="F14" s="1076">
        <v>0.17975441358435382</v>
      </c>
      <c r="G14" s="1075">
        <v>390.86550968984523</v>
      </c>
      <c r="H14" s="1076">
        <v>0.21393474850751765</v>
      </c>
      <c r="I14" s="1070"/>
      <c r="J14" s="1070"/>
      <c r="K14" s="1070"/>
      <c r="L14" s="1070"/>
      <c r="M14" s="1070"/>
      <c r="N14" s="1070"/>
      <c r="O14" s="1070"/>
    </row>
    <row r="15" spans="1:18" ht="15" customHeight="1" x14ac:dyDescent="0.35">
      <c r="B15" s="1074" t="s">
        <v>6</v>
      </c>
      <c r="C15" s="1075">
        <v>161.67910001267484</v>
      </c>
      <c r="D15" s="1076">
        <v>0.1448210437124435</v>
      </c>
      <c r="E15" s="1075">
        <v>276.83291670843471</v>
      </c>
      <c r="F15" s="1076">
        <v>0.19617792691647121</v>
      </c>
      <c r="G15" s="1075">
        <v>414.39697761193736</v>
      </c>
      <c r="H15" s="1076">
        <v>0.23874782518539747</v>
      </c>
      <c r="I15" s="1070"/>
      <c r="J15" s="1070"/>
      <c r="K15" s="1070"/>
      <c r="L15" s="1070"/>
      <c r="M15" s="1070"/>
      <c r="N15" s="1070"/>
      <c r="O15" s="1070"/>
    </row>
    <row r="16" spans="1:18" ht="15" customHeight="1" x14ac:dyDescent="0.35">
      <c r="B16" s="1074" t="s">
        <v>5</v>
      </c>
      <c r="C16" s="1075">
        <v>133.15889691714844</v>
      </c>
      <c r="D16" s="1076">
        <v>0.35502677253852577</v>
      </c>
      <c r="E16" s="1075">
        <v>217.67448099830116</v>
      </c>
      <c r="F16" s="1076">
        <v>0.33630985616481901</v>
      </c>
      <c r="G16" s="1075">
        <v>298.75344580777374</v>
      </c>
      <c r="H16" s="1076">
        <v>0.34776449522652059</v>
      </c>
      <c r="I16" s="1070"/>
      <c r="J16" s="1070"/>
      <c r="K16" s="1070"/>
      <c r="L16" s="1070"/>
      <c r="M16" s="1070"/>
      <c r="N16" s="1070"/>
      <c r="O16" s="1070"/>
    </row>
    <row r="17" spans="1:15" ht="15" customHeight="1" x14ac:dyDescent="0.35">
      <c r="B17" s="1074" t="s">
        <v>4</v>
      </c>
      <c r="C17" s="1075">
        <v>129.70751100181096</v>
      </c>
      <c r="D17" s="1076">
        <v>0.29622201417204436</v>
      </c>
      <c r="E17" s="1075">
        <v>214.94440103078298</v>
      </c>
      <c r="F17" s="1076">
        <v>0.36582739703616579</v>
      </c>
      <c r="G17" s="1075">
        <v>291.39760376772057</v>
      </c>
      <c r="H17" s="1076">
        <v>0.39460123064768093</v>
      </c>
      <c r="I17" s="1070"/>
      <c r="J17" s="1070"/>
      <c r="K17" s="1070"/>
      <c r="L17" s="1070"/>
      <c r="M17" s="1070"/>
      <c r="N17" s="1070"/>
      <c r="O17" s="1070"/>
    </row>
    <row r="18" spans="1:15" ht="15" customHeight="1" x14ac:dyDescent="0.35">
      <c r="B18" s="1074" t="s">
        <v>40</v>
      </c>
      <c r="C18" s="1075">
        <v>156.83984067871307</v>
      </c>
      <c r="D18" s="1076">
        <v>0.18393666220405033</v>
      </c>
      <c r="E18" s="1075">
        <v>266.59233617215682</v>
      </c>
      <c r="F18" s="1076">
        <v>0.21599118798032926</v>
      </c>
      <c r="G18" s="1075">
        <v>363.99516175770333</v>
      </c>
      <c r="H18" s="1076">
        <v>0.24915551715355164</v>
      </c>
      <c r="I18" s="1070"/>
      <c r="J18" s="1070"/>
      <c r="K18" s="1070"/>
      <c r="L18" s="1070"/>
      <c r="M18" s="1070"/>
      <c r="N18" s="1070"/>
      <c r="O18" s="1070"/>
    </row>
    <row r="19" spans="1:15" ht="15" customHeight="1" x14ac:dyDescent="0.35">
      <c r="B19" s="1074" t="s">
        <v>41</v>
      </c>
      <c r="C19" s="1075">
        <v>176.92446656090425</v>
      </c>
      <c r="D19" s="1076">
        <v>6.0636084816825857E-2</v>
      </c>
      <c r="E19" s="1075">
        <v>294.10826398451218</v>
      </c>
      <c r="F19" s="1076">
        <v>0.17393327833569322</v>
      </c>
      <c r="G19" s="1075">
        <v>404.58308075735516</v>
      </c>
      <c r="H19" s="1076">
        <v>0.23259704729107616</v>
      </c>
      <c r="I19" s="1070"/>
      <c r="J19" s="1070"/>
      <c r="K19" s="1070"/>
      <c r="L19" s="1070"/>
      <c r="M19" s="1070"/>
      <c r="N19" s="1070"/>
      <c r="O19" s="1070"/>
    </row>
    <row r="20" spans="1:15" ht="15" customHeight="1" x14ac:dyDescent="0.35">
      <c r="B20" s="1074" t="s">
        <v>3</v>
      </c>
      <c r="C20" s="1075">
        <v>180.88695482607108</v>
      </c>
      <c r="D20" s="1076">
        <v>0.11377894198854969</v>
      </c>
      <c r="E20" s="1075">
        <v>312.07168244371553</v>
      </c>
      <c r="F20" s="1076">
        <v>0.10108216892757577</v>
      </c>
      <c r="G20" s="1075">
        <v>443.57211551419567</v>
      </c>
      <c r="H20" s="1076">
        <v>0.12050663090970155</v>
      </c>
      <c r="I20" s="1070"/>
      <c r="J20" s="1070"/>
      <c r="K20" s="1070"/>
      <c r="L20" s="1070"/>
      <c r="M20" s="1070"/>
      <c r="N20" s="1070"/>
      <c r="O20" s="1070"/>
    </row>
    <row r="21" spans="1:15" ht="15" customHeight="1" x14ac:dyDescent="0.35">
      <c r="B21" s="1074" t="s">
        <v>2</v>
      </c>
      <c r="C21" s="1075">
        <v>133.76880135695458</v>
      </c>
      <c r="D21" s="1076">
        <v>0.22752931874003965</v>
      </c>
      <c r="E21" s="1075">
        <v>231.50903735632525</v>
      </c>
      <c r="F21" s="1076">
        <v>0.26564972337117981</v>
      </c>
      <c r="G21" s="1075">
        <v>321.43462991322559</v>
      </c>
      <c r="H21" s="1076">
        <v>0.28306124875720245</v>
      </c>
      <c r="I21" s="1070"/>
      <c r="J21" s="1070"/>
      <c r="K21" s="1070"/>
      <c r="L21" s="1070"/>
      <c r="M21" s="1070"/>
      <c r="N21" s="1070"/>
      <c r="O21" s="1070"/>
    </row>
    <row r="22" spans="1:15" ht="15" customHeight="1" x14ac:dyDescent="0.35">
      <c r="B22" s="1074" t="s">
        <v>35</v>
      </c>
      <c r="C22" s="1075">
        <v>360.58846997575137</v>
      </c>
      <c r="D22" s="1076">
        <v>0.29365001489353659</v>
      </c>
      <c r="E22" s="1075">
        <v>376.00219980363369</v>
      </c>
      <c r="F22" s="1076">
        <v>0.20244392954052956</v>
      </c>
      <c r="G22" s="1075">
        <v>391.28876638782907</v>
      </c>
      <c r="H22" s="1076">
        <v>0.19576549702427873</v>
      </c>
      <c r="I22" s="1070"/>
      <c r="J22" s="1070"/>
      <c r="K22" s="1070"/>
      <c r="L22" s="1070"/>
      <c r="M22" s="1070"/>
      <c r="N22" s="1070"/>
      <c r="O22" s="1070"/>
    </row>
    <row r="23" spans="1:15" ht="15" customHeight="1" x14ac:dyDescent="0.35">
      <c r="B23" s="1074" t="s">
        <v>42</v>
      </c>
      <c r="C23" s="1075">
        <v>181.40634225697735</v>
      </c>
      <c r="D23" s="1076">
        <v>9.8552437041985283E-2</v>
      </c>
      <c r="E23" s="1075">
        <v>276.07663225190379</v>
      </c>
      <c r="F23" s="1076">
        <v>0.16260857007176652</v>
      </c>
      <c r="G23" s="1075">
        <v>387.82947673756149</v>
      </c>
      <c r="H23" s="1076">
        <v>0.1893573112378473</v>
      </c>
      <c r="I23" s="1070"/>
      <c r="J23" s="1070"/>
      <c r="K23" s="1070"/>
      <c r="L23" s="1070"/>
      <c r="M23" s="1070"/>
      <c r="N23" s="1070"/>
      <c r="O23" s="1070"/>
    </row>
    <row r="24" spans="1:15" ht="15" customHeight="1" x14ac:dyDescent="0.35">
      <c r="B24" s="1074" t="s">
        <v>43</v>
      </c>
      <c r="C24" s="1075">
        <v>133.00472470302631</v>
      </c>
      <c r="D24" s="1076">
        <v>0.25228844905568326</v>
      </c>
      <c r="E24" s="1075">
        <v>242.18441446503419</v>
      </c>
      <c r="F24" s="1076">
        <v>0.28721105212637066</v>
      </c>
      <c r="G24" s="1075">
        <v>336.15386431441726</v>
      </c>
      <c r="H24" s="1076">
        <v>0.31333597277901737</v>
      </c>
      <c r="I24" s="1070"/>
      <c r="J24" s="1070"/>
      <c r="K24" s="1070"/>
      <c r="L24" s="1070"/>
      <c r="M24" s="1070"/>
      <c r="N24" s="1070"/>
      <c r="O24" s="1070"/>
    </row>
    <row r="25" spans="1:15" ht="15" customHeight="1" x14ac:dyDescent="0.35">
      <c r="B25" s="1074" t="s">
        <v>44</v>
      </c>
      <c r="C25" s="1075">
        <v>107.77710200033076</v>
      </c>
      <c r="D25" s="1076">
        <v>0.37710673114350768</v>
      </c>
      <c r="E25" s="1075">
        <v>235.59767188999277</v>
      </c>
      <c r="F25" s="1076">
        <v>0.46433716083724075</v>
      </c>
      <c r="G25" s="1075">
        <v>292.90079744816586</v>
      </c>
      <c r="H25" s="1076">
        <v>0.45278154156020328</v>
      </c>
      <c r="I25" s="1070"/>
      <c r="J25" s="1070"/>
      <c r="K25" s="1070"/>
      <c r="L25" s="1070"/>
      <c r="M25" s="1070"/>
      <c r="N25" s="1070"/>
      <c r="O25" s="1070"/>
    </row>
    <row r="26" spans="1:15" ht="15" customHeight="1" x14ac:dyDescent="0.35">
      <c r="B26" s="1074" t="s">
        <v>45</v>
      </c>
      <c r="C26" s="1075">
        <v>166.64592238276012</v>
      </c>
      <c r="D26" s="1076">
        <v>0.17315755885327244</v>
      </c>
      <c r="E26" s="1075">
        <v>287.53405426722111</v>
      </c>
      <c r="F26" s="1076">
        <v>0.25320409692747148</v>
      </c>
      <c r="G26" s="1075">
        <v>386.2400863411072</v>
      </c>
      <c r="H26" s="1076">
        <v>0.295163136463717</v>
      </c>
      <c r="I26" s="1070"/>
      <c r="J26" s="1070"/>
      <c r="K26" s="1070"/>
      <c r="L26" s="1070"/>
      <c r="M26" s="1070"/>
      <c r="N26" s="1070"/>
      <c r="O26" s="1070"/>
    </row>
    <row r="27" spans="1:15" ht="15" customHeight="1" x14ac:dyDescent="0.35">
      <c r="B27" s="1074" t="s">
        <v>46</v>
      </c>
      <c r="C27" s="1075">
        <v>194.30999999999997</v>
      </c>
      <c r="D27" s="1076">
        <v>0.35180633010531476</v>
      </c>
      <c r="E27" s="1075">
        <v>206.88311231393652</v>
      </c>
      <c r="F27" s="1076">
        <v>0.37412137383379218</v>
      </c>
      <c r="G27" s="1075">
        <v>283.68762931034343</v>
      </c>
      <c r="H27" s="1076">
        <v>0.4106017965202392</v>
      </c>
      <c r="I27" s="1070"/>
      <c r="J27" s="1070"/>
      <c r="K27" s="1070"/>
      <c r="L27" s="1070"/>
      <c r="M27" s="1070"/>
      <c r="N27" s="1070"/>
      <c r="O27" s="1070"/>
    </row>
    <row r="28" spans="1:15" ht="15" customHeight="1" x14ac:dyDescent="0.35">
      <c r="B28" s="1077" t="s">
        <v>1</v>
      </c>
      <c r="C28" s="1078">
        <v>172.84230055658628</v>
      </c>
      <c r="D28" s="1079">
        <v>9.2977966615766114E-2</v>
      </c>
      <c r="E28" s="1078">
        <v>280.0053500660473</v>
      </c>
      <c r="F28" s="1079">
        <v>0.23161776564713021</v>
      </c>
      <c r="G28" s="1078">
        <v>380.45166666666546</v>
      </c>
      <c r="H28" s="1079">
        <v>0.28132870058748621</v>
      </c>
      <c r="I28" s="1070"/>
      <c r="J28" s="1070"/>
      <c r="K28" s="1070"/>
      <c r="L28" s="1070"/>
      <c r="M28" s="1070"/>
      <c r="N28" s="1070"/>
      <c r="O28" s="1070"/>
    </row>
    <row r="29" spans="1:15" ht="15" customHeight="1" x14ac:dyDescent="0.35">
      <c r="B29" s="1303" t="s">
        <v>0</v>
      </c>
      <c r="C29" s="1304">
        <v>172.1612105468684</v>
      </c>
      <c r="D29" s="1305">
        <v>0.35072670915233928</v>
      </c>
      <c r="E29" s="1304">
        <v>278.1793228182845</v>
      </c>
      <c r="F29" s="1305">
        <v>0.25753546477747941</v>
      </c>
      <c r="G29" s="1304">
        <v>384.37509538696236</v>
      </c>
      <c r="H29" s="1305">
        <v>0.26544933714674807</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456</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216.20333333333329</v>
      </c>
      <c r="F11" s="1073">
        <v>0.64875534266854851</v>
      </c>
      <c r="G11" s="1072">
        <v>666.20999999999992</v>
      </c>
      <c r="H11" s="1073">
        <v>0.25315730008332804</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355.27272727272725</v>
      </c>
      <c r="D13" s="1076">
        <v>0.13421961771945579</v>
      </c>
      <c r="E13" s="1075">
        <v>484.3866666666666</v>
      </c>
      <c r="F13" s="1076">
        <v>0.31126752155744036</v>
      </c>
      <c r="G13" s="1075">
        <v>830.23363636363638</v>
      </c>
      <c r="H13" s="1076">
        <v>0.24790812591114228</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210.18571428571431</v>
      </c>
      <c r="D15" s="1076">
        <v>0.32501554984053938</v>
      </c>
      <c r="E15" s="1075">
        <v>549.4426315789475</v>
      </c>
      <c r="F15" s="1076">
        <v>0.2470088334299855</v>
      </c>
      <c r="G15" s="1075">
        <v>558.88560975609755</v>
      </c>
      <c r="H15" s="1076">
        <v>0.21448426686514624</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311.12693002257322</v>
      </c>
      <c r="D17" s="1076">
        <v>0.5045568159562398</v>
      </c>
      <c r="E17" s="1075">
        <v>565.67950959488223</v>
      </c>
      <c r="F17" s="1076">
        <v>0.49656543692388894</v>
      </c>
      <c r="G17" s="1075">
        <v>719.59590538335931</v>
      </c>
      <c r="H17" s="1076">
        <v>0.4411312457894162</v>
      </c>
      <c r="I17" s="1070"/>
      <c r="J17" s="1070"/>
      <c r="K17" s="1070"/>
      <c r="L17" s="1070"/>
      <c r="M17" s="1070"/>
      <c r="N17" s="1070"/>
      <c r="O17" s="1070"/>
    </row>
    <row r="18" spans="1:15" ht="15" customHeight="1" x14ac:dyDescent="0.35">
      <c r="B18" s="1074" t="s">
        <v>40</v>
      </c>
      <c r="C18" s="1075">
        <v>157.63</v>
      </c>
      <c r="D18" s="1076">
        <v>0</v>
      </c>
      <c r="E18" s="1075">
        <v>741.42333333333329</v>
      </c>
      <c r="F18" s="1076">
        <v>0.13684187999392131</v>
      </c>
      <c r="G18" s="1075">
        <v>869.56071428571431</v>
      </c>
      <c r="H18" s="1076">
        <v>0.45293048090039478</v>
      </c>
      <c r="I18" s="1070"/>
      <c r="J18" s="1070"/>
      <c r="K18" s="1070"/>
      <c r="L18" s="1070"/>
      <c r="M18" s="1070"/>
      <c r="N18" s="1070"/>
      <c r="O18" s="1070"/>
    </row>
    <row r="19" spans="1:15" ht="15" customHeight="1" x14ac:dyDescent="0.35">
      <c r="B19" s="1074" t="s">
        <v>41</v>
      </c>
      <c r="C19" s="1075">
        <v>232.69874999999999</v>
      </c>
      <c r="D19" s="1076">
        <v>0.37531376973353942</v>
      </c>
      <c r="E19" s="1075">
        <v>552.68294117647065</v>
      </c>
      <c r="F19" s="1076">
        <v>0.49117943706874878</v>
      </c>
      <c r="G19" s="1075">
        <v>806.89587301587255</v>
      </c>
      <c r="H19" s="1076">
        <v>0.49860296972213253</v>
      </c>
      <c r="I19" s="1070"/>
      <c r="J19" s="1070"/>
      <c r="K19" s="1070"/>
      <c r="L19" s="1070"/>
      <c r="M19" s="1070"/>
      <c r="N19" s="1070"/>
      <c r="O19" s="1070"/>
    </row>
    <row r="20" spans="1:15" ht="15" customHeight="1" x14ac:dyDescent="0.35">
      <c r="B20" s="1074" t="s">
        <v>3</v>
      </c>
      <c r="C20" s="1075">
        <v>300.96864077669903</v>
      </c>
      <c r="D20" s="1076">
        <v>4.3165713548726871E-2</v>
      </c>
      <c r="E20" s="1075">
        <v>1356.9751724137934</v>
      </c>
      <c r="F20" s="1076">
        <v>0.24827768911398085</v>
      </c>
      <c r="G20" s="1075">
        <v>1446.5181443298968</v>
      </c>
      <c r="H20" s="1076">
        <v>0.19844706217669644</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1950</v>
      </c>
      <c r="D22" s="1076">
        <v>0</v>
      </c>
      <c r="E22" s="1075">
        <v>1798.0474545454542</v>
      </c>
      <c r="F22" s="1076">
        <v>0.15059675088388788</v>
      </c>
      <c r="G22" s="1075">
        <v>1839.7073863636363</v>
      </c>
      <c r="H22" s="1076">
        <v>0.14349894675116778</v>
      </c>
      <c r="I22" s="1070"/>
      <c r="J22" s="1070"/>
      <c r="K22" s="1070"/>
      <c r="L22" s="1070"/>
      <c r="M22" s="1070"/>
      <c r="N22" s="1070"/>
      <c r="O22" s="1070"/>
    </row>
    <row r="23" spans="1:15" ht="15" customHeight="1" x14ac:dyDescent="0.35">
      <c r="B23" s="1074" t="s">
        <v>42</v>
      </c>
      <c r="C23" s="1075">
        <v>314.83333333333331</v>
      </c>
      <c r="D23" s="1076">
        <v>3.6676565538913256E-3</v>
      </c>
      <c r="E23" s="1075">
        <v>541.28150000000005</v>
      </c>
      <c r="F23" s="1076">
        <v>0.3197982283396158</v>
      </c>
      <c r="G23" s="1075">
        <v>550.67153846153826</v>
      </c>
      <c r="H23" s="1076">
        <v>0.30729915863734769</v>
      </c>
      <c r="I23" s="1070"/>
      <c r="J23" s="1070"/>
      <c r="K23" s="1070"/>
      <c r="L23" s="1070"/>
      <c r="M23" s="1070"/>
      <c r="N23" s="1070"/>
      <c r="O23" s="1070"/>
    </row>
    <row r="24" spans="1:15" ht="15" customHeight="1" x14ac:dyDescent="0.35">
      <c r="B24" s="1074" t="s">
        <v>43</v>
      </c>
      <c r="C24" s="1075">
        <v>233.93</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591.41461538461544</v>
      </c>
      <c r="D25" s="1076">
        <v>0.16737628801720261</v>
      </c>
      <c r="E25" s="1075">
        <v>985.75866666666661</v>
      </c>
      <c r="F25" s="1076">
        <v>0.49428780315054388</v>
      </c>
      <c r="G25" s="1075">
        <v>1078.2290909090909</v>
      </c>
      <c r="H25" s="1076">
        <v>0.38004178116266096</v>
      </c>
      <c r="I25" s="1070"/>
      <c r="J25" s="1070"/>
      <c r="K25" s="1070"/>
      <c r="L25" s="1070"/>
      <c r="M25" s="1070"/>
      <c r="N25" s="1070"/>
      <c r="O25" s="1070"/>
    </row>
    <row r="26" spans="1:15" ht="15" customHeight="1" x14ac:dyDescent="0.35">
      <c r="B26" s="1074" t="s">
        <v>45</v>
      </c>
      <c r="C26" s="1075">
        <v>291.96094399436447</v>
      </c>
      <c r="D26" s="1076">
        <v>0.18965759994222234</v>
      </c>
      <c r="E26" s="1075">
        <v>510.69904049616827</v>
      </c>
      <c r="F26" s="1076">
        <v>0.30093561978392119</v>
      </c>
      <c r="G26" s="1075">
        <v>814.59195503421552</v>
      </c>
      <c r="H26" s="1076">
        <v>0.29884832959196772</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299.29388775741063</v>
      </c>
      <c r="D29" s="1305">
        <v>0.34096245267285546</v>
      </c>
      <c r="E29" s="1304">
        <v>569.02192425012515</v>
      </c>
      <c r="F29" s="1305">
        <v>0.50813872129812998</v>
      </c>
      <c r="G29" s="1304">
        <v>836.39086928104848</v>
      </c>
      <c r="H29" s="1305">
        <v>0.40888940843618959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455</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169.94930232558136</v>
      </c>
      <c r="D13" s="1076">
        <v>0.17665208837334528</v>
      </c>
      <c r="E13" s="1075">
        <v>263.80161904761849</v>
      </c>
      <c r="F13" s="1076">
        <v>0.23069566584767781</v>
      </c>
      <c r="G13" s="1075">
        <v>419.33582089552277</v>
      </c>
      <c r="H13" s="1076">
        <v>0.23008292483202217</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240.35221866576467</v>
      </c>
      <c r="D15" s="1076">
        <v>0.47059570902641967</v>
      </c>
      <c r="E15" s="1075">
        <v>352.735572368433</v>
      </c>
      <c r="F15" s="1076">
        <v>0.41716824950448378</v>
      </c>
      <c r="G15" s="1075">
        <v>585.6694195739459</v>
      </c>
      <c r="H15" s="1076">
        <v>0.38240587674405513</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234.43654487179532</v>
      </c>
      <c r="D17" s="1076">
        <v>0.47023924713380627</v>
      </c>
      <c r="E17" s="1075">
        <v>391.83061224489762</v>
      </c>
      <c r="F17" s="1076">
        <v>0.54707897871467714</v>
      </c>
      <c r="G17" s="1075">
        <v>606.64959689922466</v>
      </c>
      <c r="H17" s="1076">
        <v>0.44539946949535913</v>
      </c>
      <c r="I17" s="1070"/>
      <c r="J17" s="1070"/>
      <c r="K17" s="1070"/>
      <c r="L17" s="1070"/>
      <c r="M17" s="1070"/>
      <c r="N17" s="1070"/>
      <c r="O17" s="1070"/>
    </row>
    <row r="18" spans="1:15" ht="15" customHeight="1" x14ac:dyDescent="0.35">
      <c r="B18" s="1074" t="s">
        <v>40</v>
      </c>
      <c r="C18" s="1075">
        <v>168.6734579439252</v>
      </c>
      <c r="D18" s="1076">
        <v>0.43744654136749922</v>
      </c>
      <c r="E18" s="1075">
        <v>264.72858666666605</v>
      </c>
      <c r="F18" s="1076">
        <v>0.48583614483648435</v>
      </c>
      <c r="G18" s="1075">
        <v>454.89513368983972</v>
      </c>
      <c r="H18" s="1076">
        <v>0.52697203670681425</v>
      </c>
      <c r="I18" s="1070"/>
      <c r="J18" s="1070"/>
      <c r="K18" s="1070"/>
      <c r="L18" s="1070"/>
      <c r="M18" s="1070"/>
      <c r="N18" s="1070"/>
      <c r="O18" s="1070"/>
    </row>
    <row r="19" spans="1:15" ht="15" customHeight="1" x14ac:dyDescent="0.35">
      <c r="B19" s="1074" t="s">
        <v>41</v>
      </c>
      <c r="C19" s="1075">
        <v>220.40139823808602</v>
      </c>
      <c r="D19" s="1076">
        <v>0.14393103756250031</v>
      </c>
      <c r="E19" s="1075">
        <v>293.65831669043877</v>
      </c>
      <c r="F19" s="1076">
        <v>0.19196313926595862</v>
      </c>
      <c r="G19" s="1075">
        <v>520.87144420131142</v>
      </c>
      <c r="H19" s="1076">
        <v>0.17585990256399697</v>
      </c>
      <c r="I19" s="1070"/>
      <c r="J19" s="1070"/>
      <c r="K19" s="1070"/>
      <c r="L19" s="1070"/>
      <c r="M19" s="1070"/>
      <c r="N19" s="1070"/>
      <c r="O19" s="1070"/>
    </row>
    <row r="20" spans="1:15" ht="15" customHeight="1" x14ac:dyDescent="0.35">
      <c r="B20" s="1074" t="s">
        <v>3</v>
      </c>
      <c r="C20" s="1075">
        <v>294.82952025723478</v>
      </c>
      <c r="D20" s="1076">
        <v>0.13146182386810451</v>
      </c>
      <c r="E20" s="1075">
        <v>490.86989283462901</v>
      </c>
      <c r="F20" s="1076">
        <v>0.2104671528726266</v>
      </c>
      <c r="G20" s="1075">
        <v>845.30876660341562</v>
      </c>
      <c r="H20" s="1076">
        <v>0.184205516780239</v>
      </c>
      <c r="I20" s="1070"/>
      <c r="J20" s="1070"/>
      <c r="K20" s="1070"/>
      <c r="L20" s="1070"/>
      <c r="M20" s="1070"/>
      <c r="N20" s="1070"/>
      <c r="O20" s="1070"/>
    </row>
    <row r="21" spans="1:15" ht="15" customHeight="1" x14ac:dyDescent="0.35">
      <c r="B21" s="1074" t="s">
        <v>2</v>
      </c>
      <c r="C21" s="1075">
        <v>196.72968226458494</v>
      </c>
      <c r="D21" s="1076">
        <v>0.34257129387744112</v>
      </c>
      <c r="E21" s="1075">
        <v>342.13031039137343</v>
      </c>
      <c r="F21" s="1076">
        <v>0.28311046975558313</v>
      </c>
      <c r="G21" s="1075">
        <v>603.6979782817042</v>
      </c>
      <c r="H21" s="1076">
        <v>0.26787597487231762</v>
      </c>
      <c r="I21" s="1070"/>
      <c r="J21" s="1070"/>
      <c r="K21" s="1070"/>
      <c r="L21" s="1070"/>
      <c r="M21" s="1070"/>
      <c r="N21" s="1070"/>
      <c r="O21" s="1070"/>
    </row>
    <row r="22" spans="1:15" ht="15" customHeight="1" x14ac:dyDescent="0.35">
      <c r="B22" s="1074" t="s">
        <v>35</v>
      </c>
      <c r="C22" s="1075">
        <v>217.73277450980311</v>
      </c>
      <c r="D22" s="1076">
        <v>0.42261945828678582</v>
      </c>
      <c r="E22" s="1075">
        <v>300.7114585908534</v>
      </c>
      <c r="F22" s="1076">
        <v>0.42921336428922136</v>
      </c>
      <c r="G22" s="1075">
        <v>474.10330567081371</v>
      </c>
      <c r="H22" s="1076">
        <v>0.42868600214131375</v>
      </c>
      <c r="I22" s="1070"/>
      <c r="J22" s="1070"/>
      <c r="K22" s="1070"/>
      <c r="L22" s="1070"/>
      <c r="M22" s="1070"/>
      <c r="N22" s="1070"/>
      <c r="O22" s="1070"/>
    </row>
    <row r="23" spans="1:15" ht="15" customHeight="1" x14ac:dyDescent="0.35">
      <c r="B23" s="1074" t="s">
        <v>42</v>
      </c>
      <c r="C23" s="1075">
        <v>305.15543074324324</v>
      </c>
      <c r="D23" s="1076">
        <v>7.0654413936171223E-2</v>
      </c>
      <c r="E23" s="1075">
        <v>327.63646280991657</v>
      </c>
      <c r="F23" s="1076">
        <v>0.1457997915392317</v>
      </c>
      <c r="G23" s="1075">
        <v>474.87542674252438</v>
      </c>
      <c r="H23" s="1076">
        <v>0.25212343961273082</v>
      </c>
      <c r="I23" s="1070"/>
      <c r="J23" s="1070"/>
      <c r="K23" s="1070"/>
      <c r="L23" s="1070"/>
      <c r="M23" s="1070"/>
      <c r="N23" s="1070"/>
      <c r="O23" s="1070"/>
    </row>
    <row r="24" spans="1:15" ht="15" customHeight="1" x14ac:dyDescent="0.3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233.52314049586676</v>
      </c>
      <c r="D25" s="1076">
        <v>0.26921105958971692</v>
      </c>
      <c r="E25" s="1075">
        <v>499.25366766467067</v>
      </c>
      <c r="F25" s="1076">
        <v>0.26620670349391617</v>
      </c>
      <c r="G25" s="1075">
        <v>569.51572961373256</v>
      </c>
      <c r="H25" s="1076">
        <v>0.23134062366641642</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291.05499999999995</v>
      </c>
      <c r="F28" s="1079">
        <v>0.10036103530541426</v>
      </c>
      <c r="G28" s="1078" t="s">
        <v>363</v>
      </c>
      <c r="H28" s="1079" t="s">
        <v>363</v>
      </c>
      <c r="I28" s="1070"/>
      <c r="J28" s="1070"/>
      <c r="K28" s="1070"/>
      <c r="L28" s="1070"/>
      <c r="M28" s="1070"/>
      <c r="N28" s="1070"/>
      <c r="O28" s="1070"/>
    </row>
    <row r="29" spans="1:15" ht="15" customHeight="1" x14ac:dyDescent="0.35">
      <c r="B29" s="1303" t="s">
        <v>0</v>
      </c>
      <c r="C29" s="1304">
        <v>238.82923094271257</v>
      </c>
      <c r="D29" s="1305">
        <v>0.36024119346764016</v>
      </c>
      <c r="E29" s="1304">
        <v>378.58462985724753</v>
      </c>
      <c r="F29" s="1305">
        <v>0.3828309608978423</v>
      </c>
      <c r="G29" s="1304">
        <v>610.27195120084866</v>
      </c>
      <c r="H29" s="1305">
        <v>0.36021762332570023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7" t="s">
        <v>368</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427"/>
    </row>
    <row r="5" spans="1:29" x14ac:dyDescent="0.35">
      <c r="B5" s="219"/>
      <c r="C5" s="219"/>
      <c r="D5" s="1417" t="s">
        <v>365</v>
      </c>
      <c r="E5" s="1417"/>
      <c r="F5" s="1417"/>
      <c r="G5" s="1417"/>
      <c r="H5" s="1417"/>
      <c r="I5" s="1417"/>
      <c r="J5" s="1417"/>
      <c r="K5" s="1417"/>
      <c r="L5" s="1417"/>
      <c r="M5" s="219"/>
      <c r="N5" s="1418" t="s">
        <v>339</v>
      </c>
      <c r="O5" s="1418"/>
      <c r="P5" s="1418"/>
      <c r="Q5" s="1418"/>
      <c r="R5" s="1418"/>
      <c r="S5" s="1418"/>
      <c r="T5" s="1418"/>
      <c r="U5" s="1418"/>
      <c r="V5" s="1418"/>
      <c r="W5" s="1418"/>
      <c r="X5" s="1418"/>
      <c r="Y5" s="1418"/>
      <c r="Z5" s="1418"/>
      <c r="AA5" s="1418"/>
    </row>
    <row r="6" spans="1:29" ht="21" customHeight="1" x14ac:dyDescent="0.35">
      <c r="B6" s="219"/>
      <c r="C6" s="219"/>
      <c r="D6" s="1418"/>
      <c r="E6" s="1418"/>
      <c r="F6" s="1418"/>
      <c r="G6" s="1418"/>
      <c r="H6" s="1418"/>
      <c r="I6" s="1418"/>
      <c r="J6" s="1418"/>
      <c r="K6" s="1418"/>
      <c r="L6" s="1418"/>
      <c r="M6" s="219"/>
      <c r="N6" s="1419">
        <v>43830</v>
      </c>
      <c r="O6" s="1420"/>
      <c r="P6" s="1421">
        <v>44196</v>
      </c>
      <c r="Q6" s="1422"/>
      <c r="R6" s="1421">
        <v>44561</v>
      </c>
      <c r="S6" s="1422"/>
      <c r="T6" s="1425">
        <v>44926</v>
      </c>
      <c r="U6" s="1426"/>
      <c r="V6" s="1423">
        <v>45291</v>
      </c>
      <c r="W6" s="1424"/>
      <c r="X6" s="1423">
        <v>45657</v>
      </c>
      <c r="Y6" s="1424"/>
      <c r="Z6" s="1423">
        <v>45961</v>
      </c>
      <c r="AA6" s="1428"/>
    </row>
    <row r="7" spans="1:29" x14ac:dyDescent="0.35">
      <c r="B7" s="225"/>
      <c r="C7" s="219"/>
      <c r="D7" s="226">
        <v>43465</v>
      </c>
      <c r="E7" s="227">
        <v>43830</v>
      </c>
      <c r="F7" s="228">
        <v>44196</v>
      </c>
      <c r="G7" s="228">
        <v>44561</v>
      </c>
      <c r="H7" s="228">
        <v>44926</v>
      </c>
      <c r="I7" s="228">
        <v>45291</v>
      </c>
      <c r="J7" s="228">
        <v>45657</v>
      </c>
      <c r="K7" s="228">
        <v>45961</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212243</v>
      </c>
      <c r="E9" s="300">
        <v>220375</v>
      </c>
      <c r="F9" s="300">
        <v>228555</v>
      </c>
      <c r="G9" s="254">
        <v>257227</v>
      </c>
      <c r="H9" s="254">
        <v>270632</v>
      </c>
      <c r="I9" s="254">
        <v>286600</v>
      </c>
      <c r="J9" s="254">
        <v>296663</v>
      </c>
      <c r="K9" s="301">
        <v>321670</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0.11685543063878834</v>
      </c>
      <c r="AA9" s="279">
        <v>33656</v>
      </c>
    </row>
    <row r="10" spans="1:29" x14ac:dyDescent="0.35">
      <c r="B10" s="303" t="s">
        <v>7</v>
      </c>
      <c r="C10" s="219"/>
      <c r="D10" s="253">
        <v>29146</v>
      </c>
      <c r="E10" s="254">
        <v>32952</v>
      </c>
      <c r="F10" s="254">
        <v>31533</v>
      </c>
      <c r="G10" s="254">
        <v>35145</v>
      </c>
      <c r="H10" s="254">
        <v>37547</v>
      </c>
      <c r="I10" s="254">
        <v>40334</v>
      </c>
      <c r="J10" s="254">
        <v>45264</v>
      </c>
      <c r="K10" s="257">
        <v>48456</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9.490238611713675E-2</v>
      </c>
      <c r="AA10" s="257">
        <v>4200</v>
      </c>
    </row>
    <row r="11" spans="1:29" x14ac:dyDescent="0.35">
      <c r="B11" s="303" t="s">
        <v>37</v>
      </c>
      <c r="C11" s="219"/>
      <c r="D11" s="253">
        <v>22049</v>
      </c>
      <c r="E11" s="254">
        <v>21083</v>
      </c>
      <c r="F11" s="254">
        <v>24199</v>
      </c>
      <c r="G11" s="254">
        <v>27700</v>
      </c>
      <c r="H11" s="254">
        <v>28977</v>
      </c>
      <c r="I11" s="254">
        <v>31214</v>
      </c>
      <c r="J11" s="254">
        <v>33127</v>
      </c>
      <c r="K11" s="257">
        <v>34063</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6.0822173777639321E-2</v>
      </c>
      <c r="AA11" s="257">
        <v>1953</v>
      </c>
    </row>
    <row r="12" spans="1:29" x14ac:dyDescent="0.35">
      <c r="B12" s="303" t="s">
        <v>38</v>
      </c>
      <c r="C12" s="219"/>
      <c r="D12" s="253">
        <v>17328</v>
      </c>
      <c r="E12" s="254">
        <v>20674</v>
      </c>
      <c r="F12" s="254">
        <v>23074</v>
      </c>
      <c r="G12" s="254">
        <v>24476</v>
      </c>
      <c r="H12" s="254">
        <v>26198</v>
      </c>
      <c r="I12" s="254">
        <v>29233</v>
      </c>
      <c r="J12" s="254">
        <v>31849</v>
      </c>
      <c r="K12" s="257">
        <v>33805</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6.6235609525311379E-2</v>
      </c>
      <c r="AA12" s="257">
        <v>2100</v>
      </c>
    </row>
    <row r="13" spans="1:29" x14ac:dyDescent="0.35">
      <c r="B13" s="303" t="s">
        <v>6</v>
      </c>
      <c r="C13" s="219"/>
      <c r="D13" s="253">
        <v>21638</v>
      </c>
      <c r="E13" s="254">
        <v>23390</v>
      </c>
      <c r="F13" s="254">
        <v>25070</v>
      </c>
      <c r="G13" s="254">
        <v>26787</v>
      </c>
      <c r="H13" s="254">
        <v>34697</v>
      </c>
      <c r="I13" s="254">
        <v>40697</v>
      </c>
      <c r="J13" s="254">
        <v>45025</v>
      </c>
      <c r="K13" s="257">
        <v>61080</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0.39362964315049731</v>
      </c>
      <c r="AA13" s="257">
        <v>17252</v>
      </c>
      <c r="AC13" s="224"/>
    </row>
    <row r="14" spans="1:29" x14ac:dyDescent="0.35">
      <c r="B14" s="303" t="s">
        <v>5</v>
      </c>
      <c r="C14" s="219"/>
      <c r="D14" s="253">
        <v>15734</v>
      </c>
      <c r="E14" s="254">
        <v>17179</v>
      </c>
      <c r="F14" s="254">
        <v>17123</v>
      </c>
      <c r="G14" s="254">
        <v>17369</v>
      </c>
      <c r="H14" s="254">
        <v>17553</v>
      </c>
      <c r="I14" s="254">
        <v>17166</v>
      </c>
      <c r="J14" s="254">
        <v>18175</v>
      </c>
      <c r="K14" s="257">
        <v>18238</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1.2715864290077095E-2</v>
      </c>
      <c r="AA14" s="257">
        <v>229</v>
      </c>
      <c r="AC14" s="224"/>
    </row>
    <row r="15" spans="1:29" x14ac:dyDescent="0.35">
      <c r="B15" s="303" t="s">
        <v>4</v>
      </c>
      <c r="C15" s="219"/>
      <c r="D15" s="253">
        <v>93374</v>
      </c>
      <c r="E15" s="254">
        <v>104776</v>
      </c>
      <c r="F15" s="254">
        <v>105589</v>
      </c>
      <c r="G15" s="254">
        <v>108712</v>
      </c>
      <c r="H15" s="254">
        <v>114173</v>
      </c>
      <c r="I15" s="254">
        <v>122589</v>
      </c>
      <c r="J15" s="254">
        <v>126194</v>
      </c>
      <c r="K15" s="257">
        <v>127957</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1.9975926855903881E-2</v>
      </c>
      <c r="AA15" s="257">
        <v>2506</v>
      </c>
      <c r="AC15" s="224"/>
    </row>
    <row r="16" spans="1:29" x14ac:dyDescent="0.35">
      <c r="B16" s="303" t="s">
        <v>40</v>
      </c>
      <c r="C16" s="219"/>
      <c r="D16" s="253">
        <v>57838</v>
      </c>
      <c r="E16" s="254">
        <v>62182</v>
      </c>
      <c r="F16" s="254">
        <v>59849</v>
      </c>
      <c r="G16" s="254">
        <v>63814</v>
      </c>
      <c r="H16" s="254">
        <v>67338</v>
      </c>
      <c r="I16" s="254">
        <v>72357</v>
      </c>
      <c r="J16" s="254">
        <v>78035</v>
      </c>
      <c r="K16" s="257">
        <v>80382</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6.1456792731882537E-2</v>
      </c>
      <c r="AA16" s="257">
        <v>4654</v>
      </c>
      <c r="AC16" s="224"/>
    </row>
    <row r="17" spans="2:31" x14ac:dyDescent="0.35">
      <c r="B17" s="303" t="s">
        <v>41</v>
      </c>
      <c r="C17" s="219"/>
      <c r="D17" s="253">
        <v>155037</v>
      </c>
      <c r="E17" s="254">
        <v>163730</v>
      </c>
      <c r="F17" s="254">
        <v>156934</v>
      </c>
      <c r="G17" s="254">
        <v>166875</v>
      </c>
      <c r="H17" s="254">
        <v>187874</v>
      </c>
      <c r="I17" s="254">
        <v>201720</v>
      </c>
      <c r="J17" s="254">
        <v>229333</v>
      </c>
      <c r="K17" s="257">
        <v>243496</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8.1646795429911601E-2</v>
      </c>
      <c r="AA17" s="257">
        <v>18380</v>
      </c>
      <c r="AC17" s="224"/>
    </row>
    <row r="18" spans="2:31" x14ac:dyDescent="0.35">
      <c r="B18" s="303" t="s">
        <v>3</v>
      </c>
      <c r="C18" s="219"/>
      <c r="D18" s="253">
        <v>74354</v>
      </c>
      <c r="E18" s="254">
        <v>88242</v>
      </c>
      <c r="F18" s="254">
        <v>102104</v>
      </c>
      <c r="G18" s="254">
        <v>117265</v>
      </c>
      <c r="H18" s="254">
        <v>133839</v>
      </c>
      <c r="I18" s="254">
        <v>146290</v>
      </c>
      <c r="J18" s="254">
        <v>164565</v>
      </c>
      <c r="K18" s="257">
        <v>177368</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0.10466296718422052</v>
      </c>
      <c r="AA18" s="257">
        <v>16805</v>
      </c>
      <c r="AC18" s="224"/>
    </row>
    <row r="19" spans="2:31" x14ac:dyDescent="0.35">
      <c r="B19" s="303" t="s">
        <v>2</v>
      </c>
      <c r="C19" s="219"/>
      <c r="D19" s="253">
        <v>29189</v>
      </c>
      <c r="E19" s="254">
        <v>28237</v>
      </c>
      <c r="F19" s="254">
        <v>29065</v>
      </c>
      <c r="G19" s="254">
        <v>31070</v>
      </c>
      <c r="H19" s="254">
        <v>32795</v>
      </c>
      <c r="I19" s="254">
        <v>35293</v>
      </c>
      <c r="J19" s="254">
        <v>37168</v>
      </c>
      <c r="K19" s="257">
        <v>37527</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2.1309601567602865E-2</v>
      </c>
      <c r="AA19" s="257">
        <v>783</v>
      </c>
      <c r="AC19" s="224"/>
    </row>
    <row r="20" spans="2:31" x14ac:dyDescent="0.35">
      <c r="B20" s="303" t="s">
        <v>35</v>
      </c>
      <c r="C20" s="219"/>
      <c r="D20" s="253">
        <v>60099</v>
      </c>
      <c r="E20" s="254">
        <v>61636</v>
      </c>
      <c r="F20" s="254">
        <v>62544</v>
      </c>
      <c r="G20" s="254">
        <v>65061</v>
      </c>
      <c r="H20" s="254">
        <v>68103</v>
      </c>
      <c r="I20" s="254">
        <v>73691</v>
      </c>
      <c r="J20" s="254">
        <v>77196</v>
      </c>
      <c r="K20" s="257">
        <v>90424</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0.18104045034807936</v>
      </c>
      <c r="AA20" s="257">
        <v>13861</v>
      </c>
      <c r="AC20" s="224"/>
    </row>
    <row r="21" spans="2:31" x14ac:dyDescent="0.35">
      <c r="B21" s="303" t="s">
        <v>42</v>
      </c>
      <c r="C21" s="219"/>
      <c r="D21" s="253">
        <v>141699</v>
      </c>
      <c r="E21" s="254">
        <v>143622</v>
      </c>
      <c r="F21" s="254">
        <v>133442</v>
      </c>
      <c r="G21" s="254">
        <v>152686</v>
      </c>
      <c r="H21" s="254">
        <v>163762</v>
      </c>
      <c r="I21" s="254">
        <v>177795</v>
      </c>
      <c r="J21" s="254">
        <v>190951</v>
      </c>
      <c r="K21" s="257">
        <v>206319</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9.7891157548570362E-2</v>
      </c>
      <c r="AA21" s="257">
        <v>18396</v>
      </c>
      <c r="AC21" s="224"/>
    </row>
    <row r="22" spans="2:31" x14ac:dyDescent="0.35">
      <c r="B22" s="303" t="s">
        <v>43</v>
      </c>
      <c r="C22" s="219"/>
      <c r="D22" s="253">
        <v>34999</v>
      </c>
      <c r="E22" s="254">
        <v>35054</v>
      </c>
      <c r="F22" s="254">
        <v>35294</v>
      </c>
      <c r="G22" s="254">
        <v>37047</v>
      </c>
      <c r="H22" s="254">
        <v>37762</v>
      </c>
      <c r="I22" s="254">
        <v>40484</v>
      </c>
      <c r="J22" s="254">
        <v>44630</v>
      </c>
      <c r="K22" s="257">
        <v>48582</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9.792311690659683E-2</v>
      </c>
      <c r="AA22" s="257">
        <v>4333</v>
      </c>
      <c r="AC22" s="224"/>
    </row>
    <row r="23" spans="2:31" x14ac:dyDescent="0.35">
      <c r="B23" s="303" t="s">
        <v>44</v>
      </c>
      <c r="C23" s="219"/>
      <c r="D23" s="253">
        <v>13668</v>
      </c>
      <c r="E23" s="254">
        <v>13801</v>
      </c>
      <c r="F23" s="254">
        <v>13661</v>
      </c>
      <c r="G23" s="254">
        <v>14164</v>
      </c>
      <c r="H23" s="254">
        <v>15245</v>
      </c>
      <c r="I23" s="254">
        <v>16142</v>
      </c>
      <c r="J23" s="254">
        <v>16475</v>
      </c>
      <c r="K23" s="257">
        <v>17455</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7.9534912486857623E-2</v>
      </c>
      <c r="AA23" s="257">
        <v>1286</v>
      </c>
      <c r="AC23" s="224"/>
    </row>
    <row r="24" spans="2:31" x14ac:dyDescent="0.35">
      <c r="B24" s="303" t="s">
        <v>45</v>
      </c>
      <c r="C24" s="219"/>
      <c r="D24" s="253">
        <v>65017</v>
      </c>
      <c r="E24" s="254">
        <v>67062</v>
      </c>
      <c r="F24" s="254">
        <v>65757</v>
      </c>
      <c r="G24" s="254">
        <v>65741</v>
      </c>
      <c r="H24" s="254">
        <v>65206</v>
      </c>
      <c r="I24" s="254">
        <v>67674</v>
      </c>
      <c r="J24" s="254">
        <v>70761</v>
      </c>
      <c r="K24" s="257">
        <v>74226</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5.7998489103011863E-2</v>
      </c>
      <c r="AA24" s="257">
        <v>4069</v>
      </c>
      <c r="AC24" s="224"/>
    </row>
    <row r="25" spans="2:31" x14ac:dyDescent="0.35">
      <c r="B25" s="303" t="s">
        <v>46</v>
      </c>
      <c r="C25" s="219"/>
      <c r="D25" s="253">
        <v>8100</v>
      </c>
      <c r="E25" s="254">
        <v>8282</v>
      </c>
      <c r="F25" s="254">
        <v>7638</v>
      </c>
      <c r="G25" s="254">
        <v>8004</v>
      </c>
      <c r="H25" s="254">
        <v>8548</v>
      </c>
      <c r="I25" s="254">
        <v>9180</v>
      </c>
      <c r="J25" s="254">
        <v>9334</v>
      </c>
      <c r="K25" s="257">
        <v>9325</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-2.8870829769033213E-3</v>
      </c>
      <c r="AA25" s="257">
        <v>-27</v>
      </c>
      <c r="AC25" s="224"/>
    </row>
    <row r="26" spans="2:31" x14ac:dyDescent="0.35">
      <c r="B26" s="305" t="s">
        <v>1</v>
      </c>
      <c r="C26" s="219"/>
      <c r="D26" s="260">
        <v>2763</v>
      </c>
      <c r="E26" s="261">
        <v>2906</v>
      </c>
      <c r="F26" s="261">
        <v>2799</v>
      </c>
      <c r="G26" s="261">
        <v>2999</v>
      </c>
      <c r="H26" s="261">
        <v>3188</v>
      </c>
      <c r="I26" s="261">
        <v>3407</v>
      </c>
      <c r="J26" s="261">
        <v>3679</v>
      </c>
      <c r="K26" s="265">
        <v>3893</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6.25E-2</v>
      </c>
      <c r="AA26" s="265">
        <v>229</v>
      </c>
      <c r="AC26" s="224"/>
      <c r="AD26" s="224"/>
      <c r="AE26" s="286"/>
    </row>
    <row r="27" spans="2:31" x14ac:dyDescent="0.35">
      <c r="B27" s="235" t="s">
        <v>0</v>
      </c>
      <c r="C27" s="219"/>
      <c r="D27" s="1222">
        <f>SUM(D9:D26)</f>
        <v>1054275</v>
      </c>
      <c r="E27" s="306">
        <f>SUM(E9:E26)</f>
        <v>1115183</v>
      </c>
      <c r="F27" s="307">
        <f>SUM(F9:F26)</f>
        <v>1124230</v>
      </c>
      <c r="G27" s="306">
        <f>SUM(G9:G26)</f>
        <v>1222142</v>
      </c>
      <c r="H27" s="307">
        <v>1313437</v>
      </c>
      <c r="I27" s="306">
        <v>1411866</v>
      </c>
      <c r="J27" s="306">
        <v>1518424</v>
      </c>
      <c r="K27" s="306">
        <f>SUM(K9:K26)</f>
        <v>1634266</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9.7116610421179805E-2</v>
      </c>
      <c r="AA27" s="243">
        <v>144665</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454</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133.65333333333334</v>
      </c>
      <c r="D11" s="1073">
        <v>1.0060651949048431</v>
      </c>
      <c r="E11" s="1072">
        <v>476.98180206795689</v>
      </c>
      <c r="F11" s="1073">
        <v>0.3741411269935942</v>
      </c>
      <c r="G11" s="1072">
        <v>563.03111051790052</v>
      </c>
      <c r="H11" s="1073">
        <v>0.27973274303417922</v>
      </c>
      <c r="I11" s="1070"/>
      <c r="J11" s="1070"/>
      <c r="K11" s="1070"/>
      <c r="L11" s="1070"/>
      <c r="M11" s="1070"/>
      <c r="N11" s="1070"/>
      <c r="O11" s="1070"/>
    </row>
    <row r="12" spans="1:18" ht="15" customHeight="1" x14ac:dyDescent="0.35">
      <c r="B12" s="1074" t="s">
        <v>7</v>
      </c>
      <c r="C12" s="1075">
        <v>202.95904761904762</v>
      </c>
      <c r="D12" s="1076">
        <v>0.49523958075141888</v>
      </c>
      <c r="E12" s="1075">
        <v>407.41492340200733</v>
      </c>
      <c r="F12" s="1076">
        <v>0.60600652357307139</v>
      </c>
      <c r="G12" s="1075">
        <v>460.4163838964775</v>
      </c>
      <c r="H12" s="1076">
        <v>0.42598596917482434</v>
      </c>
      <c r="I12" s="1070"/>
      <c r="J12" s="1070"/>
      <c r="K12" s="1070"/>
      <c r="L12" s="1070"/>
      <c r="M12" s="1070"/>
      <c r="N12" s="1070"/>
      <c r="O12" s="1070"/>
    </row>
    <row r="13" spans="1:18" ht="15" customHeight="1" x14ac:dyDescent="0.35">
      <c r="B13" s="1074" t="s">
        <v>37</v>
      </c>
      <c r="C13" s="1075">
        <v>348.25818181818181</v>
      </c>
      <c r="D13" s="1076">
        <v>0.34685074064608962</v>
      </c>
      <c r="E13" s="1075">
        <v>397.48484313725754</v>
      </c>
      <c r="F13" s="1076">
        <v>0.41467679973230825</v>
      </c>
      <c r="G13" s="1075">
        <v>428.73744594594825</v>
      </c>
      <c r="H13" s="1076">
        <v>0.43440675854861382</v>
      </c>
      <c r="I13" s="1070"/>
      <c r="J13" s="1070"/>
      <c r="K13" s="1070"/>
      <c r="L13" s="1070"/>
      <c r="M13" s="1070"/>
      <c r="N13" s="1070"/>
      <c r="O13" s="1070"/>
    </row>
    <row r="14" spans="1:18" ht="15" customHeight="1" x14ac:dyDescent="0.35">
      <c r="B14" s="1074" t="s">
        <v>38</v>
      </c>
      <c r="C14" s="1075">
        <v>553.94000000000005</v>
      </c>
      <c r="D14" s="1076">
        <v>0</v>
      </c>
      <c r="E14" s="1075">
        <v>574.37006036253752</v>
      </c>
      <c r="F14" s="1076">
        <v>0.23230626297671755</v>
      </c>
      <c r="G14" s="1075">
        <v>515.33760750000033</v>
      </c>
      <c r="H14" s="1076">
        <v>0.36509179029426297</v>
      </c>
      <c r="I14" s="1070"/>
      <c r="J14" s="1070"/>
      <c r="K14" s="1070"/>
      <c r="L14" s="1070"/>
      <c r="M14" s="1070"/>
      <c r="N14" s="1070"/>
      <c r="O14" s="1070"/>
    </row>
    <row r="15" spans="1:18" ht="15" customHeight="1" x14ac:dyDescent="0.35">
      <c r="B15" s="1074" t="s">
        <v>6</v>
      </c>
      <c r="C15" s="1075">
        <v>376.13625000000002</v>
      </c>
      <c r="D15" s="1076">
        <v>0.63005129373800162</v>
      </c>
      <c r="E15" s="1075">
        <v>548.88890089243876</v>
      </c>
      <c r="F15" s="1076">
        <v>0.48560597845076287</v>
      </c>
      <c r="G15" s="1075">
        <v>560.81899172902865</v>
      </c>
      <c r="H15" s="1076">
        <v>0.45897105424044843</v>
      </c>
      <c r="I15" s="1070"/>
      <c r="J15" s="1070"/>
      <c r="K15" s="1070"/>
      <c r="L15" s="1070"/>
      <c r="M15" s="1070"/>
      <c r="N15" s="1070"/>
      <c r="O15" s="1070"/>
    </row>
    <row r="16" spans="1:18" ht="15" customHeight="1" x14ac:dyDescent="0.35">
      <c r="B16" s="1074" t="s">
        <v>5</v>
      </c>
      <c r="C16" s="1075">
        <v>594.41266666666661</v>
      </c>
      <c r="D16" s="1076">
        <v>0.38788563494760464</v>
      </c>
      <c r="E16" s="1075">
        <v>538.73886861313883</v>
      </c>
      <c r="F16" s="1076">
        <v>0.46671244477137563</v>
      </c>
      <c r="G16" s="1075">
        <v>534.88912442396315</v>
      </c>
      <c r="H16" s="1076">
        <v>0.46222696473975039</v>
      </c>
      <c r="I16" s="1070"/>
      <c r="J16" s="1070"/>
      <c r="K16" s="1070"/>
      <c r="L16" s="1070"/>
      <c r="M16" s="1070"/>
      <c r="N16" s="1070"/>
      <c r="O16" s="1070"/>
    </row>
    <row r="17" spans="1:15" ht="15" customHeight="1" x14ac:dyDescent="0.35">
      <c r="B17" s="1074" t="s">
        <v>4</v>
      </c>
      <c r="C17" s="1075" t="s">
        <v>363</v>
      </c>
      <c r="D17" s="1076" t="s">
        <v>363</v>
      </c>
      <c r="E17" s="1075">
        <v>425.51472065349174</v>
      </c>
      <c r="F17" s="1076">
        <v>0.67828130647178331</v>
      </c>
      <c r="G17" s="1075">
        <v>567.71933794553831</v>
      </c>
      <c r="H17" s="1076">
        <v>0.5632491753375819</v>
      </c>
      <c r="I17" s="1070"/>
      <c r="J17" s="1070"/>
      <c r="K17" s="1070"/>
      <c r="L17" s="1070"/>
      <c r="M17" s="1070"/>
      <c r="N17" s="1070"/>
      <c r="O17" s="1070"/>
    </row>
    <row r="18" spans="1:15" ht="15" customHeight="1" x14ac:dyDescent="0.35">
      <c r="B18" s="1074" t="s">
        <v>40</v>
      </c>
      <c r="C18" s="1075">
        <v>249.2690073746308</v>
      </c>
      <c r="D18" s="1076">
        <v>0.39631794944040277</v>
      </c>
      <c r="E18" s="1075">
        <v>420.10326497915753</v>
      </c>
      <c r="F18" s="1076">
        <v>0.58522085588417638</v>
      </c>
      <c r="G18" s="1075">
        <v>411.02407070506513</v>
      </c>
      <c r="H18" s="1076">
        <v>0.57589778348948217</v>
      </c>
      <c r="I18" s="1070"/>
      <c r="J18" s="1070"/>
      <c r="K18" s="1070"/>
      <c r="L18" s="1070"/>
      <c r="M18" s="1070"/>
      <c r="N18" s="1070"/>
      <c r="O18" s="1070"/>
    </row>
    <row r="19" spans="1:15" ht="15" customHeight="1" x14ac:dyDescent="0.35">
      <c r="B19" s="1074" t="s">
        <v>41</v>
      </c>
      <c r="C19" s="1075">
        <v>522.11500000000001</v>
      </c>
      <c r="D19" s="1076">
        <v>0.35576175892572814</v>
      </c>
      <c r="E19" s="1075">
        <v>680.41222725165096</v>
      </c>
      <c r="F19" s="1076">
        <v>0.45276936099652765</v>
      </c>
      <c r="G19" s="1075">
        <v>659.33738743850313</v>
      </c>
      <c r="H19" s="1076">
        <v>0.46463068951170755</v>
      </c>
      <c r="I19" s="1070"/>
      <c r="J19" s="1070"/>
      <c r="K19" s="1070"/>
      <c r="L19" s="1070"/>
      <c r="M19" s="1070"/>
      <c r="N19" s="1070"/>
      <c r="O19" s="1070"/>
    </row>
    <row r="20" spans="1:15" ht="15" customHeight="1" x14ac:dyDescent="0.35">
      <c r="B20" s="1074" t="s">
        <v>3</v>
      </c>
      <c r="C20" s="1075">
        <v>1448.6013238770702</v>
      </c>
      <c r="D20" s="1076">
        <v>0.34873329359397209</v>
      </c>
      <c r="E20" s="1075">
        <v>980.82565149136633</v>
      </c>
      <c r="F20" s="1076">
        <v>0.3974951451708838</v>
      </c>
      <c r="G20" s="1075">
        <v>922.30123485868057</v>
      </c>
      <c r="H20" s="1076">
        <v>0.39081459509372385</v>
      </c>
      <c r="I20" s="1070"/>
      <c r="J20" s="1070"/>
      <c r="K20" s="1070"/>
      <c r="L20" s="1070"/>
      <c r="M20" s="1070"/>
      <c r="N20" s="1070"/>
      <c r="O20" s="1070"/>
    </row>
    <row r="21" spans="1:15" ht="15" customHeight="1" x14ac:dyDescent="0.35">
      <c r="B21" s="1074" t="s">
        <v>2</v>
      </c>
      <c r="C21" s="1075" t="s">
        <v>363</v>
      </c>
      <c r="D21" s="1076" t="s">
        <v>363</v>
      </c>
      <c r="E21" s="1075">
        <v>379.99825354012154</v>
      </c>
      <c r="F21" s="1076">
        <v>0.5090432476015575</v>
      </c>
      <c r="G21" s="1075">
        <v>463.42144324324431</v>
      </c>
      <c r="H21" s="1076">
        <v>0.47010302966034051</v>
      </c>
      <c r="I21" s="1070"/>
      <c r="J21" s="1070"/>
      <c r="K21" s="1070"/>
      <c r="L21" s="1070"/>
      <c r="M21" s="1070"/>
      <c r="N21" s="1070"/>
      <c r="O21" s="1070"/>
    </row>
    <row r="22" spans="1:15" ht="15" customHeight="1" x14ac:dyDescent="0.35">
      <c r="B22" s="1074" t="s">
        <v>35</v>
      </c>
      <c r="C22" s="1075">
        <v>300.79970099667781</v>
      </c>
      <c r="D22" s="1076">
        <v>0.41734212147501348</v>
      </c>
      <c r="E22" s="1075">
        <v>408.63442861875035</v>
      </c>
      <c r="F22" s="1076">
        <v>0.44603890280322706</v>
      </c>
      <c r="G22" s="1075">
        <v>421.00824497257958</v>
      </c>
      <c r="H22" s="1076">
        <v>0.41890408411848223</v>
      </c>
      <c r="I22" s="1070"/>
      <c r="J22" s="1070"/>
      <c r="K22" s="1070"/>
      <c r="L22" s="1070"/>
      <c r="M22" s="1070"/>
      <c r="N22" s="1070"/>
      <c r="O22" s="1070"/>
    </row>
    <row r="23" spans="1:15" ht="15" customHeight="1" x14ac:dyDescent="0.35">
      <c r="B23" s="1074" t="s">
        <v>42</v>
      </c>
      <c r="C23" s="1075">
        <v>496.59666666666664</v>
      </c>
      <c r="D23" s="1076">
        <v>0.45233468956125472</v>
      </c>
      <c r="E23" s="1075">
        <v>606.38239183208645</v>
      </c>
      <c r="F23" s="1076">
        <v>0.24157554321964811</v>
      </c>
      <c r="G23" s="1075">
        <v>606.21981114055188</v>
      </c>
      <c r="H23" s="1076">
        <v>0.24163311570115611</v>
      </c>
      <c r="I23" s="1070"/>
      <c r="J23" s="1070"/>
      <c r="K23" s="1070"/>
      <c r="L23" s="1070"/>
      <c r="M23" s="1070"/>
      <c r="N23" s="1070"/>
      <c r="O23" s="1070"/>
    </row>
    <row r="24" spans="1:15" ht="15" customHeight="1" x14ac:dyDescent="0.35">
      <c r="B24" s="1074" t="s">
        <v>43</v>
      </c>
      <c r="C24" s="1075" t="s">
        <v>363</v>
      </c>
      <c r="D24" s="1076" t="s">
        <v>363</v>
      </c>
      <c r="E24" s="1075">
        <v>397.3042765273309</v>
      </c>
      <c r="F24" s="1076">
        <v>0.57089090100566953</v>
      </c>
      <c r="G24" s="1075">
        <v>421.98994715984134</v>
      </c>
      <c r="H24" s="1076">
        <v>0.55450013860492475</v>
      </c>
      <c r="I24" s="1070"/>
      <c r="J24" s="1070"/>
      <c r="K24" s="1070"/>
      <c r="L24" s="1070"/>
      <c r="M24" s="1070"/>
      <c r="N24" s="1070"/>
      <c r="O24" s="1070"/>
    </row>
    <row r="25" spans="1:15" ht="15" customHeight="1" x14ac:dyDescent="0.35">
      <c r="B25" s="1074" t="s">
        <v>44</v>
      </c>
      <c r="C25" s="1075">
        <v>1319.2516666666668</v>
      </c>
      <c r="D25" s="1076">
        <v>0.36857321530397325</v>
      </c>
      <c r="E25" s="1075">
        <v>895.64906009245078</v>
      </c>
      <c r="F25" s="1076">
        <v>0.62987672016177987</v>
      </c>
      <c r="G25" s="1075">
        <v>955.35814977973462</v>
      </c>
      <c r="H25" s="1076">
        <v>0.54825554451952418</v>
      </c>
      <c r="I25" s="1070"/>
      <c r="J25" s="1070"/>
      <c r="K25" s="1070"/>
      <c r="L25" s="1070"/>
      <c r="M25" s="1070"/>
      <c r="N25" s="1070"/>
      <c r="O25" s="1070"/>
    </row>
    <row r="26" spans="1:15" ht="15" customHeight="1" x14ac:dyDescent="0.35">
      <c r="B26" s="1074" t="s">
        <v>45</v>
      </c>
      <c r="C26" s="1075">
        <v>307.86655172413799</v>
      </c>
      <c r="D26" s="1076">
        <v>0.39716412952746361</v>
      </c>
      <c r="E26" s="1075">
        <v>643.47394808743456</v>
      </c>
      <c r="F26" s="1076">
        <v>0.32772000383109834</v>
      </c>
      <c r="G26" s="1075">
        <v>704.92672937771624</v>
      </c>
      <c r="H26" s="1076">
        <v>0.34233746001776078</v>
      </c>
      <c r="I26" s="1070"/>
      <c r="J26" s="1070"/>
      <c r="K26" s="1070"/>
      <c r="L26" s="1070"/>
      <c r="M26" s="1070"/>
      <c r="N26" s="1070"/>
      <c r="O26" s="1070"/>
    </row>
    <row r="27" spans="1:15" ht="15" customHeight="1" x14ac:dyDescent="0.35">
      <c r="B27" s="1074" t="s">
        <v>46</v>
      </c>
      <c r="C27" s="1075">
        <v>691.20900000000006</v>
      </c>
      <c r="D27" s="1076">
        <v>6.9043099422401499E-2</v>
      </c>
      <c r="E27" s="1075">
        <v>688.58870182555904</v>
      </c>
      <c r="F27" s="1076">
        <v>9.4576865500338295E-2</v>
      </c>
      <c r="G27" s="1075">
        <v>685.94020100502439</v>
      </c>
      <c r="H27" s="1076">
        <v>0.11230747790333589</v>
      </c>
      <c r="I27" s="1070"/>
      <c r="J27" s="1070"/>
      <c r="K27" s="1070"/>
      <c r="L27" s="1070"/>
      <c r="M27" s="1070"/>
      <c r="N27" s="1070"/>
      <c r="O27" s="1070"/>
    </row>
    <row r="28" spans="1:15" ht="15" customHeight="1" x14ac:dyDescent="0.35">
      <c r="B28" s="1077" t="s">
        <v>1</v>
      </c>
      <c r="C28" s="1078" t="s">
        <v>363</v>
      </c>
      <c r="D28" s="1079" t="s">
        <v>363</v>
      </c>
      <c r="E28" s="1078">
        <v>243.67</v>
      </c>
      <c r="F28" s="1079">
        <v>0</v>
      </c>
      <c r="G28" s="1078" t="s">
        <v>363</v>
      </c>
      <c r="H28" s="1079" t="s">
        <v>363</v>
      </c>
      <c r="I28" s="1070"/>
      <c r="J28" s="1070"/>
      <c r="K28" s="1070"/>
      <c r="L28" s="1070"/>
      <c r="M28" s="1070"/>
      <c r="N28" s="1070"/>
      <c r="O28" s="1070"/>
    </row>
    <row r="29" spans="1:15" ht="15" customHeight="1" x14ac:dyDescent="0.35">
      <c r="B29" s="1303" t="s">
        <v>0</v>
      </c>
      <c r="C29" s="1304">
        <v>423.6866773093609</v>
      </c>
      <c r="D29" s="1305">
        <v>1.0733448688961003</v>
      </c>
      <c r="E29" s="1304">
        <v>548.6814273913551</v>
      </c>
      <c r="F29" s="1305">
        <v>0.56547695235442497</v>
      </c>
      <c r="G29" s="1304">
        <v>567.83292500578193</v>
      </c>
      <c r="H29" s="1305">
        <v>0.49349876913954022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453</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312.15913043478264</v>
      </c>
      <c r="D11" s="1073">
        <v>0.34421015037420011</v>
      </c>
      <c r="E11" s="1072">
        <v>327.70495798319314</v>
      </c>
      <c r="F11" s="1073">
        <v>0.36201072371249532</v>
      </c>
      <c r="G11" s="1072">
        <v>512.81250000000011</v>
      </c>
      <c r="H11" s="1073">
        <v>0.38546923326627119</v>
      </c>
      <c r="I11" s="1070"/>
      <c r="J11" s="1070"/>
      <c r="K11" s="1070"/>
      <c r="L11" s="1070"/>
      <c r="M11" s="1070"/>
      <c r="N11" s="1070"/>
      <c r="O11" s="1070"/>
    </row>
    <row r="12" spans="1:18" ht="15" customHeight="1" x14ac:dyDescent="0.35">
      <c r="B12" s="1074" t="s">
        <v>7</v>
      </c>
      <c r="C12" s="1075">
        <v>228.06663181067665</v>
      </c>
      <c r="D12" s="1076">
        <v>0.40656997253305494</v>
      </c>
      <c r="E12" s="1075">
        <v>193.1556214689266</v>
      </c>
      <c r="F12" s="1076">
        <v>0.48090742800998049</v>
      </c>
      <c r="G12" s="1075">
        <v>315.26176271186438</v>
      </c>
      <c r="H12" s="1076">
        <v>0.24145453329347555</v>
      </c>
      <c r="I12" s="1070"/>
      <c r="J12" s="1070"/>
      <c r="K12" s="1070"/>
      <c r="L12" s="1070"/>
      <c r="M12" s="1070"/>
      <c r="N12" s="1070"/>
      <c r="O12" s="1070"/>
    </row>
    <row r="13" spans="1:18" ht="15" customHeight="1" x14ac:dyDescent="0.35">
      <c r="B13" s="1074" t="s">
        <v>37</v>
      </c>
      <c r="C13" s="1075">
        <v>213.14300613496931</v>
      </c>
      <c r="D13" s="1076">
        <v>0.21410424958108559</v>
      </c>
      <c r="E13" s="1075">
        <v>301.97749999999928</v>
      </c>
      <c r="F13" s="1076">
        <v>0.1294623485696503</v>
      </c>
      <c r="G13" s="1075">
        <v>476.6507462686576</v>
      </c>
      <c r="H13" s="1076">
        <v>0.1450557722430148</v>
      </c>
      <c r="I13" s="1070"/>
      <c r="J13" s="1070"/>
      <c r="K13" s="1070"/>
      <c r="L13" s="1070"/>
      <c r="M13" s="1070"/>
      <c r="N13" s="1070"/>
      <c r="O13" s="1070"/>
    </row>
    <row r="14" spans="1:18" ht="15" customHeight="1" x14ac:dyDescent="0.35">
      <c r="B14" s="1074" t="s">
        <v>38</v>
      </c>
      <c r="C14" s="1075">
        <v>236.7374074074074</v>
      </c>
      <c r="D14" s="1076">
        <v>0.58117964317990223</v>
      </c>
      <c r="E14" s="1075">
        <v>269.32337837837832</v>
      </c>
      <c r="F14" s="1076">
        <v>0.48209675617603354</v>
      </c>
      <c r="G14" s="1075">
        <v>395.13243243243249</v>
      </c>
      <c r="H14" s="1076">
        <v>0.61851461267072971</v>
      </c>
      <c r="I14" s="1070"/>
      <c r="J14" s="1070"/>
      <c r="K14" s="1070"/>
      <c r="L14" s="1070"/>
      <c r="M14" s="1070"/>
      <c r="N14" s="1070"/>
      <c r="O14" s="1070"/>
    </row>
    <row r="15" spans="1:18" ht="15" customHeight="1" x14ac:dyDescent="0.35">
      <c r="B15" s="1074" t="s">
        <v>6</v>
      </c>
      <c r="C15" s="1075">
        <v>319.46114121037823</v>
      </c>
      <c r="D15" s="1076">
        <v>0.5412411669904218</v>
      </c>
      <c r="E15" s="1075">
        <v>333.36365099009845</v>
      </c>
      <c r="F15" s="1076">
        <v>0.49892847036028037</v>
      </c>
      <c r="G15" s="1075">
        <v>568.24313725490208</v>
      </c>
      <c r="H15" s="1076">
        <v>0.42149154335915262</v>
      </c>
      <c r="I15" s="1070"/>
      <c r="J15" s="1070"/>
      <c r="K15" s="1070"/>
      <c r="L15" s="1070"/>
      <c r="M15" s="1070"/>
      <c r="N15" s="1070"/>
      <c r="O15" s="1070"/>
    </row>
    <row r="16" spans="1:18" ht="15" customHeight="1" x14ac:dyDescent="0.35">
      <c r="B16" s="1074" t="s">
        <v>5</v>
      </c>
      <c r="C16" s="1075">
        <v>422.79499999999996</v>
      </c>
      <c r="D16" s="1076">
        <v>6.8721289605972374E-2</v>
      </c>
      <c r="E16" s="1075">
        <v>290.42</v>
      </c>
      <c r="F16" s="1076">
        <v>0.42968570320798366</v>
      </c>
      <c r="G16" s="1075">
        <v>681.64</v>
      </c>
      <c r="H16" s="1076">
        <v>0.13612251603089376</v>
      </c>
      <c r="I16" s="1070"/>
      <c r="J16" s="1070"/>
      <c r="K16" s="1070"/>
      <c r="L16" s="1070"/>
      <c r="M16" s="1070"/>
      <c r="N16" s="1070"/>
      <c r="O16" s="1070"/>
    </row>
    <row r="17" spans="1:15" ht="15" customHeight="1" x14ac:dyDescent="0.35">
      <c r="B17" s="1074" t="s">
        <v>4</v>
      </c>
      <c r="C17" s="1075">
        <v>243.83908674909961</v>
      </c>
      <c r="D17" s="1076">
        <v>0.53052901629388283</v>
      </c>
      <c r="E17" s="1075">
        <v>471.19786077235625</v>
      </c>
      <c r="F17" s="1076">
        <v>0.59960922961430563</v>
      </c>
      <c r="G17" s="1075">
        <v>632.22929716399676</v>
      </c>
      <c r="H17" s="1076">
        <v>0.52539378749712407</v>
      </c>
      <c r="I17" s="1070"/>
      <c r="J17" s="1070"/>
      <c r="K17" s="1070"/>
      <c r="L17" s="1070"/>
      <c r="M17" s="1070"/>
      <c r="N17" s="1070"/>
      <c r="O17" s="1070"/>
    </row>
    <row r="18" spans="1:15" ht="15" customHeight="1" x14ac:dyDescent="0.35">
      <c r="B18" s="1074" t="s">
        <v>40</v>
      </c>
      <c r="C18" s="1075">
        <v>206.47621383647794</v>
      </c>
      <c r="D18" s="1076">
        <v>0.56979836367411163</v>
      </c>
      <c r="E18" s="1075">
        <v>241.5640082644629</v>
      </c>
      <c r="F18" s="1076">
        <v>0.50559203076021619</v>
      </c>
      <c r="G18" s="1075">
        <v>274.38471126760567</v>
      </c>
      <c r="H18" s="1076">
        <v>0.4509489484584952</v>
      </c>
      <c r="I18" s="1070"/>
      <c r="J18" s="1070"/>
      <c r="K18" s="1070"/>
      <c r="L18" s="1070"/>
      <c r="M18" s="1070"/>
      <c r="N18" s="1070"/>
      <c r="O18" s="1070"/>
    </row>
    <row r="19" spans="1:15" ht="15" customHeight="1" x14ac:dyDescent="0.35">
      <c r="B19" s="1074" t="s">
        <v>41</v>
      </c>
      <c r="C19" s="1075">
        <v>411.62197986576837</v>
      </c>
      <c r="D19" s="1076">
        <v>0.15552366665917797</v>
      </c>
      <c r="E19" s="1075">
        <v>418.88909628377712</v>
      </c>
      <c r="F19" s="1076">
        <v>0.12412924833126185</v>
      </c>
      <c r="G19" s="1075">
        <v>420.03657439446414</v>
      </c>
      <c r="H19" s="1076">
        <v>0.11864066637527806</v>
      </c>
      <c r="I19" s="1070"/>
      <c r="J19" s="1070"/>
      <c r="K19" s="1070"/>
      <c r="L19" s="1070"/>
      <c r="M19" s="1070"/>
      <c r="N19" s="1070"/>
      <c r="O19" s="1070"/>
    </row>
    <row r="20" spans="1:15" ht="15" customHeight="1" x14ac:dyDescent="0.35">
      <c r="B20" s="1074" t="s">
        <v>3</v>
      </c>
      <c r="C20" s="1075">
        <v>456.4229032258076</v>
      </c>
      <c r="D20" s="1076">
        <v>0.51276269791371787</v>
      </c>
      <c r="E20" s="1075">
        <v>484.8252196382399</v>
      </c>
      <c r="F20" s="1076">
        <v>0.40648062687307457</v>
      </c>
      <c r="G20" s="1075">
        <v>695.62785871964763</v>
      </c>
      <c r="H20" s="1076">
        <v>0.25895582529180367</v>
      </c>
      <c r="I20" s="1070"/>
      <c r="J20" s="1070"/>
      <c r="K20" s="1070"/>
      <c r="L20" s="1070"/>
      <c r="M20" s="1070"/>
      <c r="N20" s="1070"/>
      <c r="O20" s="1070"/>
    </row>
    <row r="21" spans="1:15" ht="15" customHeight="1" x14ac:dyDescent="0.35">
      <c r="B21" s="1074" t="s">
        <v>2</v>
      </c>
      <c r="C21" s="1075">
        <v>295.95892441860462</v>
      </c>
      <c r="D21" s="1076">
        <v>0.34282980530911183</v>
      </c>
      <c r="E21" s="1075">
        <v>345.67392572944328</v>
      </c>
      <c r="F21" s="1076">
        <v>0.310989476448983</v>
      </c>
      <c r="G21" s="1075">
        <v>367.55360294117645</v>
      </c>
      <c r="H21" s="1076">
        <v>0.3613236909236317</v>
      </c>
      <c r="I21" s="1070"/>
      <c r="J21" s="1070"/>
      <c r="K21" s="1070"/>
      <c r="L21" s="1070"/>
      <c r="M21" s="1070"/>
      <c r="N21" s="1070"/>
      <c r="O21" s="1070"/>
    </row>
    <row r="22" spans="1:15" ht="15" customHeight="1" x14ac:dyDescent="0.35">
      <c r="B22" s="1074" t="s">
        <v>35</v>
      </c>
      <c r="C22" s="1075">
        <v>225.69457399103101</v>
      </c>
      <c r="D22" s="1076">
        <v>0.40076791109652932</v>
      </c>
      <c r="E22" s="1075">
        <v>231.67318897637801</v>
      </c>
      <c r="F22" s="1076">
        <v>0.43035991007074315</v>
      </c>
      <c r="G22" s="1075">
        <v>356.79465703971238</v>
      </c>
      <c r="H22" s="1076">
        <v>0.42661788823652746</v>
      </c>
      <c r="I22" s="1070"/>
      <c r="J22" s="1070"/>
      <c r="K22" s="1070"/>
      <c r="L22" s="1070"/>
      <c r="M22" s="1070"/>
      <c r="N22" s="1070"/>
      <c r="O22" s="1070"/>
    </row>
    <row r="23" spans="1:15" ht="15" customHeight="1" x14ac:dyDescent="0.35">
      <c r="B23" s="1074" t="s">
        <v>42</v>
      </c>
      <c r="C23" s="1075">
        <v>319.81570526315795</v>
      </c>
      <c r="D23" s="1076">
        <v>0.12742916427853551</v>
      </c>
      <c r="E23" s="1075">
        <v>335.31401980197978</v>
      </c>
      <c r="F23" s="1076">
        <v>0.1617653926912693</v>
      </c>
      <c r="G23" s="1075">
        <v>459.09687969924073</v>
      </c>
      <c r="H23" s="1076">
        <v>0.22552726176628174</v>
      </c>
      <c r="I23" s="1070"/>
      <c r="J23" s="1070"/>
      <c r="K23" s="1070"/>
      <c r="L23" s="1070"/>
      <c r="M23" s="1070"/>
      <c r="N23" s="1070"/>
      <c r="O23" s="1070"/>
    </row>
    <row r="24" spans="1:15" ht="15" customHeight="1" x14ac:dyDescent="0.35">
      <c r="B24" s="1074" t="s">
        <v>43</v>
      </c>
      <c r="C24" s="1075">
        <v>413.99259259259225</v>
      </c>
      <c r="D24" s="1076">
        <v>0.13990341377266879</v>
      </c>
      <c r="E24" s="1075">
        <v>426.12309523809586</v>
      </c>
      <c r="F24" s="1076">
        <v>0.24450958804042508</v>
      </c>
      <c r="G24" s="1075">
        <v>634.88150537634431</v>
      </c>
      <c r="H24" s="1076">
        <v>0.22374960444306374</v>
      </c>
      <c r="I24" s="1070"/>
      <c r="J24" s="1070"/>
      <c r="K24" s="1070"/>
      <c r="L24" s="1070"/>
      <c r="M24" s="1070"/>
      <c r="N24" s="1070"/>
      <c r="O24" s="1070"/>
    </row>
    <row r="25" spans="1:15" ht="15" customHeight="1" x14ac:dyDescent="0.35">
      <c r="B25" s="1074" t="s">
        <v>44</v>
      </c>
      <c r="C25" s="1075">
        <v>645.06476415094266</v>
      </c>
      <c r="D25" s="1076">
        <v>0.61196691170045581</v>
      </c>
      <c r="E25" s="1075">
        <v>744.1702816901402</v>
      </c>
      <c r="F25" s="1076">
        <v>0.53469781948133344</v>
      </c>
      <c r="G25" s="1075">
        <v>683.36205128205131</v>
      </c>
      <c r="H25" s="1076">
        <v>0.56578270748802384</v>
      </c>
      <c r="I25" s="1070"/>
      <c r="J25" s="1070"/>
      <c r="K25" s="1070"/>
      <c r="L25" s="1070"/>
      <c r="M25" s="1070"/>
      <c r="N25" s="1070"/>
      <c r="O25" s="1070"/>
    </row>
    <row r="26" spans="1:15" ht="15" customHeight="1" x14ac:dyDescent="0.35">
      <c r="B26" s="1074" t="s">
        <v>45</v>
      </c>
      <c r="C26" s="1075">
        <v>270</v>
      </c>
      <c r="D26" s="1076">
        <v>0.19245008972987526</v>
      </c>
      <c r="E26" s="1075">
        <v>455</v>
      </c>
      <c r="F26" s="1076">
        <v>0.20583715419885415</v>
      </c>
      <c r="G26" s="1075">
        <v>428</v>
      </c>
      <c r="H26" s="1076">
        <v>0.25967185027008982</v>
      </c>
      <c r="I26" s="1070"/>
      <c r="J26" s="1070"/>
      <c r="K26" s="1070"/>
      <c r="L26" s="1070"/>
      <c r="M26" s="1070"/>
      <c r="N26" s="1070"/>
      <c r="O26" s="1070"/>
    </row>
    <row r="27" spans="1:15" ht="15" customHeight="1" x14ac:dyDescent="0.35">
      <c r="B27" s="1074" t="s">
        <v>46</v>
      </c>
      <c r="C27" s="1075">
        <v>324.93080000000003</v>
      </c>
      <c r="D27" s="1076">
        <v>0.30571139978781209</v>
      </c>
      <c r="E27" s="1075">
        <v>287.63735294117652</v>
      </c>
      <c r="F27" s="1076">
        <v>0.26772153348900851</v>
      </c>
      <c r="G27" s="1075">
        <v>526.98727272727274</v>
      </c>
      <c r="H27" s="1076">
        <v>0.30764107555941062</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265.98231713051916</v>
      </c>
      <c r="D29" s="1305">
        <v>0.54480483404975744</v>
      </c>
      <c r="E29" s="1304">
        <v>368.6667103207987</v>
      </c>
      <c r="F29" s="1305">
        <v>0.5513362252972186</v>
      </c>
      <c r="G29" s="1304">
        <v>500.67333154472158</v>
      </c>
      <c r="H29" s="1305">
        <v>0.4983078615825054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452</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383.77457017544123</v>
      </c>
      <c r="D13" s="1076">
        <v>0.41346616802214614</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224.22659103486583</v>
      </c>
      <c r="D15" s="1076">
        <v>0.55268756703085475</v>
      </c>
      <c r="E15" s="1075">
        <v>324.21250000000316</v>
      </c>
      <c r="F15" s="1076">
        <v>0.51418386126002369</v>
      </c>
      <c r="G15" s="1075">
        <v>542.28296650717709</v>
      </c>
      <c r="H15" s="1076">
        <v>0.47033846272861457</v>
      </c>
      <c r="I15" s="1070"/>
      <c r="J15" s="1070"/>
      <c r="K15" s="1070"/>
      <c r="L15" s="1070"/>
      <c r="M15" s="1070"/>
      <c r="N15" s="1070"/>
      <c r="O15" s="1070"/>
    </row>
    <row r="16" spans="1:18" ht="15" customHeight="1" x14ac:dyDescent="0.35">
      <c r="B16" s="1074" t="s">
        <v>5</v>
      </c>
      <c r="C16" s="1075">
        <v>153.79000000000002</v>
      </c>
      <c r="D16" s="1076">
        <v>0.35884232745813249</v>
      </c>
      <c r="E16" s="1075">
        <v>169.83642857142857</v>
      </c>
      <c r="F16" s="1076">
        <v>0.36453302271016597</v>
      </c>
      <c r="G16" s="1075">
        <v>211.89</v>
      </c>
      <c r="H16" s="1076">
        <v>0.21546398001517503</v>
      </c>
      <c r="I16" s="1070"/>
      <c r="J16" s="1070"/>
      <c r="K16" s="1070"/>
      <c r="L16" s="1070"/>
      <c r="M16" s="1070"/>
      <c r="N16" s="1070"/>
      <c r="O16" s="1070"/>
    </row>
    <row r="17" spans="1:15" ht="15" customHeight="1" x14ac:dyDescent="0.35">
      <c r="B17" s="1074" t="s">
        <v>4</v>
      </c>
      <c r="C17" s="1075">
        <v>163.56281920903933</v>
      </c>
      <c r="D17" s="1076">
        <v>0.91860620057597664</v>
      </c>
      <c r="E17" s="1075">
        <v>203.40832497492454</v>
      </c>
      <c r="F17" s="1076">
        <v>1.0739856560362853</v>
      </c>
      <c r="G17" s="1075">
        <v>261.555270191749</v>
      </c>
      <c r="H17" s="1076">
        <v>0.97445069558970587</v>
      </c>
      <c r="I17" s="1070"/>
      <c r="J17" s="1070"/>
      <c r="K17" s="1070"/>
      <c r="L17" s="1070"/>
      <c r="M17" s="1070"/>
      <c r="N17" s="1070"/>
      <c r="O17" s="1070"/>
    </row>
    <row r="18" spans="1:15" ht="15" customHeight="1" x14ac:dyDescent="0.35">
      <c r="B18" s="1074" t="s">
        <v>40</v>
      </c>
      <c r="C18" s="1075">
        <v>139.9142331288343</v>
      </c>
      <c r="D18" s="1076">
        <v>0.4528928808494786</v>
      </c>
      <c r="E18" s="1075">
        <v>185.81731428571408</v>
      </c>
      <c r="F18" s="1076">
        <v>0.49868548260758588</v>
      </c>
      <c r="G18" s="1075">
        <v>233.69897777777788</v>
      </c>
      <c r="H18" s="1076">
        <v>0.70546580090627409</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268.82185303514376</v>
      </c>
      <c r="D20" s="1076">
        <v>0.27538184892548723</v>
      </c>
      <c r="E20" s="1075">
        <v>349.62289189188982</v>
      </c>
      <c r="F20" s="1076">
        <v>0.31921948813385403</v>
      </c>
      <c r="G20" s="1075">
        <v>466.56378947368438</v>
      </c>
      <c r="H20" s="1076">
        <v>0.43195680342616366</v>
      </c>
      <c r="I20" s="1070"/>
      <c r="J20" s="1070"/>
      <c r="K20" s="1070"/>
      <c r="L20" s="1070"/>
      <c r="M20" s="1070"/>
      <c r="N20" s="1070"/>
      <c r="O20" s="1070"/>
    </row>
    <row r="21" spans="1:15" ht="15" customHeight="1" x14ac:dyDescent="0.35">
      <c r="B21" s="1074" t="s">
        <v>2</v>
      </c>
      <c r="C21" s="1075">
        <v>277.17305978898003</v>
      </c>
      <c r="D21" s="1076">
        <v>0.23284632760236124</v>
      </c>
      <c r="E21" s="1075">
        <v>354.31851272015598</v>
      </c>
      <c r="F21" s="1076">
        <v>0.30401646459754933</v>
      </c>
      <c r="G21" s="1075">
        <v>357.65246376811598</v>
      </c>
      <c r="H21" s="1076">
        <v>0.46507462611668215</v>
      </c>
      <c r="I21" s="1070"/>
      <c r="J21" s="1070"/>
      <c r="K21" s="1070"/>
      <c r="L21" s="1070"/>
      <c r="M21" s="1070"/>
      <c r="N21" s="1070"/>
      <c r="O21" s="1070"/>
    </row>
    <row r="22" spans="1:15" ht="15" customHeight="1" x14ac:dyDescent="0.35">
      <c r="B22" s="1074" t="s">
        <v>35</v>
      </c>
      <c r="C22" s="1075">
        <v>238.3471180931744</v>
      </c>
      <c r="D22" s="1076">
        <v>0.34225426574362328</v>
      </c>
      <c r="E22" s="1075">
        <v>334.53279329608768</v>
      </c>
      <c r="F22" s="1076">
        <v>0.36990072707057936</v>
      </c>
      <c r="G22" s="1075">
        <v>531.97945945946026</v>
      </c>
      <c r="H22" s="1076">
        <v>0.41161940178421097</v>
      </c>
      <c r="I22" s="1070"/>
      <c r="J22" s="1070"/>
      <c r="K22" s="1070"/>
      <c r="L22" s="1070"/>
      <c r="M22" s="1070"/>
      <c r="N22" s="1070"/>
      <c r="O22" s="1070"/>
    </row>
    <row r="23" spans="1:15" ht="15" customHeight="1" x14ac:dyDescent="0.35">
      <c r="B23" s="1074" t="s">
        <v>42</v>
      </c>
      <c r="C23" s="1075">
        <v>304.67400497512438</v>
      </c>
      <c r="D23" s="1076">
        <v>0.10501795682546643</v>
      </c>
      <c r="E23" s="1075">
        <v>332.16584555651491</v>
      </c>
      <c r="F23" s="1076">
        <v>0.21215379514515609</v>
      </c>
      <c r="G23" s="1075">
        <v>450.00465753424061</v>
      </c>
      <c r="H23" s="1076">
        <v>0.33488320711285946</v>
      </c>
      <c r="I23" s="1070"/>
      <c r="J23" s="1070"/>
      <c r="K23" s="1070"/>
      <c r="L23" s="1070"/>
      <c r="M23" s="1070"/>
      <c r="N23" s="1070"/>
      <c r="O23" s="1070"/>
    </row>
    <row r="24" spans="1:15" ht="15" customHeight="1" x14ac:dyDescent="0.35">
      <c r="B24" s="1074" t="s">
        <v>43</v>
      </c>
      <c r="C24" s="1075">
        <v>295.87273437500005</v>
      </c>
      <c r="D24" s="1076">
        <v>0.17569074053661327</v>
      </c>
      <c r="E24" s="1075">
        <v>415.79630573248517</v>
      </c>
      <c r="F24" s="1076">
        <v>0.17274584225473469</v>
      </c>
      <c r="G24" s="1075">
        <v>680.40746987951798</v>
      </c>
      <c r="H24" s="1076">
        <v>0.17553978292518668</v>
      </c>
      <c r="I24" s="1070"/>
      <c r="J24" s="1070"/>
      <c r="K24" s="1070"/>
      <c r="L24" s="1070"/>
      <c r="M24" s="1070"/>
      <c r="N24" s="1070"/>
      <c r="O24" s="1070"/>
    </row>
    <row r="25" spans="1:15" ht="15" customHeight="1" x14ac:dyDescent="0.35">
      <c r="B25" s="1074" t="s">
        <v>44</v>
      </c>
      <c r="C25" s="1075">
        <v>294.23634920634936</v>
      </c>
      <c r="D25" s="1076">
        <v>7.6059905450429788E-2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258.39418494016434</v>
      </c>
      <c r="D29" s="1305">
        <v>0.45103435220657456</v>
      </c>
      <c r="E29" s="1304">
        <v>295.43408764045432</v>
      </c>
      <c r="F29" s="1305">
        <v>0.53301475233794693</v>
      </c>
      <c r="G29" s="1304">
        <v>404.11021607338233</v>
      </c>
      <c r="H29" s="1305">
        <v>0.59196202371849727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451</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octubre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15.407891304347867</v>
      </c>
      <c r="D13" s="1076">
        <v>5.9053034305425058E-2</v>
      </c>
      <c r="E13" s="1103">
        <v>15.191111111111097</v>
      </c>
      <c r="F13" s="1076">
        <v>0.11959291327077926</v>
      </c>
      <c r="G13" s="1103">
        <v>15.203200000000002</v>
      </c>
      <c r="H13" s="1076">
        <v>7.1300778783411789E-2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63.75</v>
      </c>
      <c r="D15" s="1076">
        <v>0.65659442378428023</v>
      </c>
      <c r="E15" s="1075" t="s">
        <v>363</v>
      </c>
      <c r="F15" s="1076" t="s">
        <v>363</v>
      </c>
      <c r="G15" s="1075">
        <v>27.5</v>
      </c>
      <c r="H15" s="1076">
        <v>0</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16.436446808510677</v>
      </c>
      <c r="D29" s="1305">
        <v>0.53678792572560607</v>
      </c>
      <c r="E29" s="1304">
        <v>15.191111111111097</v>
      </c>
      <c r="F29" s="1305">
        <v>0.11959291327077926</v>
      </c>
      <c r="G29" s="1304">
        <v>16.114074074074075</v>
      </c>
      <c r="H29" s="1305">
        <v>0.21366823612506816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topLeftCell="A5" zoomScale="80" zoomScaleNormal="80" workbookViewId="0">
      <selection activeCell="B37" sqref="B37:K37"/>
    </sheetView>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37"/>
      <c r="C3" s="1437"/>
      <c r="D3" s="1437"/>
      <c r="E3" s="1437"/>
      <c r="F3" s="1437"/>
      <c r="G3" s="1437"/>
      <c r="H3" s="1437"/>
      <c r="I3" s="1437"/>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14" t="s">
        <v>333</v>
      </c>
      <c r="B4" s="1714"/>
      <c r="C4" s="1714"/>
      <c r="D4" s="1714"/>
      <c r="E4" s="1714"/>
      <c r="F4" s="1714"/>
      <c r="G4" s="1714"/>
      <c r="H4" s="1714"/>
      <c r="I4" s="1714"/>
      <c r="J4" s="1714"/>
      <c r="K4" s="1714"/>
      <c r="L4" s="1714"/>
      <c r="M4" s="1714"/>
      <c r="N4" s="1714"/>
      <c r="O4" s="1714"/>
      <c r="P4" s="1714"/>
      <c r="Q4" s="171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75" t="str">
        <f>porsaad!$B$6</f>
        <v>Situación a 31 de octubre de 2025</v>
      </c>
      <c r="C5" s="1475"/>
      <c r="D5" s="1475"/>
      <c r="E5" s="1475"/>
      <c r="F5" s="1475"/>
      <c r="G5" s="1475"/>
      <c r="H5" s="1475"/>
      <c r="I5" s="1475"/>
      <c r="J5" s="1475"/>
      <c r="K5" s="1475"/>
      <c r="L5" s="1475"/>
      <c r="M5" s="1475"/>
      <c r="N5" s="1475"/>
      <c r="O5" s="1475"/>
      <c r="P5" s="1475"/>
      <c r="Q5" s="147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15" t="s">
        <v>499</v>
      </c>
      <c r="C8" s="1716"/>
      <c r="D8" s="1717"/>
      <c r="E8" s="1717"/>
      <c r="F8" s="1717"/>
      <c r="G8" s="1717"/>
      <c r="H8" s="1717"/>
      <c r="I8" s="1717"/>
      <c r="J8" s="1717"/>
      <c r="K8" s="1718"/>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60" t="s">
        <v>12</v>
      </c>
      <c r="C10" s="891"/>
      <c r="D10" s="1562" t="s">
        <v>165</v>
      </c>
      <c r="E10" s="1563"/>
      <c r="F10" s="744"/>
      <c r="G10" s="1562" t="s">
        <v>164</v>
      </c>
      <c r="H10" s="1563"/>
      <c r="I10" s="744"/>
      <c r="J10" s="1562" t="s">
        <v>166</v>
      </c>
      <c r="K10" s="1563"/>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28"/>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65135</v>
      </c>
      <c r="E13" s="1109">
        <v>484.91</v>
      </c>
      <c r="F13" s="756"/>
      <c r="G13" s="758">
        <v>60616</v>
      </c>
      <c r="H13" s="1109">
        <v>57.81</v>
      </c>
      <c r="I13" s="756"/>
      <c r="J13" s="758">
        <v>60616</v>
      </c>
      <c r="K13" s="1109">
        <v>534.14</v>
      </c>
      <c r="L13" s="329"/>
      <c r="M13" s="329">
        <f>_xlfn.RANK.EQ(K13,K$13:K$33,0)</f>
        <v>2</v>
      </c>
      <c r="N13" s="329">
        <v>1</v>
      </c>
      <c r="O13" s="329">
        <f>MATCH(N13,M$13:M$33,0)</f>
        <v>14</v>
      </c>
      <c r="P13" s="361" t="str">
        <f t="shared" ref="P13:P32" si="0">INDEX(B$13:B$33,O13,1)</f>
        <v>Murcia, Región de</v>
      </c>
      <c r="Q13" s="1110">
        <f>INDEX(K$13:K$33,O13,1)</f>
        <v>563.16</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9482</v>
      </c>
      <c r="E14" s="1109">
        <v>124.45</v>
      </c>
      <c r="F14" s="756"/>
      <c r="G14" s="765">
        <v>8685</v>
      </c>
      <c r="H14" s="1109">
        <v>22.08</v>
      </c>
      <c r="I14" s="756"/>
      <c r="J14" s="765">
        <v>8685</v>
      </c>
      <c r="K14" s="1109">
        <v>148.56</v>
      </c>
      <c r="L14" s="329"/>
      <c r="M14" s="329">
        <f t="shared" ref="M14:M33" si="1">_xlfn.RANK.EQ(K14,K$13:K$33,0)</f>
        <v>17</v>
      </c>
      <c r="N14" s="329">
        <v>2</v>
      </c>
      <c r="O14" s="329">
        <f t="shared" ref="O14:O32" si="2">MATCH(N14,M$13:M$33,0)</f>
        <v>1</v>
      </c>
      <c r="P14" s="361" t="str">
        <f t="shared" si="0"/>
        <v>Andalucía</v>
      </c>
      <c r="Q14" s="1110">
        <f t="shared" ref="Q14:Q32" si="3">INDEX(K$13:K$33,O14,1)</f>
        <v>534.14</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6814</v>
      </c>
      <c r="E15" s="1109">
        <v>308.31</v>
      </c>
      <c r="F15" s="756"/>
      <c r="G15" s="765">
        <v>5929</v>
      </c>
      <c r="H15" s="1109">
        <v>1.86</v>
      </c>
      <c r="I15" s="756"/>
      <c r="J15" s="765">
        <v>5929</v>
      </c>
      <c r="K15" s="1109">
        <v>321.18</v>
      </c>
      <c r="L15" s="329"/>
      <c r="M15" s="329">
        <f t="shared" si="1"/>
        <v>7</v>
      </c>
      <c r="N15" s="329">
        <v>3</v>
      </c>
      <c r="O15" s="329">
        <f>MATCH(N15,M$13:M$33,0)</f>
        <v>5</v>
      </c>
      <c r="P15" s="361" t="str">
        <f t="shared" si="0"/>
        <v>Canarias</v>
      </c>
      <c r="Q15" s="1110">
        <f t="shared" si="3"/>
        <v>456.07</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7830</v>
      </c>
      <c r="E16" s="1109">
        <v>122.81</v>
      </c>
      <c r="F16" s="756"/>
      <c r="G16" s="765">
        <v>6001</v>
      </c>
      <c r="H16" s="1109">
        <v>96.13</v>
      </c>
      <c r="I16" s="756"/>
      <c r="J16" s="765">
        <v>6001</v>
      </c>
      <c r="K16" s="1109">
        <v>220.73</v>
      </c>
      <c r="L16" s="329"/>
      <c r="M16" s="329">
        <f t="shared" si="1"/>
        <v>11</v>
      </c>
      <c r="N16" s="329">
        <v>4</v>
      </c>
      <c r="O16" s="329">
        <f t="shared" si="2"/>
        <v>21</v>
      </c>
      <c r="P16" s="361" t="str">
        <f t="shared" si="0"/>
        <v>TOTAL</v>
      </c>
      <c r="Q16" s="1110">
        <f t="shared" si="3"/>
        <v>349.86</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22893</v>
      </c>
      <c r="E17" s="1109">
        <v>325.27999999999997</v>
      </c>
      <c r="F17" s="756"/>
      <c r="G17" s="765">
        <v>21683</v>
      </c>
      <c r="H17" s="1109">
        <v>118.6</v>
      </c>
      <c r="I17" s="756"/>
      <c r="J17" s="765">
        <v>21683</v>
      </c>
      <c r="K17" s="1109">
        <v>456.07</v>
      </c>
      <c r="L17" s="329"/>
      <c r="M17" s="329">
        <f t="shared" si="1"/>
        <v>3</v>
      </c>
      <c r="N17" s="329">
        <v>5</v>
      </c>
      <c r="O17" s="329">
        <f t="shared" si="2"/>
        <v>13</v>
      </c>
      <c r="P17" s="361" t="str">
        <f t="shared" si="0"/>
        <v>Madrid, Comunidad de*</v>
      </c>
      <c r="Q17" s="1110">
        <f t="shared" si="3"/>
        <v>346.38</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3511</v>
      </c>
      <c r="E18" s="1109">
        <v>156.41999999999999</v>
      </c>
      <c r="F18" s="756"/>
      <c r="G18" s="769">
        <v>2088</v>
      </c>
      <c r="H18" s="1109">
        <v>57.96</v>
      </c>
      <c r="I18" s="756"/>
      <c r="J18" s="769">
        <v>2088</v>
      </c>
      <c r="K18" s="1109">
        <v>212.94</v>
      </c>
      <c r="L18" s="329"/>
      <c r="M18" s="329">
        <f t="shared" si="1"/>
        <v>12</v>
      </c>
      <c r="N18" s="329">
        <v>6</v>
      </c>
      <c r="O18" s="329">
        <f t="shared" si="2"/>
        <v>12</v>
      </c>
      <c r="P18" s="361" t="str">
        <f t="shared" si="0"/>
        <v>Galicia</v>
      </c>
      <c r="Q18" s="1111">
        <f t="shared" si="3"/>
        <v>339.88</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18589</v>
      </c>
      <c r="E19" s="1109">
        <v>109.27</v>
      </c>
      <c r="F19" s="756"/>
      <c r="G19" s="772">
        <v>13954</v>
      </c>
      <c r="H19" s="1109">
        <v>0.14000000000000001</v>
      </c>
      <c r="I19" s="756"/>
      <c r="J19" s="772">
        <v>13954</v>
      </c>
      <c r="K19" s="1109">
        <v>113.2</v>
      </c>
      <c r="L19" s="329"/>
      <c r="M19" s="329">
        <f t="shared" si="1"/>
        <v>19</v>
      </c>
      <c r="N19" s="329">
        <v>7</v>
      </c>
      <c r="O19" s="329">
        <f t="shared" si="2"/>
        <v>3</v>
      </c>
      <c r="P19" s="361" t="str">
        <f t="shared" si="0"/>
        <v>Asturias, Principado de</v>
      </c>
      <c r="Q19" s="1110">
        <f t="shared" si="3"/>
        <v>321.18</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15411</v>
      </c>
      <c r="E20" s="1109">
        <v>108.74</v>
      </c>
      <c r="F20" s="756"/>
      <c r="G20" s="772">
        <v>13768</v>
      </c>
      <c r="H20" s="1109">
        <v>58.93</v>
      </c>
      <c r="I20" s="756"/>
      <c r="J20" s="772">
        <v>13768</v>
      </c>
      <c r="K20" s="1109">
        <v>166.79</v>
      </c>
      <c r="L20" s="329"/>
      <c r="M20" s="329">
        <f t="shared" si="1"/>
        <v>16</v>
      </c>
      <c r="N20" s="329">
        <v>8</v>
      </c>
      <c r="O20" s="329">
        <f t="shared" si="2"/>
        <v>10</v>
      </c>
      <c r="P20" s="361" t="str">
        <f t="shared" si="0"/>
        <v>Comunitat Valenciana</v>
      </c>
      <c r="Q20" s="1110">
        <f t="shared" si="3"/>
        <v>303.36</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58191</v>
      </c>
      <c r="E21" s="1109">
        <v>204.87</v>
      </c>
      <c r="F21" s="756"/>
      <c r="G21" s="772">
        <v>18029</v>
      </c>
      <c r="H21" s="1109">
        <v>76.150000000000006</v>
      </c>
      <c r="I21" s="756"/>
      <c r="J21" s="772">
        <v>18029</v>
      </c>
      <c r="K21" s="1109">
        <v>277.05</v>
      </c>
      <c r="L21" s="329"/>
      <c r="M21" s="329">
        <f t="shared" si="1"/>
        <v>9</v>
      </c>
      <c r="N21" s="329">
        <v>9</v>
      </c>
      <c r="O21" s="329">
        <f>MATCH(N21,M$13:M$33,0)</f>
        <v>9</v>
      </c>
      <c r="P21" s="361" t="str">
        <f t="shared" si="0"/>
        <v>Cataluña</v>
      </c>
      <c r="Q21" s="1110">
        <f t="shared" si="3"/>
        <v>277.05</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39204</v>
      </c>
      <c r="E22" s="1109">
        <v>262.42</v>
      </c>
      <c r="F22" s="756"/>
      <c r="G22" s="772">
        <v>30986</v>
      </c>
      <c r="H22" s="1109">
        <v>42.46</v>
      </c>
      <c r="I22" s="756"/>
      <c r="J22" s="772">
        <v>30986</v>
      </c>
      <c r="K22" s="1109">
        <v>303.36</v>
      </c>
      <c r="L22" s="329"/>
      <c r="M22" s="329">
        <f t="shared" si="1"/>
        <v>8</v>
      </c>
      <c r="N22" s="329">
        <v>10</v>
      </c>
      <c r="O22" s="329">
        <f t="shared" si="2"/>
        <v>11</v>
      </c>
      <c r="P22" s="361" t="str">
        <f t="shared" si="0"/>
        <v>Extremadura</v>
      </c>
      <c r="Q22" s="1110">
        <f t="shared" si="3"/>
        <v>257.10000000000002</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7022</v>
      </c>
      <c r="E23" s="1109">
        <v>144.16</v>
      </c>
      <c r="F23" s="756"/>
      <c r="G23" s="765">
        <v>4304</v>
      </c>
      <c r="H23" s="1109">
        <v>122.61</v>
      </c>
      <c r="I23" s="756"/>
      <c r="J23" s="765">
        <v>4304</v>
      </c>
      <c r="K23" s="1109">
        <v>257.10000000000002</v>
      </c>
      <c r="L23" s="329"/>
      <c r="M23" s="329">
        <f t="shared" si="1"/>
        <v>10</v>
      </c>
      <c r="N23" s="329">
        <v>11</v>
      </c>
      <c r="O23" s="329">
        <f t="shared" si="2"/>
        <v>4</v>
      </c>
      <c r="P23" s="361" t="str">
        <f t="shared" si="0"/>
        <v>Balears, Illes</v>
      </c>
      <c r="Q23" s="1110">
        <f t="shared" si="3"/>
        <v>220.73</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12122</v>
      </c>
      <c r="E24" s="1109">
        <v>164.75</v>
      </c>
      <c r="F24" s="756"/>
      <c r="G24" s="765">
        <v>19287</v>
      </c>
      <c r="H24" s="1109">
        <v>158.38999999999999</v>
      </c>
      <c r="I24" s="756"/>
      <c r="J24" s="765">
        <v>19287</v>
      </c>
      <c r="K24" s="1109">
        <v>339.88</v>
      </c>
      <c r="L24" s="329"/>
      <c r="M24" s="329">
        <f t="shared" si="1"/>
        <v>6</v>
      </c>
      <c r="N24" s="329">
        <v>12</v>
      </c>
      <c r="O24" s="329">
        <f t="shared" si="2"/>
        <v>6</v>
      </c>
      <c r="P24" s="361" t="str">
        <f t="shared" si="0"/>
        <v>Cantabria</v>
      </c>
      <c r="Q24" s="1110">
        <f t="shared" si="3"/>
        <v>212.94</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47038</v>
      </c>
      <c r="E25" s="1109">
        <v>220.85</v>
      </c>
      <c r="F25" s="756"/>
      <c r="G25" s="765">
        <v>35801</v>
      </c>
      <c r="H25" s="1109">
        <v>66.97</v>
      </c>
      <c r="I25" s="756"/>
      <c r="J25" s="765">
        <v>35801</v>
      </c>
      <c r="K25" s="1109">
        <v>346.38</v>
      </c>
      <c r="L25" s="329"/>
      <c r="M25" s="329">
        <f t="shared" si="1"/>
        <v>5</v>
      </c>
      <c r="N25" s="329">
        <v>13</v>
      </c>
      <c r="O25" s="329">
        <f t="shared" si="2"/>
        <v>19</v>
      </c>
      <c r="P25" s="361" t="str">
        <f t="shared" si="0"/>
        <v>Melilla</v>
      </c>
      <c r="Q25" s="1110">
        <f t="shared" si="3"/>
        <v>207.87</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12637</v>
      </c>
      <c r="E26" s="1109">
        <v>340.21</v>
      </c>
      <c r="F26" s="756"/>
      <c r="G26" s="765">
        <v>6525</v>
      </c>
      <c r="H26" s="1109">
        <v>241.58</v>
      </c>
      <c r="I26" s="756"/>
      <c r="J26" s="765">
        <v>6525</v>
      </c>
      <c r="K26" s="1109">
        <v>563.16</v>
      </c>
      <c r="L26" s="329"/>
      <c r="M26" s="329">
        <f t="shared" si="1"/>
        <v>1</v>
      </c>
      <c r="N26" s="329">
        <v>14</v>
      </c>
      <c r="O26" s="329">
        <f t="shared" si="2"/>
        <v>17</v>
      </c>
      <c r="P26" s="361" t="str">
        <f t="shared" si="0"/>
        <v>Rioja, La</v>
      </c>
      <c r="Q26" s="1110">
        <f t="shared" si="3"/>
        <v>207.41</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2820</v>
      </c>
      <c r="E27" s="1109">
        <v>128.99</v>
      </c>
      <c r="F27" s="756"/>
      <c r="G27" s="769">
        <v>2309</v>
      </c>
      <c r="H27" s="1109">
        <v>72.5</v>
      </c>
      <c r="I27" s="756"/>
      <c r="J27" s="769">
        <v>2309</v>
      </c>
      <c r="K27" s="1109">
        <v>201.33</v>
      </c>
      <c r="L27" s="329"/>
      <c r="M27" s="329">
        <f t="shared" si="1"/>
        <v>15</v>
      </c>
      <c r="N27" s="329">
        <v>15</v>
      </c>
      <c r="O27" s="329">
        <f t="shared" si="2"/>
        <v>15</v>
      </c>
      <c r="P27" s="361" t="str">
        <f t="shared" si="0"/>
        <v>Navarra, Comunidad Foral de</v>
      </c>
      <c r="Q27" s="1111">
        <f t="shared" si="3"/>
        <v>201.33</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16851</v>
      </c>
      <c r="E28" s="1109">
        <v>76.55</v>
      </c>
      <c r="F28" s="756"/>
      <c r="G28" s="769">
        <v>9150</v>
      </c>
      <c r="H28" s="1109">
        <v>52.23</v>
      </c>
      <c r="I28" s="756"/>
      <c r="J28" s="769">
        <v>9150</v>
      </c>
      <c r="K28" s="1109">
        <v>129.54</v>
      </c>
      <c r="L28" s="329"/>
      <c r="M28" s="329">
        <f t="shared" si="1"/>
        <v>18</v>
      </c>
      <c r="N28" s="329">
        <v>16</v>
      </c>
      <c r="O28" s="329">
        <f t="shared" si="2"/>
        <v>8</v>
      </c>
      <c r="P28" s="361" t="str">
        <f t="shared" si="0"/>
        <v>Castilla - La Mancha</v>
      </c>
      <c r="Q28" s="1110">
        <f t="shared" si="3"/>
        <v>166.79</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2321</v>
      </c>
      <c r="E29" s="1109">
        <v>76.599999999999994</v>
      </c>
      <c r="F29" s="756"/>
      <c r="G29" s="769">
        <v>962</v>
      </c>
      <c r="H29" s="1109">
        <v>152.82</v>
      </c>
      <c r="I29" s="756"/>
      <c r="J29" s="769">
        <v>962</v>
      </c>
      <c r="K29" s="1109">
        <v>207.41</v>
      </c>
      <c r="L29" s="329"/>
      <c r="M29" s="329">
        <f t="shared" si="1"/>
        <v>14</v>
      </c>
      <c r="N29" s="329">
        <v>17</v>
      </c>
      <c r="O29" s="329">
        <f t="shared" si="2"/>
        <v>2</v>
      </c>
      <c r="P29" s="361" t="str">
        <f t="shared" si="0"/>
        <v>Aragón</v>
      </c>
      <c r="Q29" s="1110">
        <f t="shared" si="3"/>
        <v>148.56</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365</v>
      </c>
      <c r="E30" s="1109">
        <v>37.299999999999997</v>
      </c>
      <c r="F30" s="756"/>
      <c r="G30" s="769">
        <v>195</v>
      </c>
      <c r="H30" s="1109">
        <v>41.13</v>
      </c>
      <c r="I30" s="756"/>
      <c r="J30" s="769">
        <v>195</v>
      </c>
      <c r="K30" s="1109">
        <v>74.400000000000006</v>
      </c>
      <c r="L30" s="329"/>
      <c r="M30" s="329">
        <f t="shared" si="1"/>
        <v>20</v>
      </c>
      <c r="N30" s="329">
        <v>18</v>
      </c>
      <c r="O30" s="329">
        <f t="shared" si="2"/>
        <v>16</v>
      </c>
      <c r="P30" s="361" t="str">
        <f t="shared" si="0"/>
        <v>País Vasco*</v>
      </c>
      <c r="Q30" s="1110">
        <f t="shared" si="3"/>
        <v>129.54</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474</v>
      </c>
      <c r="E31" s="1109">
        <v>121.36</v>
      </c>
      <c r="F31" s="331"/>
      <c r="G31" s="1113">
        <v>298</v>
      </c>
      <c r="H31" s="1109">
        <v>81.28</v>
      </c>
      <c r="I31" s="331"/>
      <c r="J31" s="1113">
        <v>298</v>
      </c>
      <c r="K31" s="1109">
        <v>207.87</v>
      </c>
      <c r="L31" s="329"/>
      <c r="M31" s="329">
        <f t="shared" si="1"/>
        <v>13</v>
      </c>
      <c r="N31" s="329">
        <v>19</v>
      </c>
      <c r="O31" s="329">
        <f t="shared" si="2"/>
        <v>7</v>
      </c>
      <c r="P31" s="361" t="str">
        <f t="shared" si="0"/>
        <v>Castilla y León*</v>
      </c>
      <c r="Q31" s="1110">
        <f t="shared" si="3"/>
        <v>113.2</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74.400000000000006</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348710</v>
      </c>
      <c r="E33" s="1308">
        <v>256.2</v>
      </c>
      <c r="F33" s="320"/>
      <c r="G33" s="1257">
        <f>SUM(G13:G31)</f>
        <v>260570</v>
      </c>
      <c r="H33" s="1308">
        <v>72.38</v>
      </c>
      <c r="I33" s="320"/>
      <c r="J33" s="1257">
        <f>SUM(J13:J31)</f>
        <v>260570</v>
      </c>
      <c r="K33" s="1308">
        <v>349.86</v>
      </c>
      <c r="L33" s="329"/>
      <c r="M33" s="329">
        <f t="shared" si="1"/>
        <v>4</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79" t="s">
        <v>182</v>
      </c>
      <c r="C35" s="1479"/>
      <c r="D35" s="1479"/>
      <c r="E35" s="1479"/>
      <c r="F35" s="1479"/>
      <c r="G35" s="1479"/>
      <c r="H35" s="1479"/>
      <c r="I35" s="1479"/>
      <c r="J35" s="1479"/>
      <c r="K35" s="1479"/>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80" t="s">
        <v>183</v>
      </c>
      <c r="C36" s="1480"/>
      <c r="D36" s="1480"/>
      <c r="E36" s="1480"/>
      <c r="F36" s="1480"/>
      <c r="G36" s="1480"/>
      <c r="H36" s="1480"/>
      <c r="I36" s="1480"/>
      <c r="J36" s="1480"/>
      <c r="K36" s="1480"/>
      <c r="L36" s="785"/>
      <c r="M36" s="785"/>
      <c r="N36" s="785"/>
      <c r="O36" s="785"/>
      <c r="P36" s="785"/>
      <c r="Q36" s="1223"/>
    </row>
    <row r="37" spans="1:259" ht="42" customHeight="1" x14ac:dyDescent="0.25">
      <c r="B37" s="1713" t="s">
        <v>500</v>
      </c>
      <c r="C37" s="1713"/>
      <c r="D37" s="1713"/>
      <c r="E37" s="1713"/>
      <c r="F37" s="1713"/>
      <c r="G37" s="1713"/>
      <c r="H37" s="1713"/>
      <c r="I37" s="1713"/>
      <c r="J37" s="1713"/>
      <c r="K37" s="1713"/>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0" t="s">
        <v>458</v>
      </c>
      <c r="C6" s="1720"/>
      <c r="D6" s="1720"/>
      <c r="E6" s="1720"/>
      <c r="F6" s="1720"/>
      <c r="G6" s="1720"/>
      <c r="H6" s="1720"/>
      <c r="I6" s="1720"/>
      <c r="J6" s="1118"/>
      <c r="K6" s="1118"/>
      <c r="L6" s="1119"/>
      <c r="M6" s="1119"/>
      <c r="N6" s="1119"/>
      <c r="O6" s="1119"/>
      <c r="P6" s="1119"/>
      <c r="Q6" s="1119"/>
    </row>
    <row r="7" spans="1:17" s="1120" customFormat="1" ht="15.75" customHeight="1" x14ac:dyDescent="0.25">
      <c r="A7" s="1117"/>
      <c r="B7" s="1721" t="str">
        <f>porsaad!$B$6</f>
        <v>Situación a 31 de octubre de 2025</v>
      </c>
      <c r="C7" s="1721"/>
      <c r="D7" s="1721"/>
      <c r="E7" s="1721"/>
      <c r="F7" s="1721"/>
      <c r="G7" s="1721"/>
      <c r="H7" s="1721"/>
      <c r="I7" s="1721"/>
      <c r="J7" s="1121"/>
      <c r="K7" s="1121"/>
      <c r="L7" s="1122"/>
      <c r="M7" s="1122"/>
      <c r="N7" s="1122"/>
      <c r="O7" s="1122"/>
      <c r="P7" s="1122"/>
      <c r="Q7" s="1122"/>
    </row>
    <row r="8" spans="1:17" ht="8.25" customHeight="1" x14ac:dyDescent="0.35">
      <c r="H8" s="1124"/>
    </row>
    <row r="9" spans="1:17" ht="15" customHeight="1" x14ac:dyDescent="0.35">
      <c r="B9" s="1722" t="s">
        <v>12</v>
      </c>
      <c r="C9" s="1725" t="s">
        <v>184</v>
      </c>
      <c r="D9" s="1133"/>
      <c r="E9" s="1133"/>
      <c r="F9" s="1133"/>
      <c r="G9" s="1133"/>
      <c r="H9" s="1133"/>
      <c r="I9" s="1134"/>
    </row>
    <row r="10" spans="1:17" ht="15.75" customHeight="1" x14ac:dyDescent="0.35">
      <c r="B10" s="1723"/>
      <c r="C10" s="1726"/>
      <c r="D10" s="1728" t="s">
        <v>133</v>
      </c>
      <c r="E10" s="1729"/>
      <c r="F10" s="1732" t="s">
        <v>134</v>
      </c>
      <c r="G10" s="1733"/>
      <c r="H10" s="1733"/>
      <c r="I10" s="1733"/>
    </row>
    <row r="11" spans="1:17" ht="40.5" customHeight="1" x14ac:dyDescent="0.35">
      <c r="B11" s="1723"/>
      <c r="C11" s="1726"/>
      <c r="D11" s="1730"/>
      <c r="E11" s="1731"/>
      <c r="F11" s="1734" t="s">
        <v>187</v>
      </c>
      <c r="G11" s="1735"/>
      <c r="H11" s="1732" t="s">
        <v>483</v>
      </c>
      <c r="I11" s="1733"/>
    </row>
    <row r="12" spans="1:17" ht="52.5" customHeight="1" x14ac:dyDescent="0.35">
      <c r="B12" s="1724"/>
      <c r="C12" s="1727"/>
      <c r="D12" s="1136" t="s">
        <v>9</v>
      </c>
      <c r="E12" s="1138" t="s">
        <v>185</v>
      </c>
      <c r="F12" s="1138" t="s">
        <v>9</v>
      </c>
      <c r="G12" s="1135" t="s">
        <v>185</v>
      </c>
      <c r="H12" s="1136" t="s">
        <v>9</v>
      </c>
      <c r="I12" s="1137" t="s">
        <v>185</v>
      </c>
    </row>
    <row r="13" spans="1:17" ht="12.75" customHeight="1" x14ac:dyDescent="0.35">
      <c r="B13" s="1125" t="s">
        <v>8</v>
      </c>
      <c r="C13" s="929">
        <f>'31dictsaad'!D10-'31dictsaad'!H10</f>
        <v>20256</v>
      </c>
      <c r="D13" s="927">
        <v>0</v>
      </c>
      <c r="E13" s="1126">
        <v>0</v>
      </c>
      <c r="F13" s="927">
        <v>1749</v>
      </c>
      <c r="G13" s="1126">
        <v>8.6344786729857823</v>
      </c>
      <c r="H13" s="927">
        <v>18507</v>
      </c>
      <c r="I13" s="1126">
        <f>H13/C13*100</f>
        <v>91.365521327014221</v>
      </c>
    </row>
    <row r="14" spans="1:17" x14ac:dyDescent="0.35">
      <c r="B14" s="1125" t="s">
        <v>7</v>
      </c>
      <c r="C14" s="934">
        <f>'31dictsaad'!D11-'31dictsaad'!H11</f>
        <v>4383</v>
      </c>
      <c r="D14" s="932">
        <v>0</v>
      </c>
      <c r="E14" s="1127">
        <v>0</v>
      </c>
      <c r="F14" s="932">
        <v>4048</v>
      </c>
      <c r="G14" s="1127">
        <v>92.356833219256217</v>
      </c>
      <c r="H14" s="932">
        <v>335</v>
      </c>
      <c r="I14" s="1127">
        <f t="shared" ref="I14:I31" si="0">H14/C14*100</f>
        <v>7.6431667807437833</v>
      </c>
    </row>
    <row r="15" spans="1:17" x14ac:dyDescent="0.35">
      <c r="B15" s="1125" t="s">
        <v>37</v>
      </c>
      <c r="C15" s="934">
        <f>'31dictsaad'!D12-'31dictsaad'!H12</f>
        <v>7109</v>
      </c>
      <c r="D15" s="932">
        <v>0</v>
      </c>
      <c r="E15" s="1127">
        <v>0</v>
      </c>
      <c r="F15" s="932">
        <v>1464</v>
      </c>
      <c r="G15" s="1127">
        <v>20.59361372907582</v>
      </c>
      <c r="H15" s="932">
        <v>5645</v>
      </c>
      <c r="I15" s="1127">
        <f t="shared" si="0"/>
        <v>79.406386270924173</v>
      </c>
    </row>
    <row r="16" spans="1:17" x14ac:dyDescent="0.35">
      <c r="B16" s="1125" t="s">
        <v>38</v>
      </c>
      <c r="C16" s="934">
        <f>'31dictsaad'!D13-'31dictsaad'!H13</f>
        <v>3388</v>
      </c>
      <c r="D16" s="932">
        <v>0</v>
      </c>
      <c r="E16" s="1127">
        <v>0</v>
      </c>
      <c r="F16" s="932">
        <v>1920</v>
      </c>
      <c r="G16" s="1127">
        <v>56.670602125147582</v>
      </c>
      <c r="H16" s="932">
        <v>1468</v>
      </c>
      <c r="I16" s="1127">
        <f t="shared" si="0"/>
        <v>43.329397874852418</v>
      </c>
    </row>
    <row r="17" spans="2:9" x14ac:dyDescent="0.35">
      <c r="B17" s="1125" t="s">
        <v>6</v>
      </c>
      <c r="C17" s="934">
        <f>'31dictsaad'!D14-'31dictsaad'!H14</f>
        <v>4602</v>
      </c>
      <c r="D17" s="932">
        <v>0</v>
      </c>
      <c r="E17" s="1127">
        <v>0</v>
      </c>
      <c r="F17" s="932">
        <v>1802</v>
      </c>
      <c r="G17" s="1127">
        <v>39.156888309430684</v>
      </c>
      <c r="H17" s="932">
        <v>2800</v>
      </c>
      <c r="I17" s="1127">
        <f t="shared" si="0"/>
        <v>60.843111690569316</v>
      </c>
    </row>
    <row r="18" spans="2:9" x14ac:dyDescent="0.35">
      <c r="B18" s="1125" t="s">
        <v>5</v>
      </c>
      <c r="C18" s="934">
        <f>'31dictsaad'!D15-'31dictsaad'!H15</f>
        <v>277</v>
      </c>
      <c r="D18" s="932">
        <v>0</v>
      </c>
      <c r="E18" s="1127">
        <v>0</v>
      </c>
      <c r="F18" s="932">
        <v>255</v>
      </c>
      <c r="G18" s="1127">
        <v>92.057761732851986</v>
      </c>
      <c r="H18" s="932">
        <v>22</v>
      </c>
      <c r="I18" s="1127">
        <f t="shared" si="0"/>
        <v>7.9422382671480145</v>
      </c>
    </row>
    <row r="19" spans="2:9" x14ac:dyDescent="0.35">
      <c r="B19" s="1125" t="s">
        <v>4</v>
      </c>
      <c r="C19" s="934">
        <f>'31dictsaad'!D16-'31dictsaad'!H16</f>
        <v>3227</v>
      </c>
      <c r="D19" s="932">
        <v>1902</v>
      </c>
      <c r="E19" s="1127">
        <v>58.940192128912308</v>
      </c>
      <c r="F19" s="932">
        <v>1000</v>
      </c>
      <c r="G19" s="1127">
        <v>30.988534242330338</v>
      </c>
      <c r="H19" s="932">
        <v>325</v>
      </c>
      <c r="I19" s="1127">
        <f t="shared" si="0"/>
        <v>10.071273628757361</v>
      </c>
    </row>
    <row r="20" spans="2:9" x14ac:dyDescent="0.35">
      <c r="B20" s="1125" t="s">
        <v>40</v>
      </c>
      <c r="C20" s="934">
        <f>'31dictsaad'!D17-'31dictsaad'!H17</f>
        <v>2710</v>
      </c>
      <c r="D20" s="932">
        <v>0</v>
      </c>
      <c r="E20" s="1127">
        <v>0</v>
      </c>
      <c r="F20" s="932">
        <v>2281</v>
      </c>
      <c r="G20" s="1127">
        <v>84.169741697416981</v>
      </c>
      <c r="H20" s="932">
        <v>429</v>
      </c>
      <c r="I20" s="1127">
        <f t="shared" si="0"/>
        <v>15.830258302583026</v>
      </c>
    </row>
    <row r="21" spans="2:9" x14ac:dyDescent="0.35">
      <c r="B21" s="1125" t="s">
        <v>41</v>
      </c>
      <c r="C21" s="934">
        <f>'31dictsaad'!D18-'31dictsaad'!H18</f>
        <v>44863</v>
      </c>
      <c r="D21" s="932">
        <v>0</v>
      </c>
      <c r="E21" s="1127">
        <v>0</v>
      </c>
      <c r="F21" s="932">
        <v>30687</v>
      </c>
      <c r="G21" s="1127">
        <v>68.40157813788646</v>
      </c>
      <c r="H21" s="932">
        <v>14176</v>
      </c>
      <c r="I21" s="1127">
        <f t="shared" si="0"/>
        <v>31.598421862113547</v>
      </c>
    </row>
    <row r="22" spans="2:9" x14ac:dyDescent="0.35">
      <c r="B22" s="1125" t="s">
        <v>3</v>
      </c>
      <c r="C22" s="934">
        <f>'31dictsaad'!D19-'31dictsaad'!H19</f>
        <v>16756</v>
      </c>
      <c r="D22" s="932">
        <v>214</v>
      </c>
      <c r="E22" s="1127">
        <v>1.2771544521365481</v>
      </c>
      <c r="F22" s="932">
        <v>7420</v>
      </c>
      <c r="G22" s="1127">
        <v>44.282645022678444</v>
      </c>
      <c r="H22" s="932">
        <v>9122</v>
      </c>
      <c r="I22" s="1127">
        <f t="shared" si="0"/>
        <v>54.440200525185013</v>
      </c>
    </row>
    <row r="23" spans="2:9" x14ac:dyDescent="0.35">
      <c r="B23" s="1125" t="s">
        <v>2</v>
      </c>
      <c r="C23" s="934">
        <f>'31dictsaad'!D20-'31dictsaad'!H20</f>
        <v>4121</v>
      </c>
      <c r="D23" s="932">
        <v>0</v>
      </c>
      <c r="E23" s="1127">
        <v>0</v>
      </c>
      <c r="F23" s="932">
        <v>3058</v>
      </c>
      <c r="G23" s="1127">
        <v>74.205289978160636</v>
      </c>
      <c r="H23" s="932">
        <v>1063</v>
      </c>
      <c r="I23" s="1127">
        <f t="shared" si="0"/>
        <v>25.794710021839361</v>
      </c>
    </row>
    <row r="24" spans="2:9" x14ac:dyDescent="0.35">
      <c r="B24" s="1125" t="s">
        <v>35</v>
      </c>
      <c r="C24" s="934">
        <f>'31dictsaad'!D21-'31dictsaad'!H21</f>
        <v>149</v>
      </c>
      <c r="D24" s="932">
        <v>0</v>
      </c>
      <c r="E24" s="1127">
        <v>0</v>
      </c>
      <c r="F24" s="932">
        <v>2</v>
      </c>
      <c r="G24" s="1127">
        <v>1.3422818791946309</v>
      </c>
      <c r="H24" s="932">
        <v>147</v>
      </c>
      <c r="I24" s="1127">
        <f t="shared" si="0"/>
        <v>98.65771812080537</v>
      </c>
    </row>
    <row r="25" spans="2:9" x14ac:dyDescent="0.35">
      <c r="B25" s="1125" t="s">
        <v>42</v>
      </c>
      <c r="C25" s="934">
        <f>'31dictsaad'!D22-'31dictsaad'!H22</f>
        <v>249</v>
      </c>
      <c r="D25" s="932">
        <v>1</v>
      </c>
      <c r="E25" s="1127">
        <v>0.40160642570281119</v>
      </c>
      <c r="F25" s="932">
        <v>54</v>
      </c>
      <c r="G25" s="1127">
        <v>21.686746987951807</v>
      </c>
      <c r="H25" s="932">
        <v>194</v>
      </c>
      <c r="I25" s="1127">
        <f t="shared" si="0"/>
        <v>77.911646586345384</v>
      </c>
    </row>
    <row r="26" spans="2:9" x14ac:dyDescent="0.35">
      <c r="B26" s="1125" t="s">
        <v>43</v>
      </c>
      <c r="C26" s="934">
        <f>'31dictsaad'!D23-'31dictsaad'!H23</f>
        <v>8162</v>
      </c>
      <c r="D26" s="932">
        <v>0</v>
      </c>
      <c r="E26" s="1127">
        <v>0</v>
      </c>
      <c r="F26" s="932">
        <v>4144</v>
      </c>
      <c r="G26" s="1127">
        <v>50.771869639794161</v>
      </c>
      <c r="H26" s="932">
        <v>4018</v>
      </c>
      <c r="I26" s="1127">
        <f t="shared" si="0"/>
        <v>49.228130360205832</v>
      </c>
    </row>
    <row r="27" spans="2:9" x14ac:dyDescent="0.35">
      <c r="B27" s="1125" t="s">
        <v>44</v>
      </c>
      <c r="C27" s="934">
        <f>'31dictsaad'!D24-'31dictsaad'!H24</f>
        <v>99</v>
      </c>
      <c r="D27" s="932">
        <v>0</v>
      </c>
      <c r="E27" s="1127">
        <v>0</v>
      </c>
      <c r="F27" s="932">
        <v>3</v>
      </c>
      <c r="G27" s="1127">
        <v>3.0303030303030303</v>
      </c>
      <c r="H27" s="932">
        <v>96</v>
      </c>
      <c r="I27" s="1127">
        <f t="shared" si="0"/>
        <v>96.969696969696969</v>
      </c>
    </row>
    <row r="28" spans="2:9" x14ac:dyDescent="0.35">
      <c r="B28" s="1125" t="s">
        <v>45</v>
      </c>
      <c r="C28" s="934">
        <f>'31dictsaad'!D25-'31dictsaad'!H25</f>
        <v>140</v>
      </c>
      <c r="D28" s="932">
        <v>0</v>
      </c>
      <c r="E28" s="1127">
        <v>0</v>
      </c>
      <c r="F28" s="932">
        <v>5</v>
      </c>
      <c r="G28" s="1127">
        <v>3.5714285714285712</v>
      </c>
      <c r="H28" s="932">
        <v>135</v>
      </c>
      <c r="I28" s="1127">
        <f t="shared" si="0"/>
        <v>96.428571428571431</v>
      </c>
    </row>
    <row r="29" spans="2:9" x14ac:dyDescent="0.35">
      <c r="B29" s="1125" t="s">
        <v>46</v>
      </c>
      <c r="C29" s="934">
        <f>'31dictsaad'!D26-'31dictsaad'!H26</f>
        <v>11</v>
      </c>
      <c r="D29" s="932">
        <v>0</v>
      </c>
      <c r="E29" s="1127">
        <v>0</v>
      </c>
      <c r="F29" s="932">
        <v>4</v>
      </c>
      <c r="G29" s="1127">
        <v>36.363636363636367</v>
      </c>
      <c r="H29" s="932">
        <v>7</v>
      </c>
      <c r="I29" s="1127">
        <f t="shared" si="0"/>
        <v>63.636363636363633</v>
      </c>
    </row>
    <row r="30" spans="2:9" x14ac:dyDescent="0.35">
      <c r="B30" s="1125" t="s">
        <v>1</v>
      </c>
      <c r="C30" s="1128">
        <f>'31dictsaad'!D27-'31dictsaad'!H27</f>
        <v>196</v>
      </c>
      <c r="D30" s="954">
        <v>0</v>
      </c>
      <c r="E30" s="1129">
        <v>0</v>
      </c>
      <c r="F30" s="954">
        <v>165</v>
      </c>
      <c r="G30" s="1129">
        <v>84.183673469387756</v>
      </c>
      <c r="H30" s="954">
        <v>31</v>
      </c>
      <c r="I30" s="1129">
        <f t="shared" si="0"/>
        <v>15.816326530612246</v>
      </c>
    </row>
    <row r="31" spans="2:9" x14ac:dyDescent="0.35">
      <c r="B31" s="1309" t="s">
        <v>0</v>
      </c>
      <c r="C31" s="1310">
        <f>SUM(C13:C30)</f>
        <v>120698</v>
      </c>
      <c r="D31" s="1285">
        <f>SUM(D13:D30)</f>
        <v>2117</v>
      </c>
      <c r="E31" s="1311">
        <f t="shared" ref="E31" si="1">D31/C31*100</f>
        <v>1.7539644401729937</v>
      </c>
      <c r="F31" s="1285">
        <f>SUM(F13:F30)</f>
        <v>60061</v>
      </c>
      <c r="G31" s="1311">
        <f t="shared" ref="G31" si="2">F31/C31*100</f>
        <v>49.761387926891913</v>
      </c>
      <c r="H31" s="1285">
        <f>SUM(H13:H30)</f>
        <v>58520</v>
      </c>
      <c r="I31" s="1311">
        <f t="shared" si="0"/>
        <v>48.484647632935093</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19" t="s">
        <v>467</v>
      </c>
      <c r="C35" s="1719"/>
      <c r="D35" s="1719"/>
      <c r="E35" s="1719"/>
      <c r="F35" s="1719"/>
      <c r="G35" s="1719"/>
      <c r="H35" s="1719"/>
      <c r="I35" s="1719"/>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0" t="s">
        <v>459</v>
      </c>
      <c r="C6" s="1720"/>
      <c r="D6" s="1720"/>
      <c r="E6" s="1720"/>
      <c r="F6" s="1720"/>
      <c r="G6" s="1720"/>
      <c r="H6" s="1720"/>
      <c r="I6" s="1720"/>
      <c r="J6" s="1118"/>
      <c r="K6" s="1118"/>
      <c r="L6" s="1119"/>
      <c r="M6" s="1119"/>
      <c r="N6" s="1119"/>
      <c r="O6" s="1119"/>
      <c r="P6" s="1119"/>
      <c r="Q6" s="1119"/>
    </row>
    <row r="7" spans="1:17" s="1120" customFormat="1" ht="15.75" customHeight="1" x14ac:dyDescent="0.25">
      <c r="A7" s="1117"/>
      <c r="B7" s="1721" t="str">
        <f>porsaad!$B$6</f>
        <v>Situación a 31 de octubre de 2025</v>
      </c>
      <c r="C7" s="1721"/>
      <c r="D7" s="1721"/>
      <c r="E7" s="1721"/>
      <c r="F7" s="1721"/>
      <c r="G7" s="1721"/>
      <c r="H7" s="1721"/>
      <c r="I7" s="1721"/>
      <c r="J7" s="1121"/>
      <c r="K7" s="1121"/>
      <c r="L7" s="1122"/>
      <c r="M7" s="1122"/>
      <c r="N7" s="1122"/>
      <c r="O7" s="1122"/>
      <c r="P7" s="1122"/>
      <c r="Q7" s="1122"/>
    </row>
    <row r="8" spans="1:17" ht="8.25" customHeight="1" x14ac:dyDescent="0.35">
      <c r="H8" s="1124"/>
    </row>
    <row r="9" spans="1:17" ht="15" customHeight="1" x14ac:dyDescent="0.35">
      <c r="B9" s="1722" t="s">
        <v>12</v>
      </c>
      <c r="C9" s="1725" t="s">
        <v>277</v>
      </c>
      <c r="D9" s="1133"/>
      <c r="E9" s="1133"/>
      <c r="F9" s="1133"/>
      <c r="G9" s="1133"/>
      <c r="H9" s="1133"/>
      <c r="I9" s="1134"/>
    </row>
    <row r="10" spans="1:17" ht="15.75" customHeight="1" x14ac:dyDescent="0.35">
      <c r="B10" s="1723"/>
      <c r="C10" s="1726"/>
      <c r="D10" s="1728" t="s">
        <v>133</v>
      </c>
      <c r="E10" s="1729"/>
      <c r="F10" s="1732" t="s">
        <v>134</v>
      </c>
      <c r="G10" s="1733"/>
      <c r="H10" s="1733"/>
      <c r="I10" s="1733"/>
    </row>
    <row r="11" spans="1:17" ht="40.5" customHeight="1" x14ac:dyDescent="0.35">
      <c r="B11" s="1723"/>
      <c r="C11" s="1726"/>
      <c r="D11" s="1730"/>
      <c r="E11" s="1731"/>
      <c r="F11" s="1734" t="s">
        <v>278</v>
      </c>
      <c r="G11" s="1735"/>
      <c r="H11" s="1732" t="s">
        <v>279</v>
      </c>
      <c r="I11" s="1733"/>
    </row>
    <row r="12" spans="1:17" ht="52.5" customHeight="1" x14ac:dyDescent="0.35">
      <c r="B12" s="1724"/>
      <c r="C12" s="1727"/>
      <c r="D12" s="1136" t="s">
        <v>9</v>
      </c>
      <c r="E12" s="1138" t="s">
        <v>280</v>
      </c>
      <c r="F12" s="1138" t="s">
        <v>9</v>
      </c>
      <c r="G12" s="1135" t="s">
        <v>280</v>
      </c>
      <c r="H12" s="1136" t="s">
        <v>9</v>
      </c>
      <c r="I12" s="1137" t="s">
        <v>280</v>
      </c>
    </row>
    <row r="13" spans="1:17" ht="12.75" customHeight="1" x14ac:dyDescent="0.35">
      <c r="B13" s="1125" t="s">
        <v>8</v>
      </c>
      <c r="C13" s="929">
        <f>D13+F13+H13</f>
        <v>13157</v>
      </c>
      <c r="D13" s="927">
        <v>49</v>
      </c>
      <c r="E13" s="1126">
        <v>0.37242532492209474</v>
      </c>
      <c r="F13" s="927">
        <v>329</v>
      </c>
      <c r="G13" s="1126">
        <v>2.5005700387626359</v>
      </c>
      <c r="H13" s="927">
        <v>12779</v>
      </c>
      <c r="I13" s="1126">
        <f>H13/C13*100</f>
        <v>97.127004636315277</v>
      </c>
    </row>
    <row r="14" spans="1:17" x14ac:dyDescent="0.35">
      <c r="B14" s="1125" t="s">
        <v>7</v>
      </c>
      <c r="C14" s="934">
        <f t="shared" ref="C14:C30" si="0">D14+F14+H14</f>
        <v>94</v>
      </c>
      <c r="D14" s="932">
        <v>1</v>
      </c>
      <c r="E14" s="1127">
        <v>1.0638297872340425</v>
      </c>
      <c r="F14" s="932">
        <v>62</v>
      </c>
      <c r="G14" s="1127">
        <v>65.957446808510639</v>
      </c>
      <c r="H14" s="932">
        <v>31</v>
      </c>
      <c r="I14" s="1127">
        <f t="shared" ref="I14:I31" si="1">H14/C14*100</f>
        <v>32.978723404255319</v>
      </c>
    </row>
    <row r="15" spans="1:17" x14ac:dyDescent="0.35">
      <c r="B15" s="1125" t="s">
        <v>37</v>
      </c>
      <c r="C15" s="934">
        <f t="shared" si="0"/>
        <v>363</v>
      </c>
      <c r="D15" s="932">
        <v>8</v>
      </c>
      <c r="E15" s="1127">
        <v>2.2038567493112948</v>
      </c>
      <c r="F15" s="932">
        <v>87</v>
      </c>
      <c r="G15" s="1127">
        <v>23.966942148760332</v>
      </c>
      <c r="H15" s="932">
        <v>268</v>
      </c>
      <c r="I15" s="1127">
        <f t="shared" si="1"/>
        <v>73.829201101928376</v>
      </c>
    </row>
    <row r="16" spans="1:17" x14ac:dyDescent="0.35">
      <c r="B16" s="1125" t="s">
        <v>38</v>
      </c>
      <c r="C16" s="934">
        <f t="shared" si="0"/>
        <v>3768</v>
      </c>
      <c r="D16" s="932">
        <v>4</v>
      </c>
      <c r="E16" s="1127">
        <v>0.10615711252653928</v>
      </c>
      <c r="F16" s="932">
        <v>1398</v>
      </c>
      <c r="G16" s="1127">
        <v>37.101910828025474</v>
      </c>
      <c r="H16" s="932">
        <v>2366</v>
      </c>
      <c r="I16" s="1127">
        <f t="shared" si="1"/>
        <v>62.791932059447987</v>
      </c>
    </row>
    <row r="17" spans="2:9" x14ac:dyDescent="0.35">
      <c r="B17" s="1125" t="s">
        <v>6</v>
      </c>
      <c r="C17" s="934">
        <f t="shared" si="0"/>
        <v>4637</v>
      </c>
      <c r="D17" s="932">
        <v>64</v>
      </c>
      <c r="E17" s="1127">
        <v>1.3802027172740996</v>
      </c>
      <c r="F17" s="932">
        <v>54</v>
      </c>
      <c r="G17" s="1127">
        <v>1.1645460427000216</v>
      </c>
      <c r="H17" s="932">
        <v>4519</v>
      </c>
      <c r="I17" s="1127">
        <f t="shared" si="1"/>
        <v>97.455251240025873</v>
      </c>
    </row>
    <row r="18" spans="2:9" x14ac:dyDescent="0.35">
      <c r="B18" s="1125" t="s">
        <v>5</v>
      </c>
      <c r="C18" s="934">
        <f t="shared" si="0"/>
        <v>317</v>
      </c>
      <c r="D18" s="932">
        <v>1</v>
      </c>
      <c r="E18" s="1127">
        <v>0.31545741324921134</v>
      </c>
      <c r="F18" s="932">
        <v>257</v>
      </c>
      <c r="G18" s="1127">
        <v>81.072555205047308</v>
      </c>
      <c r="H18" s="932">
        <v>59</v>
      </c>
      <c r="I18" s="1127">
        <f t="shared" si="1"/>
        <v>18.611987381703472</v>
      </c>
    </row>
    <row r="19" spans="2:9" x14ac:dyDescent="0.35">
      <c r="B19" s="1125" t="s">
        <v>4</v>
      </c>
      <c r="C19" s="934">
        <f t="shared" si="0"/>
        <v>209</v>
      </c>
      <c r="D19" s="932">
        <v>34</v>
      </c>
      <c r="E19" s="1127">
        <v>16.267942583732058</v>
      </c>
      <c r="F19" s="932">
        <v>156</v>
      </c>
      <c r="G19" s="1127">
        <v>74.641148325358856</v>
      </c>
      <c r="H19" s="932">
        <v>19</v>
      </c>
      <c r="I19" s="1127">
        <f t="shared" si="1"/>
        <v>9.0909090909090917</v>
      </c>
    </row>
    <row r="20" spans="2:9" x14ac:dyDescent="0.35">
      <c r="B20" s="1125" t="s">
        <v>40</v>
      </c>
      <c r="C20" s="934">
        <f t="shared" si="0"/>
        <v>3595</v>
      </c>
      <c r="D20" s="932">
        <v>13</v>
      </c>
      <c r="E20" s="1127">
        <v>0.36161335187760779</v>
      </c>
      <c r="F20" s="932">
        <v>1854</v>
      </c>
      <c r="G20" s="1127">
        <v>51.571627260083453</v>
      </c>
      <c r="H20" s="932">
        <v>1728</v>
      </c>
      <c r="I20" s="1127">
        <f t="shared" si="1"/>
        <v>48.066759388038946</v>
      </c>
    </row>
    <row r="21" spans="2:9" x14ac:dyDescent="0.35">
      <c r="B21" s="1125" t="s">
        <v>41</v>
      </c>
      <c r="C21" s="934">
        <f t="shared" si="0"/>
        <v>39088</v>
      </c>
      <c r="D21" s="932">
        <v>24</v>
      </c>
      <c r="E21" s="1127">
        <v>6.1399918133442484E-2</v>
      </c>
      <c r="F21" s="932">
        <v>1799</v>
      </c>
      <c r="G21" s="1127">
        <v>4.6024355300859598</v>
      </c>
      <c r="H21" s="932">
        <v>37265</v>
      </c>
      <c r="I21" s="1127">
        <f t="shared" si="1"/>
        <v>95.336164551780598</v>
      </c>
    </row>
    <row r="22" spans="2:9" x14ac:dyDescent="0.35">
      <c r="B22" s="1125" t="s">
        <v>3</v>
      </c>
      <c r="C22" s="934">
        <f t="shared" si="0"/>
        <v>8278</v>
      </c>
      <c r="D22" s="932">
        <v>1033</v>
      </c>
      <c r="E22" s="1127">
        <v>12.478859627929452</v>
      </c>
      <c r="F22" s="932">
        <v>1483</v>
      </c>
      <c r="G22" s="1127">
        <v>17.914955303213336</v>
      </c>
      <c r="H22" s="932">
        <v>5762</v>
      </c>
      <c r="I22" s="1127">
        <f t="shared" si="1"/>
        <v>69.606185068857201</v>
      </c>
    </row>
    <row r="23" spans="2:9" x14ac:dyDescent="0.35">
      <c r="B23" s="1125" t="s">
        <v>2</v>
      </c>
      <c r="C23" s="934">
        <f t="shared" si="0"/>
        <v>4331</v>
      </c>
      <c r="D23" s="932">
        <v>14</v>
      </c>
      <c r="E23" s="1127">
        <v>0.32325098129762175</v>
      </c>
      <c r="F23" s="932">
        <v>952</v>
      </c>
      <c r="G23" s="1127">
        <v>21.981066728238282</v>
      </c>
      <c r="H23" s="932">
        <v>3365</v>
      </c>
      <c r="I23" s="1127">
        <f t="shared" si="1"/>
        <v>77.695682290464092</v>
      </c>
    </row>
    <row r="24" spans="2:9" x14ac:dyDescent="0.35">
      <c r="B24" s="1125" t="s">
        <v>35</v>
      </c>
      <c r="C24" s="934">
        <f t="shared" si="0"/>
        <v>1028</v>
      </c>
      <c r="D24" s="932">
        <v>16</v>
      </c>
      <c r="E24" s="1127">
        <v>1.556420233463035</v>
      </c>
      <c r="F24" s="932">
        <v>29</v>
      </c>
      <c r="G24" s="1127">
        <v>2.8210116731517512</v>
      </c>
      <c r="H24" s="932">
        <v>983</v>
      </c>
      <c r="I24" s="1127">
        <f t="shared" si="1"/>
        <v>95.622568093385212</v>
      </c>
    </row>
    <row r="25" spans="2:9" x14ac:dyDescent="0.35">
      <c r="B25" s="1125" t="s">
        <v>42</v>
      </c>
      <c r="C25" s="934">
        <f t="shared" si="0"/>
        <v>13411</v>
      </c>
      <c r="D25" s="932">
        <v>446</v>
      </c>
      <c r="E25" s="1127">
        <v>3.3256282156438743</v>
      </c>
      <c r="F25" s="932">
        <v>896</v>
      </c>
      <c r="G25" s="1127">
        <v>6.6810826933114607</v>
      </c>
      <c r="H25" s="932">
        <v>12069</v>
      </c>
      <c r="I25" s="1127">
        <f t="shared" si="1"/>
        <v>89.993289091044673</v>
      </c>
    </row>
    <row r="26" spans="2:9" x14ac:dyDescent="0.35">
      <c r="B26" s="1125" t="s">
        <v>43</v>
      </c>
      <c r="C26" s="934">
        <f t="shared" si="0"/>
        <v>8019</v>
      </c>
      <c r="D26" s="932">
        <v>7</v>
      </c>
      <c r="E26" s="1127">
        <v>8.7292679885272478E-2</v>
      </c>
      <c r="F26" s="932">
        <v>402</v>
      </c>
      <c r="G26" s="1127">
        <v>5.0130939019827911</v>
      </c>
      <c r="H26" s="932">
        <v>7610</v>
      </c>
      <c r="I26" s="1127">
        <f t="shared" si="1"/>
        <v>94.899613418131935</v>
      </c>
    </row>
    <row r="27" spans="2:9" x14ac:dyDescent="0.35">
      <c r="B27" s="1125" t="s">
        <v>44</v>
      </c>
      <c r="C27" s="934">
        <f t="shared" si="0"/>
        <v>386</v>
      </c>
      <c r="D27" s="932">
        <v>107</v>
      </c>
      <c r="E27" s="1127">
        <v>27.720207253886009</v>
      </c>
      <c r="F27" s="932">
        <v>21</v>
      </c>
      <c r="G27" s="1127">
        <v>5.4404145077720205</v>
      </c>
      <c r="H27" s="932">
        <v>258</v>
      </c>
      <c r="I27" s="1127">
        <f t="shared" si="1"/>
        <v>66.839378238341979</v>
      </c>
    </row>
    <row r="28" spans="2:9" x14ac:dyDescent="0.35">
      <c r="B28" s="1125" t="s">
        <v>45</v>
      </c>
      <c r="C28" s="934">
        <f t="shared" si="0"/>
        <v>13639</v>
      </c>
      <c r="D28" s="932">
        <v>1218</v>
      </c>
      <c r="E28" s="1127">
        <v>8.9302734804604444</v>
      </c>
      <c r="F28" s="932">
        <v>3065</v>
      </c>
      <c r="G28" s="1127">
        <v>22.472322017743238</v>
      </c>
      <c r="H28" s="932">
        <v>9356</v>
      </c>
      <c r="I28" s="1127">
        <f t="shared" si="1"/>
        <v>68.597404501796319</v>
      </c>
    </row>
    <row r="29" spans="2:9" x14ac:dyDescent="0.35">
      <c r="B29" s="1125" t="s">
        <v>46</v>
      </c>
      <c r="C29" s="934">
        <f t="shared" si="0"/>
        <v>1129</v>
      </c>
      <c r="D29" s="932">
        <v>95</v>
      </c>
      <c r="E29" s="1127">
        <v>8.4145261293179807</v>
      </c>
      <c r="F29" s="932">
        <v>598</v>
      </c>
      <c r="G29" s="1127">
        <v>52.96722763507529</v>
      </c>
      <c r="H29" s="932">
        <v>436</v>
      </c>
      <c r="I29" s="1127">
        <f t="shared" si="1"/>
        <v>38.618246235606726</v>
      </c>
    </row>
    <row r="30" spans="2:9" x14ac:dyDescent="0.35">
      <c r="B30" s="1125" t="s">
        <v>1</v>
      </c>
      <c r="C30" s="1128">
        <f t="shared" si="0"/>
        <v>355</v>
      </c>
      <c r="D30" s="954">
        <v>0</v>
      </c>
      <c r="E30" s="1129">
        <v>0</v>
      </c>
      <c r="F30" s="954">
        <v>157</v>
      </c>
      <c r="G30" s="1129">
        <v>44.225352112676056</v>
      </c>
      <c r="H30" s="954">
        <v>198</v>
      </c>
      <c r="I30" s="1129">
        <f t="shared" si="1"/>
        <v>55.774647887323944</v>
      </c>
    </row>
    <row r="31" spans="2:9" x14ac:dyDescent="0.35">
      <c r="B31" s="1309" t="s">
        <v>0</v>
      </c>
      <c r="C31" s="1310">
        <f>SUM(C13:C30)</f>
        <v>115804</v>
      </c>
      <c r="D31" s="1285">
        <f>SUM(D13:D30)</f>
        <v>3134</v>
      </c>
      <c r="E31" s="1311">
        <f t="shared" ref="E31" si="2">D31/C31*100</f>
        <v>2.7062968463956336</v>
      </c>
      <c r="F31" s="1285">
        <f>SUM(F13:F30)</f>
        <v>13599</v>
      </c>
      <c r="G31" s="1311">
        <f t="shared" ref="G31" si="3">F31/C31*100</f>
        <v>11.743117681599944</v>
      </c>
      <c r="H31" s="1285">
        <f>SUM(H13:H30)</f>
        <v>99071</v>
      </c>
      <c r="I31" s="1311">
        <f t="shared" si="1"/>
        <v>85.550585472004428</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19"/>
      <c r="C35" s="1719"/>
      <c r="D35" s="1719"/>
      <c r="E35" s="1719"/>
      <c r="F35" s="1719"/>
      <c r="G35" s="1719"/>
      <c r="H35" s="1719"/>
      <c r="I35" s="1719"/>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20" t="s">
        <v>460</v>
      </c>
      <c r="C6" s="1720"/>
      <c r="D6" s="1720"/>
      <c r="E6" s="1720"/>
      <c r="F6" s="1720"/>
      <c r="G6" s="1720"/>
      <c r="H6" s="1720"/>
      <c r="I6" s="1720"/>
      <c r="J6" s="1720"/>
      <c r="K6" s="1720"/>
      <c r="L6" s="1720"/>
      <c r="M6" s="1119"/>
      <c r="N6" s="1119"/>
      <c r="O6" s="1119"/>
    </row>
    <row r="7" spans="1:15" s="1120" customFormat="1" ht="15.75" customHeight="1" x14ac:dyDescent="0.25">
      <c r="A7" s="1117"/>
      <c r="B7" s="1721" t="str">
        <f>porsaad!$B$6</f>
        <v>Situación a 31 de octubre de 2025</v>
      </c>
      <c r="C7" s="1721"/>
      <c r="D7" s="1721"/>
      <c r="E7" s="1721"/>
      <c r="F7" s="1721"/>
      <c r="G7" s="1721"/>
      <c r="H7" s="1721"/>
      <c r="I7" s="1721"/>
      <c r="J7" s="1721"/>
      <c r="K7" s="1721"/>
      <c r="L7" s="1721"/>
      <c r="M7" s="1122"/>
      <c r="N7" s="1122"/>
      <c r="O7" s="1122"/>
    </row>
    <row r="8" spans="1:15" ht="8.25" customHeight="1" x14ac:dyDescent="0.35"/>
    <row r="9" spans="1:15" ht="15" customHeight="1" x14ac:dyDescent="0.35">
      <c r="B9" s="1739" t="s">
        <v>12</v>
      </c>
      <c r="D9" s="1736" t="s">
        <v>29</v>
      </c>
      <c r="E9" s="1745" t="s">
        <v>210</v>
      </c>
      <c r="F9" s="1741"/>
      <c r="G9" s="1139"/>
      <c r="H9" s="1722" t="s">
        <v>283</v>
      </c>
      <c r="I9" s="1741"/>
      <c r="J9" s="1139"/>
      <c r="K9" s="1722" t="s">
        <v>282</v>
      </c>
      <c r="L9" s="1741"/>
    </row>
    <row r="10" spans="1:15" ht="15.75" customHeight="1" x14ac:dyDescent="0.35">
      <c r="B10" s="1740"/>
      <c r="D10" s="1737"/>
      <c r="E10" s="1746"/>
      <c r="F10" s="1742"/>
      <c r="G10" s="1139"/>
      <c r="H10" s="1723"/>
      <c r="I10" s="1742"/>
      <c r="J10" s="1139"/>
      <c r="K10" s="1723"/>
      <c r="L10" s="1742"/>
    </row>
    <row r="11" spans="1:15" x14ac:dyDescent="0.35">
      <c r="B11" s="1740"/>
      <c r="D11" s="1737"/>
      <c r="E11" s="1746"/>
      <c r="F11" s="1742"/>
      <c r="G11" s="1139"/>
      <c r="H11" s="1723"/>
      <c r="I11" s="1742"/>
      <c r="J11" s="1139"/>
      <c r="K11" s="1723"/>
      <c r="L11" s="1742"/>
    </row>
    <row r="12" spans="1:15" ht="33" customHeight="1" x14ac:dyDescent="0.35">
      <c r="B12" s="1740"/>
      <c r="D12" s="1738"/>
      <c r="E12" s="1746"/>
      <c r="F12" s="1742"/>
      <c r="G12" s="1139"/>
      <c r="H12" s="1743"/>
      <c r="I12" s="1744"/>
      <c r="J12" s="1139"/>
      <c r="K12" s="1743"/>
      <c r="L12" s="1744"/>
    </row>
    <row r="13" spans="1:15" ht="29" x14ac:dyDescent="0.35">
      <c r="B13" s="1723"/>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437319</v>
      </c>
      <c r="E14" s="929">
        <f>'10pendResol'!H13</f>
        <v>18507</v>
      </c>
      <c r="F14" s="1044">
        <f>E14/$D14*100</f>
        <v>4.231922235256186</v>
      </c>
      <c r="G14" s="930"/>
      <c r="H14" s="929">
        <f>'10pendPrest'!H13</f>
        <v>12779</v>
      </c>
      <c r="I14" s="1044">
        <f t="shared" ref="I14:I32" si="0">H14/$K14*100</f>
        <v>40.845745700952499</v>
      </c>
      <c r="J14" s="930"/>
      <c r="K14" s="929">
        <f t="shared" ref="K14:K31" si="1">E14+H14</f>
        <v>31286</v>
      </c>
      <c r="L14" s="1044">
        <f t="shared" ref="L14:L32" si="2">K14/D14*100</f>
        <v>7.1540454450869957</v>
      </c>
    </row>
    <row r="15" spans="1:15" x14ac:dyDescent="0.35">
      <c r="B15" s="1141" t="s">
        <v>7</v>
      </c>
      <c r="D15" s="934">
        <f>'21solsaad'!D11</f>
        <v>60843</v>
      </c>
      <c r="E15" s="934">
        <f>'10pendResol'!H14</f>
        <v>335</v>
      </c>
      <c r="F15" s="1045">
        <f t="shared" ref="F15:F31" si="3">E15/$D15*100</f>
        <v>0.55059743931101357</v>
      </c>
      <c r="G15" s="930"/>
      <c r="H15" s="934">
        <f>'10pendPrest'!H14</f>
        <v>31</v>
      </c>
      <c r="I15" s="1045">
        <f t="shared" si="0"/>
        <v>8.4699453551912569</v>
      </c>
      <c r="J15" s="930"/>
      <c r="K15" s="934">
        <f t="shared" si="1"/>
        <v>366</v>
      </c>
      <c r="L15" s="1045">
        <f t="shared" si="2"/>
        <v>0.60154824712785371</v>
      </c>
    </row>
    <row r="16" spans="1:15" x14ac:dyDescent="0.35">
      <c r="B16" s="1141" t="s">
        <v>37</v>
      </c>
      <c r="D16" s="934">
        <f>'21solsaad'!D12</f>
        <v>50819</v>
      </c>
      <c r="E16" s="934">
        <f>'10pendResol'!H15</f>
        <v>5645</v>
      </c>
      <c r="F16" s="1045">
        <f t="shared" si="3"/>
        <v>11.108050138727641</v>
      </c>
      <c r="G16" s="930"/>
      <c r="H16" s="934">
        <f>'10pendPrest'!H15</f>
        <v>268</v>
      </c>
      <c r="I16" s="1045">
        <f t="shared" si="0"/>
        <v>4.5323862675460846</v>
      </c>
      <c r="J16" s="930"/>
      <c r="K16" s="934">
        <f t="shared" si="1"/>
        <v>5913</v>
      </c>
      <c r="L16" s="1045">
        <f t="shared" si="2"/>
        <v>11.635411952222594</v>
      </c>
    </row>
    <row r="17" spans="2:12" x14ac:dyDescent="0.35">
      <c r="B17" s="1141" t="s">
        <v>38</v>
      </c>
      <c r="D17" s="934">
        <f>'21solsaad'!D13</f>
        <v>50307</v>
      </c>
      <c r="E17" s="934">
        <f>'10pendResol'!H16</f>
        <v>1468</v>
      </c>
      <c r="F17" s="1045">
        <f t="shared" si="3"/>
        <v>2.9180829705607572</v>
      </c>
      <c r="G17" s="930"/>
      <c r="H17" s="934">
        <f>'10pendPrest'!H16</f>
        <v>2366</v>
      </c>
      <c r="I17" s="1045">
        <f t="shared" si="0"/>
        <v>61.711006781429312</v>
      </c>
      <c r="J17" s="930"/>
      <c r="K17" s="934">
        <f t="shared" si="1"/>
        <v>3834</v>
      </c>
      <c r="L17" s="1045">
        <f t="shared" si="2"/>
        <v>7.6212057964100426</v>
      </c>
    </row>
    <row r="18" spans="2:12" x14ac:dyDescent="0.35">
      <c r="B18" s="1141" t="s">
        <v>6</v>
      </c>
      <c r="D18" s="934">
        <f>'21solsaad'!D14</f>
        <v>78559</v>
      </c>
      <c r="E18" s="934">
        <f>'10pendResol'!H17</f>
        <v>2800</v>
      </c>
      <c r="F18" s="1045">
        <f>E18/$D18*100</f>
        <v>3.5642001552972924</v>
      </c>
      <c r="G18" s="930"/>
      <c r="H18" s="934">
        <f>'10pendPrest'!H17</f>
        <v>4519</v>
      </c>
      <c r="I18" s="1045">
        <f t="shared" si="0"/>
        <v>61.743407569340071</v>
      </c>
      <c r="J18" s="930"/>
      <c r="K18" s="934">
        <f t="shared" si="1"/>
        <v>7319</v>
      </c>
      <c r="L18" s="1045">
        <f t="shared" si="2"/>
        <v>9.3165646202217438</v>
      </c>
    </row>
    <row r="19" spans="2:12" x14ac:dyDescent="0.35">
      <c r="B19" s="1141" t="s">
        <v>5</v>
      </c>
      <c r="D19" s="934">
        <f>'21solsaad'!D15</f>
        <v>23614</v>
      </c>
      <c r="E19" s="934">
        <f>'10pendResol'!H18</f>
        <v>22</v>
      </c>
      <c r="F19" s="1045">
        <f t="shared" si="3"/>
        <v>9.3165071567714072E-2</v>
      </c>
      <c r="G19" s="930"/>
      <c r="H19" s="934">
        <f>'10pendPrest'!H18</f>
        <v>59</v>
      </c>
      <c r="I19" s="1045">
        <f t="shared" si="0"/>
        <v>72.839506172839506</v>
      </c>
      <c r="J19" s="930"/>
      <c r="K19" s="934">
        <f t="shared" si="1"/>
        <v>81</v>
      </c>
      <c r="L19" s="1045">
        <f t="shared" si="2"/>
        <v>0.34301685440840179</v>
      </c>
    </row>
    <row r="20" spans="2:12" x14ac:dyDescent="0.35">
      <c r="B20" s="1141" t="s">
        <v>4</v>
      </c>
      <c r="D20" s="934">
        <f>'21solsaad'!D16</f>
        <v>162195</v>
      </c>
      <c r="E20" s="934">
        <f>'10pendResol'!H19</f>
        <v>325</v>
      </c>
      <c r="F20" s="1045">
        <f t="shared" si="3"/>
        <v>0.20037609050833874</v>
      </c>
      <c r="G20" s="930"/>
      <c r="H20" s="934">
        <f>'10pendPrest'!H19</f>
        <v>19</v>
      </c>
      <c r="I20" s="1045">
        <f t="shared" si="0"/>
        <v>5.5232558139534884</v>
      </c>
      <c r="J20" s="930"/>
      <c r="K20" s="934">
        <f t="shared" si="1"/>
        <v>344</v>
      </c>
      <c r="L20" s="1045">
        <f t="shared" si="2"/>
        <v>0.21209038503036468</v>
      </c>
    </row>
    <row r="21" spans="2:12" x14ac:dyDescent="0.35">
      <c r="B21" s="1141" t="s">
        <v>40</v>
      </c>
      <c r="D21" s="934">
        <f>'21solsaad'!D17</f>
        <v>103813</v>
      </c>
      <c r="E21" s="934">
        <f>'10pendResol'!H20</f>
        <v>429</v>
      </c>
      <c r="F21" s="1045">
        <f t="shared" si="3"/>
        <v>0.41324304277884272</v>
      </c>
      <c r="G21" s="930"/>
      <c r="H21" s="934">
        <f>'10pendPrest'!H20</f>
        <v>1728</v>
      </c>
      <c r="I21" s="1045">
        <f t="shared" si="0"/>
        <v>80.111265646731567</v>
      </c>
      <c r="J21" s="930"/>
      <c r="K21" s="934">
        <f t="shared" si="1"/>
        <v>2157</v>
      </c>
      <c r="L21" s="1045">
        <f t="shared" si="2"/>
        <v>2.0777744598460695</v>
      </c>
    </row>
    <row r="22" spans="2:12" x14ac:dyDescent="0.35">
      <c r="B22" s="1141" t="s">
        <v>41</v>
      </c>
      <c r="D22" s="934">
        <f>'21solsaad'!D18</f>
        <v>415244</v>
      </c>
      <c r="E22" s="934">
        <f>'10pendResol'!H21</f>
        <v>14176</v>
      </c>
      <c r="F22" s="1045">
        <f t="shared" si="3"/>
        <v>3.4138964078951171</v>
      </c>
      <c r="G22" s="930"/>
      <c r="H22" s="934">
        <f>'10pendPrest'!H21</f>
        <v>37265</v>
      </c>
      <c r="I22" s="1045">
        <f t="shared" si="0"/>
        <v>72.442215353511784</v>
      </c>
      <c r="J22" s="930"/>
      <c r="K22" s="934">
        <f t="shared" si="1"/>
        <v>51441</v>
      </c>
      <c r="L22" s="1045">
        <f t="shared" si="2"/>
        <v>12.388138058587241</v>
      </c>
    </row>
    <row r="23" spans="2:12" x14ac:dyDescent="0.35">
      <c r="B23" s="1141" t="s">
        <v>3</v>
      </c>
      <c r="D23" s="934">
        <f>'21solsaad'!D19</f>
        <v>233083</v>
      </c>
      <c r="E23" s="934">
        <f>'10pendResol'!H22</f>
        <v>9122</v>
      </c>
      <c r="F23" s="1045">
        <f t="shared" si="3"/>
        <v>3.9136273344688375</v>
      </c>
      <c r="G23" s="930"/>
      <c r="H23" s="934">
        <f>'10pendPrest'!H22</f>
        <v>5762</v>
      </c>
      <c r="I23" s="1045">
        <f t="shared" si="0"/>
        <v>38.712711636656813</v>
      </c>
      <c r="J23" s="930"/>
      <c r="K23" s="934">
        <f t="shared" si="1"/>
        <v>14884</v>
      </c>
      <c r="L23" s="1045">
        <f t="shared" si="2"/>
        <v>6.3857080953994938</v>
      </c>
    </row>
    <row r="24" spans="2:12" x14ac:dyDescent="0.35">
      <c r="B24" s="1141" t="s">
        <v>2</v>
      </c>
      <c r="D24" s="934">
        <f>'21solsaad'!D20</f>
        <v>61690</v>
      </c>
      <c r="E24" s="934">
        <f>'10pendResol'!H23</f>
        <v>1063</v>
      </c>
      <c r="F24" s="1045">
        <f t="shared" si="3"/>
        <v>1.7231317879721189</v>
      </c>
      <c r="G24" s="930"/>
      <c r="H24" s="934">
        <f>'10pendPrest'!H23</f>
        <v>3365</v>
      </c>
      <c r="I24" s="1045">
        <f t="shared" si="0"/>
        <v>75.993676603432704</v>
      </c>
      <c r="J24" s="930"/>
      <c r="K24" s="934">
        <f t="shared" si="1"/>
        <v>4428</v>
      </c>
      <c r="L24" s="1045">
        <f t="shared" si="2"/>
        <v>7.177824606905495</v>
      </c>
    </row>
    <row r="25" spans="2:12" x14ac:dyDescent="0.35">
      <c r="B25" s="1141" t="s">
        <v>35</v>
      </c>
      <c r="D25" s="934">
        <f>'21solsaad'!D21</f>
        <v>97778</v>
      </c>
      <c r="E25" s="934">
        <f>'10pendResol'!H24</f>
        <v>147</v>
      </c>
      <c r="F25" s="1045">
        <f t="shared" si="3"/>
        <v>0.15034056740780136</v>
      </c>
      <c r="G25" s="930"/>
      <c r="H25" s="934">
        <f>'10pendPrest'!H24</f>
        <v>983</v>
      </c>
      <c r="I25" s="1045">
        <f t="shared" si="0"/>
        <v>86.991150442477874</v>
      </c>
      <c r="J25" s="930"/>
      <c r="K25" s="934">
        <f t="shared" si="1"/>
        <v>1130</v>
      </c>
      <c r="L25" s="1045">
        <f t="shared" si="2"/>
        <v>1.155679191638201</v>
      </c>
    </row>
    <row r="26" spans="2:12" x14ac:dyDescent="0.35">
      <c r="B26" s="1141" t="s">
        <v>42</v>
      </c>
      <c r="D26" s="934">
        <f>'21solsaad'!D22</f>
        <v>277217</v>
      </c>
      <c r="E26" s="934">
        <f>'10pendResol'!H25</f>
        <v>194</v>
      </c>
      <c r="F26" s="1045">
        <f t="shared" si="3"/>
        <v>6.9981278204439126E-2</v>
      </c>
      <c r="G26" s="930"/>
      <c r="H26" s="934">
        <f>'10pendPrest'!H25</f>
        <v>12069</v>
      </c>
      <c r="I26" s="1045">
        <f t="shared" si="0"/>
        <v>98.418005382043546</v>
      </c>
      <c r="J26" s="930"/>
      <c r="K26" s="934">
        <f t="shared" si="1"/>
        <v>12263</v>
      </c>
      <c r="L26" s="1045">
        <f t="shared" si="2"/>
        <v>4.4236103846445207</v>
      </c>
    </row>
    <row r="27" spans="2:12" x14ac:dyDescent="0.35">
      <c r="B27" s="1141" t="s">
        <v>43</v>
      </c>
      <c r="D27" s="934">
        <f>'21solsaad'!D23</f>
        <v>74140</v>
      </c>
      <c r="E27" s="934">
        <f>'10pendResol'!H26</f>
        <v>4018</v>
      </c>
      <c r="F27" s="1045">
        <f t="shared" si="3"/>
        <v>5.4194766657674673</v>
      </c>
      <c r="G27" s="930"/>
      <c r="H27" s="934">
        <f>'10pendPrest'!H26</f>
        <v>7610</v>
      </c>
      <c r="I27" s="1045">
        <f t="shared" si="0"/>
        <v>65.445476436188514</v>
      </c>
      <c r="J27" s="930"/>
      <c r="K27" s="934">
        <f t="shared" si="1"/>
        <v>11628</v>
      </c>
      <c r="L27" s="1045">
        <f t="shared" si="2"/>
        <v>15.683841381170756</v>
      </c>
    </row>
    <row r="28" spans="2:12" x14ac:dyDescent="0.35">
      <c r="B28" s="1141" t="s">
        <v>44</v>
      </c>
      <c r="D28" s="934">
        <f>'21solsaad'!D24</f>
        <v>23753</v>
      </c>
      <c r="E28" s="934">
        <f>'10pendResol'!H27</f>
        <v>96</v>
      </c>
      <c r="F28" s="1045">
        <f t="shared" si="3"/>
        <v>0.40415947459268309</v>
      </c>
      <c r="G28" s="930"/>
      <c r="H28" s="934">
        <f>'10pendPrest'!H27</f>
        <v>258</v>
      </c>
      <c r="I28" s="1045">
        <f t="shared" si="0"/>
        <v>72.881355932203391</v>
      </c>
      <c r="J28" s="930"/>
      <c r="K28" s="934">
        <f t="shared" si="1"/>
        <v>354</v>
      </c>
      <c r="L28" s="1045">
        <f t="shared" si="2"/>
        <v>1.4903380625605187</v>
      </c>
    </row>
    <row r="29" spans="2:12" x14ac:dyDescent="0.35">
      <c r="B29" s="1141" t="s">
        <v>45</v>
      </c>
      <c r="D29" s="934">
        <f>'21solsaad'!D25</f>
        <v>121300</v>
      </c>
      <c r="E29" s="934">
        <f>'10pendResol'!H28</f>
        <v>135</v>
      </c>
      <c r="F29" s="1045">
        <f t="shared" si="3"/>
        <v>0.11129431162407255</v>
      </c>
      <c r="G29" s="930"/>
      <c r="H29" s="934">
        <f>'10pendPrest'!H28</f>
        <v>9356</v>
      </c>
      <c r="I29" s="1045">
        <f t="shared" si="0"/>
        <v>98.577599831419235</v>
      </c>
      <c r="J29" s="930"/>
      <c r="K29" s="934">
        <f t="shared" si="1"/>
        <v>9491</v>
      </c>
      <c r="L29" s="1045">
        <f t="shared" si="2"/>
        <v>7.8244023083264631</v>
      </c>
    </row>
    <row r="30" spans="2:12" x14ac:dyDescent="0.35">
      <c r="B30" s="1141" t="s">
        <v>46</v>
      </c>
      <c r="D30" s="934">
        <f>'21solsaad'!D26</f>
        <v>14923</v>
      </c>
      <c r="E30" s="934">
        <f>'10pendResol'!H29</f>
        <v>7</v>
      </c>
      <c r="F30" s="1045">
        <f t="shared" si="3"/>
        <v>4.6907458285867454E-2</v>
      </c>
      <c r="G30" s="930"/>
      <c r="H30" s="934">
        <f>'10pendPrest'!H29</f>
        <v>436</v>
      </c>
      <c r="I30" s="1045">
        <f t="shared" si="0"/>
        <v>98.419864559819416</v>
      </c>
      <c r="J30" s="930"/>
      <c r="K30" s="934">
        <f t="shared" si="1"/>
        <v>443</v>
      </c>
      <c r="L30" s="1045">
        <f t="shared" si="2"/>
        <v>2.9685720029484686</v>
      </c>
    </row>
    <row r="31" spans="2:12" x14ac:dyDescent="0.35">
      <c r="B31" s="1142" t="s">
        <v>1</v>
      </c>
      <c r="D31" s="1128">
        <f>'21solsaad'!D27</f>
        <v>5900</v>
      </c>
      <c r="E31" s="1128">
        <f>'10pendResol'!H30</f>
        <v>31</v>
      </c>
      <c r="F31" s="1046">
        <f t="shared" si="3"/>
        <v>0.52542372881355937</v>
      </c>
      <c r="G31" s="930"/>
      <c r="H31" s="1128">
        <f>'10pendPrest'!H30</f>
        <v>198</v>
      </c>
      <c r="I31" s="1046">
        <f t="shared" si="0"/>
        <v>86.462882096069876</v>
      </c>
      <c r="J31" s="930"/>
      <c r="K31" s="1128">
        <f t="shared" si="1"/>
        <v>229</v>
      </c>
      <c r="L31" s="1046">
        <f t="shared" si="2"/>
        <v>3.8813559322033897</v>
      </c>
    </row>
    <row r="32" spans="2:12" x14ac:dyDescent="0.35">
      <c r="B32" s="1309" t="s">
        <v>0</v>
      </c>
      <c r="D32" s="1310">
        <f>SUM(D14:D31)</f>
        <v>2292497</v>
      </c>
      <c r="E32" s="1310">
        <f>SUM(E14:E31)</f>
        <v>58520</v>
      </c>
      <c r="F32" s="1299">
        <f>E32/$D32*100</f>
        <v>2.5526750961942368</v>
      </c>
      <c r="G32" s="1277"/>
      <c r="H32" s="1310">
        <f>SUM(H14:H31)</f>
        <v>99071</v>
      </c>
      <c r="I32" s="1299">
        <f t="shared" si="0"/>
        <v>62.865899702394167</v>
      </c>
      <c r="J32" s="1277"/>
      <c r="K32" s="1310">
        <f>SUM(K14:K31)</f>
        <v>157591</v>
      </c>
      <c r="L32" s="1299">
        <f t="shared" si="2"/>
        <v>6.8742074689737862</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54" t="s">
        <v>461</v>
      </c>
      <c r="C6" s="1554"/>
      <c r="D6" s="1554"/>
      <c r="E6" s="1554"/>
      <c r="F6" s="1554"/>
      <c r="G6" s="1554"/>
      <c r="H6" s="1554"/>
      <c r="I6" s="1554"/>
      <c r="J6" s="1554"/>
      <c r="K6" s="1554"/>
      <c r="L6" s="1554"/>
      <c r="M6" s="1554"/>
      <c r="N6" s="1554"/>
      <c r="O6" s="99"/>
    </row>
    <row r="7" spans="1:17" s="4" customFormat="1" ht="11.25" customHeight="1" x14ac:dyDescent="0.25">
      <c r="A7" s="97"/>
      <c r="B7" s="1554"/>
      <c r="C7" s="1554"/>
      <c r="D7" s="1554"/>
      <c r="E7" s="1554"/>
      <c r="F7" s="1554"/>
      <c r="G7" s="1554"/>
      <c r="H7" s="1554"/>
      <c r="I7" s="1554"/>
      <c r="J7" s="1554"/>
      <c r="K7" s="1554"/>
      <c r="L7" s="1554"/>
      <c r="M7" s="1554"/>
      <c r="N7" s="1554"/>
      <c r="O7" s="99"/>
    </row>
    <row r="8" spans="1:17" s="4" customFormat="1" ht="15.75" customHeight="1" x14ac:dyDescent="0.25">
      <c r="A8" s="97"/>
      <c r="B8" s="1693" t="s">
        <v>498</v>
      </c>
      <c r="C8" s="1693"/>
      <c r="D8" s="1693"/>
      <c r="E8" s="1693"/>
      <c r="F8" s="1693"/>
      <c r="G8" s="1693"/>
      <c r="H8" s="1693"/>
      <c r="I8" s="1693"/>
      <c r="J8" s="1693"/>
      <c r="K8" s="1693"/>
      <c r="L8" s="1693"/>
      <c r="M8" s="1693"/>
      <c r="N8" s="1693"/>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47" t="s">
        <v>0</v>
      </c>
      <c r="D11" s="1747"/>
      <c r="E11" s="1747"/>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334827</v>
      </c>
      <c r="D13" s="102">
        <v>321670</v>
      </c>
      <c r="E13" s="102">
        <v>13157</v>
      </c>
      <c r="F13" s="103">
        <v>0.96070508053412662</v>
      </c>
      <c r="G13" s="103">
        <v>3.9294919465873421E-2</v>
      </c>
      <c r="I13" s="101">
        <v>7</v>
      </c>
      <c r="J13" s="101">
        <v>1</v>
      </c>
      <c r="K13" s="101">
        <v>8</v>
      </c>
      <c r="L13" s="100" t="s">
        <v>4</v>
      </c>
      <c r="M13" s="102">
        <v>127957</v>
      </c>
      <c r="N13" s="102">
        <v>209</v>
      </c>
      <c r="O13" s="103">
        <f t="shared" ref="O13:P28" si="0">INDEX($B$13:$G$32,$K13,O$11)</f>
        <v>0.99836930231106535</v>
      </c>
      <c r="P13" s="103">
        <f t="shared" si="0"/>
        <v>1.6306976889346628E-3</v>
      </c>
      <c r="Q13" s="103">
        <f>$F$32</f>
        <v>0.9338289325569834</v>
      </c>
    </row>
    <row r="14" spans="1:17" s="100" customFormat="1" ht="14.5" x14ac:dyDescent="0.35">
      <c r="B14" s="100" t="s">
        <v>7</v>
      </c>
      <c r="C14" s="102">
        <v>48550</v>
      </c>
      <c r="D14" s="102">
        <v>48456</v>
      </c>
      <c r="E14" s="102">
        <v>94</v>
      </c>
      <c r="F14" s="103">
        <v>0.99806385169927914</v>
      </c>
      <c r="G14" s="103">
        <v>1.9361483007209062E-3</v>
      </c>
      <c r="I14" s="101">
        <v>2</v>
      </c>
      <c r="J14" s="101">
        <v>2</v>
      </c>
      <c r="K14" s="101">
        <v>2</v>
      </c>
      <c r="L14" s="100" t="s">
        <v>7</v>
      </c>
      <c r="M14" s="102">
        <v>48456</v>
      </c>
      <c r="N14" s="102">
        <v>94</v>
      </c>
      <c r="O14" s="103">
        <f t="shared" si="0"/>
        <v>0.99806385169927914</v>
      </c>
      <c r="P14" s="103">
        <f t="shared" si="0"/>
        <v>1.9361483007209062E-3</v>
      </c>
      <c r="Q14" s="103">
        <f t="shared" ref="Q14:Q32" si="1">$F$32</f>
        <v>0.9338289325569834</v>
      </c>
    </row>
    <row r="15" spans="1:17" s="100" customFormat="1" ht="14.5" x14ac:dyDescent="0.35">
      <c r="B15" s="100" t="s">
        <v>37</v>
      </c>
      <c r="C15" s="102">
        <v>34426</v>
      </c>
      <c r="D15" s="102">
        <v>34063</v>
      </c>
      <c r="E15" s="102">
        <v>363</v>
      </c>
      <c r="F15" s="103">
        <v>0.98945564399000752</v>
      </c>
      <c r="G15" s="103">
        <v>1.0544356009992447E-2</v>
      </c>
      <c r="I15" s="101">
        <v>3</v>
      </c>
      <c r="J15" s="101">
        <v>3</v>
      </c>
      <c r="K15" s="101">
        <v>3</v>
      </c>
      <c r="L15" s="100" t="s">
        <v>37</v>
      </c>
      <c r="M15" s="102">
        <v>34063</v>
      </c>
      <c r="N15" s="102">
        <v>363</v>
      </c>
      <c r="O15" s="103">
        <f t="shared" si="0"/>
        <v>0.98945564399000752</v>
      </c>
      <c r="P15" s="103">
        <f t="shared" si="0"/>
        <v>1.0544356009992447E-2</v>
      </c>
      <c r="Q15" s="103">
        <f t="shared" si="1"/>
        <v>0.9338289325569834</v>
      </c>
    </row>
    <row r="16" spans="1:17" s="100" customFormat="1" ht="14.5" x14ac:dyDescent="0.35">
      <c r="B16" s="100" t="s">
        <v>38</v>
      </c>
      <c r="C16" s="102">
        <v>37573</v>
      </c>
      <c r="D16" s="102">
        <v>33805</v>
      </c>
      <c r="E16" s="102">
        <v>3768</v>
      </c>
      <c r="F16" s="103">
        <v>0.89971522103638246</v>
      </c>
      <c r="G16" s="103">
        <v>0.1002847789636175</v>
      </c>
      <c r="I16" s="101">
        <v>15</v>
      </c>
      <c r="J16" s="101">
        <v>4</v>
      </c>
      <c r="K16" s="101">
        <v>13</v>
      </c>
      <c r="L16" s="100" t="s">
        <v>35</v>
      </c>
      <c r="M16" s="102">
        <v>90424</v>
      </c>
      <c r="N16" s="102">
        <v>1028</v>
      </c>
      <c r="O16" s="103">
        <f t="shared" si="0"/>
        <v>0.98875913047281638</v>
      </c>
      <c r="P16" s="103">
        <f t="shared" si="0"/>
        <v>1.1240869527183658E-2</v>
      </c>
      <c r="Q16" s="103">
        <f t="shared" si="1"/>
        <v>0.9338289325569834</v>
      </c>
    </row>
    <row r="17" spans="2:17" s="100" customFormat="1" ht="14.5" x14ac:dyDescent="0.35">
      <c r="B17" s="100" t="s">
        <v>6</v>
      </c>
      <c r="C17" s="102">
        <v>65717</v>
      </c>
      <c r="D17" s="102">
        <v>61080</v>
      </c>
      <c r="E17" s="102">
        <v>4637</v>
      </c>
      <c r="F17" s="103">
        <v>0.92943987096185154</v>
      </c>
      <c r="G17" s="103">
        <v>7.0560129038148428E-2</v>
      </c>
      <c r="I17" s="101">
        <v>13</v>
      </c>
      <c r="J17" s="101">
        <v>5</v>
      </c>
      <c r="K17" s="101">
        <v>6</v>
      </c>
      <c r="L17" s="100" t="s">
        <v>5</v>
      </c>
      <c r="M17" s="102">
        <v>18238</v>
      </c>
      <c r="N17" s="102">
        <v>317</v>
      </c>
      <c r="O17" s="103">
        <f t="shared" si="0"/>
        <v>0.98291565615736998</v>
      </c>
      <c r="P17" s="103">
        <f t="shared" si="0"/>
        <v>1.708434384263002E-2</v>
      </c>
      <c r="Q17" s="103">
        <f t="shared" si="1"/>
        <v>0.9338289325569834</v>
      </c>
    </row>
    <row r="18" spans="2:17" s="100" customFormat="1" ht="14.5" x14ac:dyDescent="0.35">
      <c r="B18" s="100" t="s">
        <v>5</v>
      </c>
      <c r="C18" s="102">
        <v>18555</v>
      </c>
      <c r="D18" s="102">
        <v>18238</v>
      </c>
      <c r="E18" s="102">
        <v>317</v>
      </c>
      <c r="F18" s="103">
        <v>0.98291565615736998</v>
      </c>
      <c r="G18" s="103">
        <v>1.708434384263002E-2</v>
      </c>
      <c r="I18" s="101">
        <v>5</v>
      </c>
      <c r="J18" s="101">
        <v>6</v>
      </c>
      <c r="K18" s="101">
        <v>17</v>
      </c>
      <c r="L18" s="100" t="s">
        <v>44</v>
      </c>
      <c r="M18" s="102">
        <v>17455</v>
      </c>
      <c r="N18" s="102">
        <v>386</v>
      </c>
      <c r="O18" s="103">
        <f t="shared" si="0"/>
        <v>0.9783644414550754</v>
      </c>
      <c r="P18" s="103">
        <f t="shared" si="0"/>
        <v>2.1635558544924612E-2</v>
      </c>
      <c r="Q18" s="103">
        <f t="shared" si="1"/>
        <v>0.9338289325569834</v>
      </c>
    </row>
    <row r="19" spans="2:17" s="100" customFormat="1" ht="14.5" x14ac:dyDescent="0.35">
      <c r="B19" s="100" t="s">
        <v>40</v>
      </c>
      <c r="C19" s="102">
        <v>83977</v>
      </c>
      <c r="D19" s="102">
        <v>80382</v>
      </c>
      <c r="E19" s="102">
        <v>3595</v>
      </c>
      <c r="F19" s="103">
        <v>0.95719065934720216</v>
      </c>
      <c r="G19" s="103">
        <v>4.2809340652797789E-2</v>
      </c>
      <c r="I19" s="101">
        <v>8</v>
      </c>
      <c r="J19" s="101">
        <v>7</v>
      </c>
      <c r="K19" s="101">
        <v>1</v>
      </c>
      <c r="L19" s="100" t="s">
        <v>8</v>
      </c>
      <c r="M19" s="102">
        <v>321670</v>
      </c>
      <c r="N19" s="102">
        <v>13157</v>
      </c>
      <c r="O19" s="103">
        <f t="shared" si="0"/>
        <v>0.96070508053412662</v>
      </c>
      <c r="P19" s="103">
        <f t="shared" si="0"/>
        <v>3.9294919465873421E-2</v>
      </c>
      <c r="Q19" s="103">
        <f t="shared" si="1"/>
        <v>0.9338289325569834</v>
      </c>
    </row>
    <row r="20" spans="2:17" s="100" customFormat="1" ht="14.5" x14ac:dyDescent="0.35">
      <c r="B20" s="100" t="s">
        <v>4</v>
      </c>
      <c r="C20" s="102">
        <v>128166</v>
      </c>
      <c r="D20" s="102">
        <v>127957</v>
      </c>
      <c r="E20" s="102">
        <v>209</v>
      </c>
      <c r="F20" s="103">
        <v>0.99836930231106535</v>
      </c>
      <c r="G20" s="103">
        <v>1.6306976889346628E-3</v>
      </c>
      <c r="I20" s="101">
        <v>1</v>
      </c>
      <c r="J20" s="101">
        <v>8</v>
      </c>
      <c r="K20" s="101">
        <v>7</v>
      </c>
      <c r="L20" s="100" t="s">
        <v>40</v>
      </c>
      <c r="M20" s="102">
        <v>80382</v>
      </c>
      <c r="N20" s="102">
        <v>3595</v>
      </c>
      <c r="O20" s="103">
        <f t="shared" si="0"/>
        <v>0.95719065934720216</v>
      </c>
      <c r="P20" s="103">
        <f t="shared" si="0"/>
        <v>4.2809340652797789E-2</v>
      </c>
      <c r="Q20" s="103">
        <f t="shared" si="1"/>
        <v>0.9338289325569834</v>
      </c>
    </row>
    <row r="21" spans="2:17" s="100" customFormat="1" ht="14.5" x14ac:dyDescent="0.35">
      <c r="B21" s="100" t="s">
        <v>41</v>
      </c>
      <c r="C21" s="102">
        <v>282584</v>
      </c>
      <c r="D21" s="102">
        <v>243496</v>
      </c>
      <c r="E21" s="102">
        <v>39088</v>
      </c>
      <c r="F21" s="103">
        <v>0.86167652804121964</v>
      </c>
      <c r="G21" s="103">
        <v>0.13832347195878039</v>
      </c>
      <c r="I21" s="101">
        <v>18</v>
      </c>
      <c r="J21" s="101">
        <v>9</v>
      </c>
      <c r="K21" s="101">
        <v>11</v>
      </c>
      <c r="L21" s="100" t="s">
        <v>3</v>
      </c>
      <c r="M21" s="102">
        <v>177368</v>
      </c>
      <c r="N21" s="102">
        <v>8278</v>
      </c>
      <c r="O21" s="103">
        <f t="shared" si="0"/>
        <v>0.95540975835730368</v>
      </c>
      <c r="P21" s="103">
        <f t="shared" si="0"/>
        <v>4.4590241642696316E-2</v>
      </c>
      <c r="Q21" s="103">
        <f t="shared" si="1"/>
        <v>0.9338289325569834</v>
      </c>
    </row>
    <row r="22" spans="2:17" s="100" customFormat="1" ht="14.5" x14ac:dyDescent="0.35">
      <c r="B22" s="100" t="s">
        <v>39</v>
      </c>
      <c r="C22" s="102">
        <v>1768</v>
      </c>
      <c r="D22" s="102">
        <v>1659</v>
      </c>
      <c r="E22" s="102">
        <v>109</v>
      </c>
      <c r="F22" s="103">
        <v>0.93834841628959276</v>
      </c>
      <c r="G22" s="103">
        <v>6.1651583710407243E-2</v>
      </c>
      <c r="I22" s="101">
        <v>11</v>
      </c>
      <c r="J22" s="101">
        <v>10</v>
      </c>
      <c r="K22" s="101">
        <v>14</v>
      </c>
      <c r="L22" s="100" t="s">
        <v>42</v>
      </c>
      <c r="M22" s="102">
        <v>206319</v>
      </c>
      <c r="N22" s="102">
        <v>13411</v>
      </c>
      <c r="O22" s="103">
        <f t="shared" si="0"/>
        <v>0.93896600373185268</v>
      </c>
      <c r="P22" s="103">
        <f t="shared" si="0"/>
        <v>6.1033996268147268E-2</v>
      </c>
      <c r="Q22" s="103">
        <f t="shared" si="1"/>
        <v>0.9338289325569834</v>
      </c>
    </row>
    <row r="23" spans="2:17" s="100" customFormat="1" ht="14.5" x14ac:dyDescent="0.35">
      <c r="B23" s="100" t="s">
        <v>3</v>
      </c>
      <c r="C23" s="102">
        <v>185646</v>
      </c>
      <c r="D23" s="102">
        <v>177368</v>
      </c>
      <c r="E23" s="102">
        <v>8278</v>
      </c>
      <c r="F23" s="103">
        <v>0.95540975835730368</v>
      </c>
      <c r="G23" s="103">
        <v>4.4590241642696316E-2</v>
      </c>
      <c r="I23" s="101">
        <v>9</v>
      </c>
      <c r="J23" s="101">
        <v>11</v>
      </c>
      <c r="K23" s="101">
        <v>10</v>
      </c>
      <c r="L23" s="100" t="s">
        <v>39</v>
      </c>
      <c r="M23" s="102">
        <v>1659</v>
      </c>
      <c r="N23" s="102">
        <v>109</v>
      </c>
      <c r="O23" s="103">
        <f t="shared" si="0"/>
        <v>0.93834841628959276</v>
      </c>
      <c r="P23" s="103">
        <f t="shared" si="0"/>
        <v>6.1651583710407243E-2</v>
      </c>
      <c r="Q23" s="103">
        <f t="shared" si="1"/>
        <v>0.9338289325569834</v>
      </c>
    </row>
    <row r="24" spans="2:17" s="100" customFormat="1" ht="14.5" x14ac:dyDescent="0.35">
      <c r="B24" s="100" t="s">
        <v>2</v>
      </c>
      <c r="C24" s="102">
        <v>41858</v>
      </c>
      <c r="D24" s="102">
        <v>37527</v>
      </c>
      <c r="E24" s="102">
        <v>4331</v>
      </c>
      <c r="F24" s="103">
        <v>0.89653112905537768</v>
      </c>
      <c r="G24" s="103">
        <v>0.10346887094462229</v>
      </c>
      <c r="I24" s="101">
        <v>16</v>
      </c>
      <c r="J24" s="101">
        <v>12</v>
      </c>
      <c r="K24" s="101">
        <v>20</v>
      </c>
      <c r="L24" s="100" t="s">
        <v>108</v>
      </c>
      <c r="M24" s="102">
        <v>1634266</v>
      </c>
      <c r="N24" s="102">
        <v>115804</v>
      </c>
      <c r="O24" s="103">
        <f t="shared" si="0"/>
        <v>0.9338289325569834</v>
      </c>
      <c r="P24" s="103">
        <f t="shared" si="0"/>
        <v>6.6171067443016568E-2</v>
      </c>
      <c r="Q24" s="103">
        <f t="shared" si="1"/>
        <v>0.9338289325569834</v>
      </c>
    </row>
    <row r="25" spans="2:17" s="100" customFormat="1" ht="14.5" x14ac:dyDescent="0.35">
      <c r="B25" s="100" t="s">
        <v>35</v>
      </c>
      <c r="C25" s="102">
        <v>91452</v>
      </c>
      <c r="D25" s="102">
        <v>90424</v>
      </c>
      <c r="E25" s="102">
        <v>1028</v>
      </c>
      <c r="F25" s="103">
        <v>0.98875913047281638</v>
      </c>
      <c r="G25" s="103">
        <v>1.1240869527183658E-2</v>
      </c>
      <c r="I25" s="101">
        <v>4</v>
      </c>
      <c r="J25" s="101">
        <v>13</v>
      </c>
      <c r="K25" s="101">
        <v>5</v>
      </c>
      <c r="L25" s="100" t="s">
        <v>6</v>
      </c>
      <c r="M25" s="102">
        <v>61080</v>
      </c>
      <c r="N25" s="102">
        <v>4637</v>
      </c>
      <c r="O25" s="103">
        <f t="shared" si="0"/>
        <v>0.92943987096185154</v>
      </c>
      <c r="P25" s="103">
        <f t="shared" si="0"/>
        <v>7.0560129038148428E-2</v>
      </c>
      <c r="Q25" s="103">
        <f t="shared" si="1"/>
        <v>0.9338289325569834</v>
      </c>
    </row>
    <row r="26" spans="2:17" s="100" customFormat="1" ht="14.5" x14ac:dyDescent="0.35">
      <c r="B26" s="100" t="s">
        <v>42</v>
      </c>
      <c r="C26" s="102">
        <v>219730</v>
      </c>
      <c r="D26" s="102">
        <v>206319</v>
      </c>
      <c r="E26" s="102">
        <v>13411</v>
      </c>
      <c r="F26" s="103">
        <v>0.93896600373185268</v>
      </c>
      <c r="G26" s="103">
        <v>6.1033996268147268E-2</v>
      </c>
      <c r="I26" s="101">
        <v>10</v>
      </c>
      <c r="J26" s="101">
        <v>14</v>
      </c>
      <c r="K26" s="101">
        <v>15</v>
      </c>
      <c r="L26" s="100" t="s">
        <v>47</v>
      </c>
      <c r="M26" s="102">
        <v>2234</v>
      </c>
      <c r="N26" s="102">
        <v>246</v>
      </c>
      <c r="O26" s="103">
        <f t="shared" si="0"/>
        <v>0.90080645161290318</v>
      </c>
      <c r="P26" s="103">
        <f t="shared" si="0"/>
        <v>9.9193548387096778E-2</v>
      </c>
      <c r="Q26" s="103">
        <f t="shared" si="1"/>
        <v>0.9338289325569834</v>
      </c>
    </row>
    <row r="27" spans="2:17" s="100" customFormat="1" ht="14.5" x14ac:dyDescent="0.35">
      <c r="B27" s="100" t="s">
        <v>47</v>
      </c>
      <c r="C27" s="102">
        <v>2480</v>
      </c>
      <c r="D27" s="102">
        <v>2234</v>
      </c>
      <c r="E27" s="102">
        <v>246</v>
      </c>
      <c r="F27" s="103">
        <v>0.90080645161290318</v>
      </c>
      <c r="G27" s="103">
        <v>9.9193548387096778E-2</v>
      </c>
      <c r="I27" s="101">
        <v>14</v>
      </c>
      <c r="J27" s="101">
        <v>15</v>
      </c>
      <c r="K27" s="101">
        <v>4</v>
      </c>
      <c r="L27" s="100" t="s">
        <v>38</v>
      </c>
      <c r="M27" s="102">
        <v>33805</v>
      </c>
      <c r="N27" s="102">
        <v>3768</v>
      </c>
      <c r="O27" s="103">
        <f t="shared" si="0"/>
        <v>0.89971522103638246</v>
      </c>
      <c r="P27" s="103">
        <f t="shared" si="0"/>
        <v>0.1002847789636175</v>
      </c>
      <c r="Q27" s="103">
        <f t="shared" si="1"/>
        <v>0.9338289325569834</v>
      </c>
    </row>
    <row r="28" spans="2:17" s="100" customFormat="1" ht="14.5" x14ac:dyDescent="0.35">
      <c r="B28" s="100" t="s">
        <v>43</v>
      </c>
      <c r="C28" s="102">
        <v>56601</v>
      </c>
      <c r="D28" s="102">
        <v>48582</v>
      </c>
      <c r="E28" s="102">
        <v>8019</v>
      </c>
      <c r="F28" s="103">
        <v>0.85832405787883603</v>
      </c>
      <c r="G28" s="103">
        <v>0.14167594212116394</v>
      </c>
      <c r="I28" s="101">
        <v>19</v>
      </c>
      <c r="J28" s="101">
        <v>16</v>
      </c>
      <c r="K28" s="101">
        <v>12</v>
      </c>
      <c r="L28" s="100" t="s">
        <v>2</v>
      </c>
      <c r="M28" s="102">
        <v>37527</v>
      </c>
      <c r="N28" s="102">
        <v>4331</v>
      </c>
      <c r="O28" s="103">
        <f t="shared" si="0"/>
        <v>0.89653112905537768</v>
      </c>
      <c r="P28" s="103">
        <f t="shared" si="0"/>
        <v>0.10346887094462229</v>
      </c>
      <c r="Q28" s="103">
        <f t="shared" si="1"/>
        <v>0.9338289325569834</v>
      </c>
    </row>
    <row r="29" spans="2:17" s="100" customFormat="1" ht="14.5" x14ac:dyDescent="0.35">
      <c r="B29" s="100" t="s">
        <v>44</v>
      </c>
      <c r="C29" s="102">
        <v>17841</v>
      </c>
      <c r="D29" s="102">
        <v>17455</v>
      </c>
      <c r="E29" s="102">
        <v>386</v>
      </c>
      <c r="F29" s="103">
        <v>0.9783644414550754</v>
      </c>
      <c r="G29" s="103">
        <v>2.1635558544924612E-2</v>
      </c>
      <c r="I29" s="101">
        <v>6</v>
      </c>
      <c r="J29" s="101">
        <v>17</v>
      </c>
      <c r="K29" s="101">
        <v>19</v>
      </c>
      <c r="L29" s="100" t="s">
        <v>46</v>
      </c>
      <c r="M29" s="102">
        <v>9325</v>
      </c>
      <c r="N29" s="102">
        <v>1129</v>
      </c>
      <c r="O29" s="103">
        <f t="shared" ref="O29:P32" si="2">INDEX($B$13:$G$32,$K29,O$11)</f>
        <v>0.89200306102927107</v>
      </c>
      <c r="P29" s="103">
        <f t="shared" si="2"/>
        <v>0.1079969389707289</v>
      </c>
      <c r="Q29" s="103">
        <f t="shared" si="1"/>
        <v>0.9338289325569834</v>
      </c>
    </row>
    <row r="30" spans="2:17" s="100" customFormat="1" ht="14.5" x14ac:dyDescent="0.35">
      <c r="B30" s="100" t="s">
        <v>45</v>
      </c>
      <c r="C30" s="102">
        <v>87865</v>
      </c>
      <c r="D30" s="102">
        <v>74226</v>
      </c>
      <c r="E30" s="102">
        <v>13639</v>
      </c>
      <c r="F30" s="103">
        <v>0.84477323166220908</v>
      </c>
      <c r="G30" s="103">
        <v>0.15522676833779092</v>
      </c>
      <c r="I30" s="101">
        <v>20</v>
      </c>
      <c r="J30" s="101">
        <v>18</v>
      </c>
      <c r="K30" s="101">
        <v>9</v>
      </c>
      <c r="L30" s="100" t="s">
        <v>41</v>
      </c>
      <c r="M30" s="102">
        <v>243496</v>
      </c>
      <c r="N30" s="102">
        <v>39088</v>
      </c>
      <c r="O30" s="103">
        <f t="shared" si="2"/>
        <v>0.86167652804121964</v>
      </c>
      <c r="P30" s="103">
        <f t="shared" si="2"/>
        <v>0.13832347195878039</v>
      </c>
      <c r="Q30" s="103">
        <f t="shared" si="1"/>
        <v>0.9338289325569834</v>
      </c>
    </row>
    <row r="31" spans="2:17" s="100" customFormat="1" ht="14.5" x14ac:dyDescent="0.35">
      <c r="B31" s="100" t="s">
        <v>46</v>
      </c>
      <c r="C31" s="102">
        <v>10454</v>
      </c>
      <c r="D31" s="102">
        <v>9325</v>
      </c>
      <c r="E31" s="102">
        <v>1129</v>
      </c>
      <c r="F31" s="103">
        <v>0.89200306102927107</v>
      </c>
      <c r="G31" s="103">
        <v>0.1079969389707289</v>
      </c>
      <c r="I31" s="101">
        <v>17</v>
      </c>
      <c r="J31" s="101">
        <v>19</v>
      </c>
      <c r="K31" s="101">
        <v>16</v>
      </c>
      <c r="L31" s="100" t="s">
        <v>43</v>
      </c>
      <c r="M31" s="102">
        <v>48582</v>
      </c>
      <c r="N31" s="102">
        <v>8019</v>
      </c>
      <c r="O31" s="103">
        <f t="shared" si="2"/>
        <v>0.85832405787883603</v>
      </c>
      <c r="P31" s="103">
        <f t="shared" si="2"/>
        <v>0.14167594212116394</v>
      </c>
      <c r="Q31" s="103">
        <f t="shared" si="1"/>
        <v>0.9338289325569834</v>
      </c>
    </row>
    <row r="32" spans="2:17" s="100" customFormat="1" ht="14.5" x14ac:dyDescent="0.35">
      <c r="B32" s="104" t="s">
        <v>108</v>
      </c>
      <c r="C32" s="105">
        <v>1750070</v>
      </c>
      <c r="D32" s="105">
        <v>1634266</v>
      </c>
      <c r="E32" s="105">
        <v>115804</v>
      </c>
      <c r="F32" s="106">
        <v>0.9338289325569834</v>
      </c>
      <c r="G32" s="106">
        <v>6.6171067443016568E-2</v>
      </c>
      <c r="I32" s="101">
        <v>12</v>
      </c>
      <c r="J32" s="101">
        <v>20</v>
      </c>
      <c r="K32" s="101">
        <v>18</v>
      </c>
      <c r="L32" s="100" t="s">
        <v>45</v>
      </c>
      <c r="M32" s="102">
        <v>74226</v>
      </c>
      <c r="N32" s="102">
        <v>13639</v>
      </c>
      <c r="O32" s="103">
        <f t="shared" si="2"/>
        <v>0.84477323166220908</v>
      </c>
      <c r="P32" s="103">
        <f t="shared" si="2"/>
        <v>0.15522676833779092</v>
      </c>
      <c r="Q32" s="103">
        <f t="shared" si="1"/>
        <v>0.9338289325569834</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462</v>
      </c>
      <c r="C6" s="1554"/>
      <c r="D6" s="1554"/>
      <c r="E6" s="1554"/>
      <c r="F6" s="1554"/>
      <c r="G6" s="1554"/>
      <c r="H6" s="1554"/>
      <c r="I6" s="1554"/>
      <c r="J6" s="1554"/>
      <c r="K6" s="1554"/>
      <c r="L6" s="1554"/>
      <c r="M6" s="1554"/>
      <c r="N6" s="1554"/>
      <c r="O6" s="1016"/>
    </row>
    <row r="7" spans="1:17" s="621" customFormat="1" ht="24.7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
        <v>498</v>
      </c>
      <c r="C8" s="1693"/>
      <c r="D8" s="1693"/>
      <c r="E8" s="1693"/>
      <c r="F8" s="1693"/>
      <c r="G8" s="1693"/>
      <c r="H8" s="1693"/>
      <c r="I8" s="1693"/>
      <c r="J8" s="1693"/>
      <c r="K8" s="1693"/>
      <c r="L8" s="1693"/>
      <c r="M8" s="1693"/>
      <c r="N8" s="1693"/>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4" t="s">
        <v>32</v>
      </c>
      <c r="D11" s="1694"/>
      <c r="E11" s="1694"/>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77490</v>
      </c>
      <c r="D13" s="1019">
        <v>75933</v>
      </c>
      <c r="E13" s="1019">
        <v>1557</v>
      </c>
      <c r="F13" s="1020">
        <v>0.97990708478513355</v>
      </c>
      <c r="G13" s="1020">
        <v>2.0092915214866433E-2</v>
      </c>
      <c r="I13" s="101">
        <v>7</v>
      </c>
      <c r="J13" s="101">
        <v>1</v>
      </c>
      <c r="K13" s="101">
        <v>2</v>
      </c>
      <c r="L13" s="101" t="s">
        <v>7</v>
      </c>
      <c r="M13" s="1019">
        <v>14114</v>
      </c>
      <c r="N13" s="1019">
        <v>7</v>
      </c>
      <c r="O13" s="1020">
        <v>0.99950428439912187</v>
      </c>
      <c r="P13" s="1020">
        <v>4.957156008781248E-4</v>
      </c>
      <c r="Q13" s="1020">
        <v>0.96354224795646404</v>
      </c>
    </row>
    <row r="14" spans="1:17" s="101" customFormat="1" x14ac:dyDescent="0.35">
      <c r="B14" s="101" t="s">
        <v>7</v>
      </c>
      <c r="C14" s="1019">
        <v>14121</v>
      </c>
      <c r="D14" s="1019">
        <v>14114</v>
      </c>
      <c r="E14" s="1019">
        <v>7</v>
      </c>
      <c r="F14" s="1020">
        <v>0.99950428439912187</v>
      </c>
      <c r="G14" s="1020">
        <v>4.957156008781248E-4</v>
      </c>
      <c r="I14" s="101">
        <v>1</v>
      </c>
      <c r="J14" s="101">
        <v>2</v>
      </c>
      <c r="K14" s="101">
        <v>8</v>
      </c>
      <c r="L14" s="101" t="s">
        <v>4</v>
      </c>
      <c r="M14" s="1019">
        <v>34767</v>
      </c>
      <c r="N14" s="1019">
        <v>40</v>
      </c>
      <c r="O14" s="1020">
        <v>0.99885080587238195</v>
      </c>
      <c r="P14" s="1020">
        <v>1.1491941276180078E-3</v>
      </c>
      <c r="Q14" s="1020">
        <v>0.96354224795646404</v>
      </c>
    </row>
    <row r="15" spans="1:17" s="101" customFormat="1" x14ac:dyDescent="0.35">
      <c r="B15" s="101" t="s">
        <v>37</v>
      </c>
      <c r="C15" s="1019">
        <v>7818</v>
      </c>
      <c r="D15" s="1019">
        <v>7759</v>
      </c>
      <c r="E15" s="1019">
        <v>59</v>
      </c>
      <c r="F15" s="1020">
        <v>0.99245331286774108</v>
      </c>
      <c r="G15" s="1020">
        <v>7.5466871322588894E-3</v>
      </c>
      <c r="I15" s="101">
        <v>5</v>
      </c>
      <c r="J15" s="101">
        <v>3</v>
      </c>
      <c r="K15" s="101">
        <v>13</v>
      </c>
      <c r="L15" s="101" t="s">
        <v>35</v>
      </c>
      <c r="M15" s="1019">
        <v>28239</v>
      </c>
      <c r="N15" s="1019">
        <v>63</v>
      </c>
      <c r="O15" s="1020">
        <v>0.99777400890396439</v>
      </c>
      <c r="P15" s="1020">
        <v>2.2259910960356157E-3</v>
      </c>
      <c r="Q15" s="1020">
        <v>0.96354224795646404</v>
      </c>
    </row>
    <row r="16" spans="1:17" s="101" customFormat="1" x14ac:dyDescent="0.35">
      <c r="B16" s="101" t="s">
        <v>38</v>
      </c>
      <c r="C16" s="1019">
        <v>8833</v>
      </c>
      <c r="D16" s="1019">
        <v>8268</v>
      </c>
      <c r="E16" s="1019">
        <v>565</v>
      </c>
      <c r="F16" s="1020">
        <v>0.93603532208762597</v>
      </c>
      <c r="G16" s="1020">
        <v>6.3964677912374049E-2</v>
      </c>
      <c r="I16" s="101">
        <v>16</v>
      </c>
      <c r="J16" s="101">
        <v>4</v>
      </c>
      <c r="K16" s="101">
        <v>6</v>
      </c>
      <c r="L16" s="101" t="s">
        <v>5</v>
      </c>
      <c r="M16" s="1019">
        <v>5160</v>
      </c>
      <c r="N16" s="1019">
        <v>36</v>
      </c>
      <c r="O16" s="1020">
        <v>0.99307159353348728</v>
      </c>
      <c r="P16" s="1020">
        <v>6.9284064665127024E-3</v>
      </c>
      <c r="Q16" s="1020">
        <v>0.96354224795646404</v>
      </c>
    </row>
    <row r="17" spans="2:17" s="101" customFormat="1" x14ac:dyDescent="0.35">
      <c r="B17" s="101" t="s">
        <v>6</v>
      </c>
      <c r="C17" s="1019">
        <v>22582</v>
      </c>
      <c r="D17" s="1019">
        <v>21330</v>
      </c>
      <c r="E17" s="1019">
        <v>1252</v>
      </c>
      <c r="F17" s="1020">
        <v>0.94455761225755031</v>
      </c>
      <c r="G17" s="1020">
        <v>5.5442387742449736E-2</v>
      </c>
      <c r="I17" s="101">
        <v>14</v>
      </c>
      <c r="J17" s="101">
        <v>5</v>
      </c>
      <c r="K17" s="101">
        <v>3</v>
      </c>
      <c r="L17" s="101" t="s">
        <v>37</v>
      </c>
      <c r="M17" s="1019">
        <v>7759</v>
      </c>
      <c r="N17" s="1019">
        <v>59</v>
      </c>
      <c r="O17" s="1020">
        <v>0.99245331286774108</v>
      </c>
      <c r="P17" s="1020">
        <v>7.5466871322588894E-3</v>
      </c>
      <c r="Q17" s="1020">
        <v>0.96354224795646404</v>
      </c>
    </row>
    <row r="18" spans="2:17" s="101" customFormat="1" x14ac:dyDescent="0.35">
      <c r="B18" s="101" t="s">
        <v>5</v>
      </c>
      <c r="C18" s="1019">
        <v>5196</v>
      </c>
      <c r="D18" s="1019">
        <v>5160</v>
      </c>
      <c r="E18" s="1019">
        <v>36</v>
      </c>
      <c r="F18" s="1020">
        <v>0.99307159353348728</v>
      </c>
      <c r="G18" s="1020">
        <v>6.9284064665127024E-3</v>
      </c>
      <c r="I18" s="101">
        <v>4</v>
      </c>
      <c r="J18" s="101">
        <v>6</v>
      </c>
      <c r="K18" s="101">
        <v>17</v>
      </c>
      <c r="L18" s="101" t="s">
        <v>44</v>
      </c>
      <c r="M18" s="1019">
        <v>3198</v>
      </c>
      <c r="N18" s="1019">
        <v>61</v>
      </c>
      <c r="O18" s="1020">
        <v>0.98128260202516104</v>
      </c>
      <c r="P18" s="1020">
        <v>1.8717397974838908E-2</v>
      </c>
      <c r="Q18" s="1020">
        <v>0.96354224795646404</v>
      </c>
    </row>
    <row r="19" spans="2:17" s="101" customFormat="1" x14ac:dyDescent="0.35">
      <c r="B19" s="101" t="s">
        <v>40</v>
      </c>
      <c r="C19" s="1019">
        <v>24893</v>
      </c>
      <c r="D19" s="1019">
        <v>24186</v>
      </c>
      <c r="E19" s="1019">
        <v>707</v>
      </c>
      <c r="F19" s="1020">
        <v>0.97159844132888762</v>
      </c>
      <c r="G19" s="1020">
        <v>2.840155867111236E-2</v>
      </c>
      <c r="I19" s="101">
        <v>9</v>
      </c>
      <c r="J19" s="101">
        <v>7</v>
      </c>
      <c r="K19" s="101">
        <v>1</v>
      </c>
      <c r="L19" s="101" t="s">
        <v>8</v>
      </c>
      <c r="M19" s="1019">
        <v>75933</v>
      </c>
      <c r="N19" s="1019">
        <v>1557</v>
      </c>
      <c r="O19" s="1020">
        <v>0.97990708478513355</v>
      </c>
      <c r="P19" s="1020">
        <v>2.0092915214866433E-2</v>
      </c>
      <c r="Q19" s="1020">
        <v>0.96354224795646404</v>
      </c>
    </row>
    <row r="20" spans="2:17" s="101" customFormat="1" x14ac:dyDescent="0.35">
      <c r="B20" s="101" t="s">
        <v>4</v>
      </c>
      <c r="C20" s="1019">
        <v>34807</v>
      </c>
      <c r="D20" s="1019">
        <v>34767</v>
      </c>
      <c r="E20" s="1019">
        <v>40</v>
      </c>
      <c r="F20" s="1020">
        <v>0.99885080587238195</v>
      </c>
      <c r="G20" s="1020">
        <v>1.1491941276180078E-3</v>
      </c>
      <c r="I20" s="101">
        <v>2</v>
      </c>
      <c r="J20" s="101">
        <v>8</v>
      </c>
      <c r="K20" s="101">
        <v>14</v>
      </c>
      <c r="L20" s="101" t="s">
        <v>42</v>
      </c>
      <c r="M20" s="1019">
        <v>67068</v>
      </c>
      <c r="N20" s="1019">
        <v>1834</v>
      </c>
      <c r="O20" s="1020">
        <v>0.97338248526893267</v>
      </c>
      <c r="P20" s="1020">
        <v>2.6617514731067313E-2</v>
      </c>
      <c r="Q20" s="1020">
        <v>0.96354224795646404</v>
      </c>
    </row>
    <row r="21" spans="2:17" s="101" customFormat="1" x14ac:dyDescent="0.35">
      <c r="B21" s="101" t="s">
        <v>41</v>
      </c>
      <c r="C21" s="1019">
        <v>49276</v>
      </c>
      <c r="D21" s="1019">
        <v>45952</v>
      </c>
      <c r="E21" s="1019">
        <v>3324</v>
      </c>
      <c r="F21" s="1020">
        <v>0.9325432259111941</v>
      </c>
      <c r="G21" s="1020">
        <v>6.7456774088805904E-2</v>
      </c>
      <c r="I21" s="101">
        <v>17</v>
      </c>
      <c r="J21" s="101">
        <v>9</v>
      </c>
      <c r="K21" s="101">
        <v>7</v>
      </c>
      <c r="L21" s="101" t="s">
        <v>40</v>
      </c>
      <c r="M21" s="1019">
        <v>24186</v>
      </c>
      <c r="N21" s="1019">
        <v>707</v>
      </c>
      <c r="O21" s="1020">
        <v>0.97159844132888762</v>
      </c>
      <c r="P21" s="1020">
        <v>2.840155867111236E-2</v>
      </c>
      <c r="Q21" s="1020">
        <v>0.96354224795646404</v>
      </c>
    </row>
    <row r="22" spans="2:17" s="101" customFormat="1" x14ac:dyDescent="0.35">
      <c r="B22" s="101" t="s">
        <v>39</v>
      </c>
      <c r="C22" s="1019">
        <v>448</v>
      </c>
      <c r="D22" s="1019">
        <v>427</v>
      </c>
      <c r="E22" s="1019">
        <v>21</v>
      </c>
      <c r="F22" s="1020">
        <v>0.953125</v>
      </c>
      <c r="G22" s="1020">
        <v>4.6875E-2</v>
      </c>
      <c r="I22" s="101">
        <v>12</v>
      </c>
      <c r="J22" s="101">
        <v>10</v>
      </c>
      <c r="K22" s="101">
        <v>11</v>
      </c>
      <c r="L22" s="101" t="s">
        <v>3</v>
      </c>
      <c r="M22" s="1019">
        <v>48133</v>
      </c>
      <c r="N22" s="1019">
        <v>1562</v>
      </c>
      <c r="O22" s="1020">
        <v>0.96856826642519367</v>
      </c>
      <c r="P22" s="1020">
        <v>3.1431733574806317E-2</v>
      </c>
      <c r="Q22" s="1020">
        <v>0.96354224795646404</v>
      </c>
    </row>
    <row r="23" spans="2:17" s="101" customFormat="1" x14ac:dyDescent="0.35">
      <c r="B23" s="101" t="s">
        <v>3</v>
      </c>
      <c r="C23" s="1019">
        <v>49695</v>
      </c>
      <c r="D23" s="1019">
        <v>48133</v>
      </c>
      <c r="E23" s="1019">
        <v>1562</v>
      </c>
      <c r="F23" s="1020">
        <v>0.96856826642519367</v>
      </c>
      <c r="G23" s="1020">
        <v>3.1431733574806317E-2</v>
      </c>
      <c r="I23" s="101">
        <v>10</v>
      </c>
      <c r="J23" s="101">
        <v>11</v>
      </c>
      <c r="K23" s="101">
        <v>20</v>
      </c>
      <c r="L23" s="101" t="s">
        <v>108</v>
      </c>
      <c r="M23" s="1019">
        <v>431665</v>
      </c>
      <c r="N23" s="1019">
        <v>16333</v>
      </c>
      <c r="O23" s="1020">
        <v>0.96354224795646404</v>
      </c>
      <c r="P23" s="1020">
        <v>3.6457752043535907E-2</v>
      </c>
      <c r="Q23" s="1020">
        <v>0.96354224795646404</v>
      </c>
    </row>
    <row r="24" spans="2:17" s="101" customFormat="1" x14ac:dyDescent="0.35">
      <c r="B24" s="101" t="s">
        <v>2</v>
      </c>
      <c r="C24" s="1019">
        <v>13189</v>
      </c>
      <c r="D24" s="1019">
        <v>12348</v>
      </c>
      <c r="E24" s="1019">
        <v>841</v>
      </c>
      <c r="F24" s="1020">
        <v>0.93623474107210558</v>
      </c>
      <c r="G24" s="1020">
        <v>6.3765258927894461E-2</v>
      </c>
      <c r="I24" s="101">
        <v>15</v>
      </c>
      <c r="J24" s="101">
        <v>12</v>
      </c>
      <c r="K24" s="101">
        <v>10</v>
      </c>
      <c r="L24" s="101" t="s">
        <v>39</v>
      </c>
      <c r="M24" s="1019">
        <v>427</v>
      </c>
      <c r="N24" s="1019">
        <v>21</v>
      </c>
      <c r="O24" s="1020">
        <v>0.953125</v>
      </c>
      <c r="P24" s="1020">
        <v>4.6875E-2</v>
      </c>
      <c r="Q24" s="1020">
        <v>0.96354224795646404</v>
      </c>
    </row>
    <row r="25" spans="2:17" s="101" customFormat="1" x14ac:dyDescent="0.35">
      <c r="B25" s="101" t="s">
        <v>35</v>
      </c>
      <c r="C25" s="1019">
        <v>28302</v>
      </c>
      <c r="D25" s="1019">
        <v>28239</v>
      </c>
      <c r="E25" s="1019">
        <v>63</v>
      </c>
      <c r="F25" s="1020">
        <v>0.99777400890396439</v>
      </c>
      <c r="G25" s="1020">
        <v>2.2259910960356157E-3</v>
      </c>
      <c r="I25" s="101">
        <v>3</v>
      </c>
      <c r="J25" s="101">
        <v>13</v>
      </c>
      <c r="K25" s="101">
        <v>19</v>
      </c>
      <c r="L25" s="101" t="s">
        <v>46</v>
      </c>
      <c r="M25" s="1019">
        <v>2171</v>
      </c>
      <c r="N25" s="1019">
        <v>127</v>
      </c>
      <c r="O25" s="1020">
        <v>0.9447345517841601</v>
      </c>
      <c r="P25" s="1020">
        <v>5.5265448215839862E-2</v>
      </c>
      <c r="Q25" s="1020">
        <v>0.96354224795646404</v>
      </c>
    </row>
    <row r="26" spans="2:17" s="101" customFormat="1" x14ac:dyDescent="0.35">
      <c r="B26" s="101" t="s">
        <v>42</v>
      </c>
      <c r="C26" s="1019">
        <v>68902</v>
      </c>
      <c r="D26" s="1019">
        <v>67068</v>
      </c>
      <c r="E26" s="1019">
        <v>1834</v>
      </c>
      <c r="F26" s="1020">
        <v>0.97338248526893267</v>
      </c>
      <c r="G26" s="1020">
        <v>2.6617514731067313E-2</v>
      </c>
      <c r="I26" s="101">
        <v>8</v>
      </c>
      <c r="J26" s="101">
        <v>14</v>
      </c>
      <c r="K26" s="101">
        <v>5</v>
      </c>
      <c r="L26" s="101" t="s">
        <v>6</v>
      </c>
      <c r="M26" s="1019">
        <v>21330</v>
      </c>
      <c r="N26" s="1019">
        <v>1252</v>
      </c>
      <c r="O26" s="1020">
        <v>0.94455761225755031</v>
      </c>
      <c r="P26" s="1020">
        <v>5.5442387742449736E-2</v>
      </c>
      <c r="Q26" s="1020">
        <v>0.96354224795646404</v>
      </c>
    </row>
    <row r="27" spans="2:17" s="101" customFormat="1" x14ac:dyDescent="0.35">
      <c r="B27" s="101" t="s">
        <v>47</v>
      </c>
      <c r="C27" s="1019">
        <v>829</v>
      </c>
      <c r="D27" s="1019">
        <v>772</v>
      </c>
      <c r="E27" s="1019">
        <v>57</v>
      </c>
      <c r="F27" s="1020">
        <v>0.93124246079613993</v>
      </c>
      <c r="G27" s="1020">
        <v>6.8757539203860074E-2</v>
      </c>
      <c r="I27" s="101">
        <v>18</v>
      </c>
      <c r="J27" s="101">
        <v>15</v>
      </c>
      <c r="K27" s="101">
        <v>12</v>
      </c>
      <c r="L27" s="101" t="s">
        <v>2</v>
      </c>
      <c r="M27" s="1019">
        <v>12348</v>
      </c>
      <c r="N27" s="1019">
        <v>841</v>
      </c>
      <c r="O27" s="1020">
        <v>0.93623474107210558</v>
      </c>
      <c r="P27" s="1020">
        <v>6.3765258927894461E-2</v>
      </c>
      <c r="Q27" s="1020">
        <v>0.96354224795646404</v>
      </c>
    </row>
    <row r="28" spans="2:17" s="101" customFormat="1" x14ac:dyDescent="0.35">
      <c r="B28" s="101" t="s">
        <v>43</v>
      </c>
      <c r="C28" s="1019">
        <v>16132</v>
      </c>
      <c r="D28" s="1019">
        <v>14414</v>
      </c>
      <c r="E28" s="1019">
        <v>1718</v>
      </c>
      <c r="F28" s="1020">
        <v>0.89350359533845769</v>
      </c>
      <c r="G28" s="1020">
        <v>0.10649640466154228</v>
      </c>
      <c r="I28" s="101">
        <v>19</v>
      </c>
      <c r="J28" s="101">
        <v>16</v>
      </c>
      <c r="K28" s="101">
        <v>4</v>
      </c>
      <c r="L28" s="101" t="s">
        <v>38</v>
      </c>
      <c r="M28" s="1019">
        <v>8268</v>
      </c>
      <c r="N28" s="1019">
        <v>565</v>
      </c>
      <c r="O28" s="1020">
        <v>0.93603532208762597</v>
      </c>
      <c r="P28" s="1020">
        <v>6.3964677912374049E-2</v>
      </c>
      <c r="Q28" s="1020">
        <v>0.96354224795646404</v>
      </c>
    </row>
    <row r="29" spans="2:17" s="101" customFormat="1" x14ac:dyDescent="0.35">
      <c r="B29" s="101" t="s">
        <v>44</v>
      </c>
      <c r="C29" s="1019">
        <v>3259</v>
      </c>
      <c r="D29" s="1019">
        <v>3198</v>
      </c>
      <c r="E29" s="1019">
        <v>61</v>
      </c>
      <c r="F29" s="1020">
        <v>0.98128260202516104</v>
      </c>
      <c r="G29" s="1020">
        <v>1.8717397974838908E-2</v>
      </c>
      <c r="I29" s="101">
        <v>6</v>
      </c>
      <c r="J29" s="101">
        <v>17</v>
      </c>
      <c r="K29" s="101">
        <v>9</v>
      </c>
      <c r="L29" s="101" t="s">
        <v>41</v>
      </c>
      <c r="M29" s="1019">
        <v>45952</v>
      </c>
      <c r="N29" s="1019">
        <v>3324</v>
      </c>
      <c r="O29" s="1020">
        <v>0.9325432259111941</v>
      </c>
      <c r="P29" s="1020">
        <v>6.7456774088805904E-2</v>
      </c>
      <c r="Q29" s="1020">
        <v>0.96354224795646404</v>
      </c>
    </row>
    <row r="30" spans="2:17" s="101" customFormat="1" x14ac:dyDescent="0.35">
      <c r="B30" s="101" t="s">
        <v>45</v>
      </c>
      <c r="C30" s="1019">
        <v>19928</v>
      </c>
      <c r="D30" s="1019">
        <v>17426</v>
      </c>
      <c r="E30" s="1019">
        <v>2502</v>
      </c>
      <c r="F30" s="1020">
        <v>0.87444801284624651</v>
      </c>
      <c r="G30" s="1020">
        <v>0.12555198715375351</v>
      </c>
      <c r="I30" s="101">
        <v>20</v>
      </c>
      <c r="J30" s="101">
        <v>18</v>
      </c>
      <c r="K30" s="101">
        <v>15</v>
      </c>
      <c r="L30" s="101" t="s">
        <v>47</v>
      </c>
      <c r="M30" s="1019">
        <v>772</v>
      </c>
      <c r="N30" s="1019">
        <v>57</v>
      </c>
      <c r="O30" s="1020">
        <v>0.93124246079613993</v>
      </c>
      <c r="P30" s="1020">
        <v>6.8757539203860074E-2</v>
      </c>
      <c r="Q30" s="1020">
        <v>0.96354224795646404</v>
      </c>
    </row>
    <row r="31" spans="2:17" s="101" customFormat="1" x14ac:dyDescent="0.35">
      <c r="B31" s="101" t="s">
        <v>46</v>
      </c>
      <c r="C31" s="1019">
        <v>2298</v>
      </c>
      <c r="D31" s="1019">
        <v>2171</v>
      </c>
      <c r="E31" s="1019">
        <v>127</v>
      </c>
      <c r="F31" s="1020">
        <v>0.9447345517841601</v>
      </c>
      <c r="G31" s="1020">
        <v>5.5265448215839862E-2</v>
      </c>
      <c r="I31" s="101">
        <v>13</v>
      </c>
      <c r="J31" s="101">
        <v>19</v>
      </c>
      <c r="K31" s="101">
        <v>16</v>
      </c>
      <c r="L31" s="101" t="s">
        <v>43</v>
      </c>
      <c r="M31" s="1019">
        <v>14414</v>
      </c>
      <c r="N31" s="1019">
        <v>1718</v>
      </c>
      <c r="O31" s="1020">
        <v>0.89350359533845769</v>
      </c>
      <c r="P31" s="1020">
        <v>0.10649640466154228</v>
      </c>
      <c r="Q31" s="1020">
        <v>0.96354224795646404</v>
      </c>
    </row>
    <row r="32" spans="2:17" s="101" customFormat="1" x14ac:dyDescent="0.35">
      <c r="B32" s="104" t="s">
        <v>108</v>
      </c>
      <c r="C32" s="105">
        <v>447998</v>
      </c>
      <c r="D32" s="105">
        <v>431665</v>
      </c>
      <c r="E32" s="105">
        <v>16333</v>
      </c>
      <c r="F32" s="106">
        <v>0.96354224795646404</v>
      </c>
      <c r="G32" s="106">
        <v>3.6457752043535907E-2</v>
      </c>
      <c r="I32" s="101">
        <v>11</v>
      </c>
      <c r="J32" s="101">
        <v>20</v>
      </c>
      <c r="K32" s="101">
        <v>18</v>
      </c>
      <c r="L32" s="101" t="s">
        <v>45</v>
      </c>
      <c r="M32" s="1019">
        <v>17426</v>
      </c>
      <c r="N32" s="1019">
        <v>2502</v>
      </c>
      <c r="O32" s="1020">
        <v>0.87444801284624651</v>
      </c>
      <c r="P32" s="1020">
        <v>0.12555198715375351</v>
      </c>
      <c r="Q32" s="1020">
        <v>0.96354224795646404</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7" t="s">
        <v>369</v>
      </c>
      <c r="C3" s="1427"/>
      <c r="D3" s="1427"/>
      <c r="E3" s="1427"/>
      <c r="F3" s="1427"/>
      <c r="G3" s="1427"/>
      <c r="H3" s="1427"/>
      <c r="I3" s="1427"/>
      <c r="J3" s="1427"/>
      <c r="K3" s="1427"/>
      <c r="L3" s="1427"/>
      <c r="M3" s="1427"/>
      <c r="N3" s="1427"/>
      <c r="O3" s="1427"/>
      <c r="P3" s="1427"/>
      <c r="Q3" s="1427"/>
      <c r="R3" s="1427"/>
      <c r="S3" s="1427"/>
      <c r="T3" s="1427"/>
      <c r="U3" s="1427"/>
      <c r="V3" s="1427"/>
      <c r="W3" s="1427"/>
      <c r="X3" s="1427"/>
      <c r="Y3" s="1427"/>
      <c r="Z3" s="1427"/>
    </row>
    <row r="5" spans="1:29" x14ac:dyDescent="0.35">
      <c r="B5" s="219"/>
      <c r="C5" s="219"/>
      <c r="D5" s="1417" t="s">
        <v>365</v>
      </c>
      <c r="E5" s="1417"/>
      <c r="F5" s="1417"/>
      <c r="G5" s="1417"/>
      <c r="H5" s="1417"/>
      <c r="I5" s="1417"/>
      <c r="J5" s="1417"/>
      <c r="K5" s="1417"/>
      <c r="L5" s="1417"/>
      <c r="M5" s="219"/>
      <c r="N5" s="1418" t="s">
        <v>339</v>
      </c>
      <c r="O5" s="1418"/>
      <c r="P5" s="1418"/>
      <c r="Q5" s="1418"/>
      <c r="R5" s="1418"/>
      <c r="S5" s="1418"/>
      <c r="T5" s="1418"/>
      <c r="U5" s="1418"/>
      <c r="V5" s="1418"/>
      <c r="W5" s="1418"/>
      <c r="X5" s="1418"/>
      <c r="Y5" s="1418"/>
      <c r="Z5" s="1418"/>
      <c r="AA5" s="1418"/>
    </row>
    <row r="6" spans="1:29" ht="21" customHeight="1" x14ac:dyDescent="0.35">
      <c r="B6" s="219"/>
      <c r="C6" s="219"/>
      <c r="D6" s="1418"/>
      <c r="E6" s="1418"/>
      <c r="F6" s="1418"/>
      <c r="G6" s="1418"/>
      <c r="H6" s="1418"/>
      <c r="I6" s="1418"/>
      <c r="J6" s="1418"/>
      <c r="K6" s="1418"/>
      <c r="L6" s="1418"/>
      <c r="M6" s="219"/>
      <c r="N6" s="1419">
        <v>43830</v>
      </c>
      <c r="O6" s="1420"/>
      <c r="P6" s="1421">
        <v>44196</v>
      </c>
      <c r="Q6" s="1422"/>
      <c r="R6" s="1421">
        <v>44561</v>
      </c>
      <c r="S6" s="1422"/>
      <c r="T6" s="1425">
        <v>44926</v>
      </c>
      <c r="U6" s="1426"/>
      <c r="V6" s="1423">
        <v>45291</v>
      </c>
      <c r="W6" s="1424"/>
      <c r="X6" s="1431">
        <v>45657</v>
      </c>
      <c r="Y6" s="1432"/>
      <c r="Z6" s="1423">
        <v>45961</v>
      </c>
      <c r="AA6" s="1428"/>
    </row>
    <row r="7" spans="1:29" x14ac:dyDescent="0.35">
      <c r="B7" s="225"/>
      <c r="C7" s="219"/>
      <c r="D7" s="226">
        <v>43465</v>
      </c>
      <c r="E7" s="227">
        <v>43830</v>
      </c>
      <c r="F7" s="228">
        <v>44196</v>
      </c>
      <c r="G7" s="228">
        <v>44561</v>
      </c>
      <c r="H7" s="228">
        <v>44926</v>
      </c>
      <c r="I7" s="228">
        <v>45291</v>
      </c>
      <c r="J7" s="228">
        <v>45657</v>
      </c>
      <c r="K7" s="228">
        <v>45961</v>
      </c>
      <c r="L7" s="229"/>
      <c r="M7" s="219"/>
      <c r="N7" s="230" t="s">
        <v>28</v>
      </c>
      <c r="O7" s="231" t="s">
        <v>340</v>
      </c>
      <c r="P7" s="232" t="s">
        <v>28</v>
      </c>
      <c r="Q7" s="233" t="s">
        <v>340</v>
      </c>
      <c r="R7" s="231" t="s">
        <v>28</v>
      </c>
      <c r="S7" s="232" t="s">
        <v>340</v>
      </c>
      <c r="T7" s="232" t="s">
        <v>28</v>
      </c>
      <c r="U7" s="232" t="s">
        <v>340</v>
      </c>
      <c r="V7" s="232" t="s">
        <v>28</v>
      </c>
      <c r="W7" s="1360"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75097</v>
      </c>
      <c r="E9" s="300">
        <v>73871</v>
      </c>
      <c r="F9" s="300">
        <v>56534</v>
      </c>
      <c r="G9" s="254">
        <v>38325</v>
      </c>
      <c r="H9" s="254">
        <v>36606</v>
      </c>
      <c r="I9" s="254">
        <v>35558</v>
      </c>
      <c r="J9" s="276">
        <v>17192</v>
      </c>
      <c r="K9" s="301">
        <v>13157</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-0.38224246408113438</v>
      </c>
      <c r="AA9" s="279">
        <v>-8141</v>
      </c>
    </row>
    <row r="10" spans="1:29" x14ac:dyDescent="0.35">
      <c r="B10" s="303" t="s">
        <v>7</v>
      </c>
      <c r="C10" s="219"/>
      <c r="D10" s="253">
        <v>6000</v>
      </c>
      <c r="E10" s="254">
        <v>6236</v>
      </c>
      <c r="F10" s="254">
        <v>4811</v>
      </c>
      <c r="G10" s="254">
        <v>2779</v>
      </c>
      <c r="H10" s="254">
        <v>1565</v>
      </c>
      <c r="I10" s="254">
        <v>186</v>
      </c>
      <c r="J10" s="254">
        <v>86</v>
      </c>
      <c r="K10" s="257">
        <v>94</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0.11904761904761907</v>
      </c>
      <c r="AA10" s="257">
        <v>10</v>
      </c>
    </row>
    <row r="11" spans="1:29" x14ac:dyDescent="0.35">
      <c r="B11" s="303" t="s">
        <v>37</v>
      </c>
      <c r="C11" s="219"/>
      <c r="D11" s="253">
        <v>3524</v>
      </c>
      <c r="E11" s="254">
        <v>5794</v>
      </c>
      <c r="F11" s="254">
        <v>3064</v>
      </c>
      <c r="G11" s="254">
        <v>2063</v>
      </c>
      <c r="H11" s="254">
        <v>2778</v>
      </c>
      <c r="I11" s="254">
        <v>1346</v>
      </c>
      <c r="J11" s="254">
        <v>445</v>
      </c>
      <c r="K11" s="257">
        <v>363</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-0.46539027982326953</v>
      </c>
      <c r="AA11" s="257">
        <v>-316</v>
      </c>
    </row>
    <row r="12" spans="1:29" x14ac:dyDescent="0.35">
      <c r="B12" s="303" t="s">
        <v>38</v>
      </c>
      <c r="C12" s="219"/>
      <c r="D12" s="253">
        <v>2811</v>
      </c>
      <c r="E12" s="254">
        <v>4317</v>
      </c>
      <c r="F12" s="254">
        <v>2454</v>
      </c>
      <c r="G12" s="254">
        <v>2514</v>
      </c>
      <c r="H12" s="254">
        <v>3293</v>
      </c>
      <c r="I12" s="254">
        <v>4117</v>
      </c>
      <c r="J12" s="254">
        <v>3750</v>
      </c>
      <c r="K12" s="257">
        <v>3768</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1.0626992561104665E-3</v>
      </c>
      <c r="AA12" s="257">
        <v>4</v>
      </c>
    </row>
    <row r="13" spans="1:29" x14ac:dyDescent="0.35">
      <c r="B13" s="303" t="s">
        <v>6</v>
      </c>
      <c r="C13" s="219"/>
      <c r="D13" s="253">
        <v>8956</v>
      </c>
      <c r="E13" s="254">
        <v>9040</v>
      </c>
      <c r="F13" s="254">
        <v>8082</v>
      </c>
      <c r="G13" s="254">
        <v>9950</v>
      </c>
      <c r="H13" s="254">
        <v>7071</v>
      </c>
      <c r="I13" s="254">
        <v>5826</v>
      </c>
      <c r="J13" s="254">
        <v>7478</v>
      </c>
      <c r="K13" s="257">
        <v>4637</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-0.3664435032108212</v>
      </c>
      <c r="AA13" s="257">
        <v>-2682</v>
      </c>
      <c r="AC13" s="224"/>
    </row>
    <row r="14" spans="1:29" x14ac:dyDescent="0.35">
      <c r="B14" s="303" t="s">
        <v>5</v>
      </c>
      <c r="C14" s="219"/>
      <c r="D14" s="253">
        <v>4667</v>
      </c>
      <c r="E14" s="254">
        <v>3990</v>
      </c>
      <c r="F14" s="254">
        <v>3899</v>
      </c>
      <c r="G14" s="254">
        <v>1365</v>
      </c>
      <c r="H14" s="254">
        <v>873</v>
      </c>
      <c r="I14" s="254">
        <v>1583</v>
      </c>
      <c r="J14" s="254">
        <v>376</v>
      </c>
      <c r="K14" s="257">
        <v>317</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-0.65468409586056642</v>
      </c>
      <c r="AA14" s="257">
        <v>-601</v>
      </c>
      <c r="AC14" s="224"/>
    </row>
    <row r="15" spans="1:29" x14ac:dyDescent="0.35">
      <c r="B15" s="303" t="s">
        <v>4</v>
      </c>
      <c r="C15" s="219"/>
      <c r="D15" s="253">
        <v>1471</v>
      </c>
      <c r="E15" s="254">
        <v>1593</v>
      </c>
      <c r="F15" s="254">
        <v>119</v>
      </c>
      <c r="G15" s="254">
        <v>186</v>
      </c>
      <c r="H15" s="254">
        <v>207</v>
      </c>
      <c r="I15" s="254">
        <v>157</v>
      </c>
      <c r="J15" s="254">
        <v>151</v>
      </c>
      <c r="K15" s="257">
        <v>209</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0.27439024390243905</v>
      </c>
      <c r="AA15" s="257">
        <v>45</v>
      </c>
      <c r="AC15" s="224"/>
    </row>
    <row r="16" spans="1:29" x14ac:dyDescent="0.35">
      <c r="B16" s="303" t="s">
        <v>40</v>
      </c>
      <c r="C16" s="219"/>
      <c r="D16" s="253">
        <v>7126</v>
      </c>
      <c r="E16" s="254">
        <v>5895</v>
      </c>
      <c r="F16" s="254">
        <v>4923</v>
      </c>
      <c r="G16" s="254">
        <v>3015</v>
      </c>
      <c r="H16" s="254">
        <v>2591</v>
      </c>
      <c r="I16" s="254">
        <v>2478</v>
      </c>
      <c r="J16" s="254">
        <v>2010</v>
      </c>
      <c r="K16" s="257">
        <v>3595</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-1.4258294488620815E-2</v>
      </c>
      <c r="AA16" s="257">
        <v>-52</v>
      </c>
      <c r="AC16" s="224"/>
    </row>
    <row r="17" spans="2:31" x14ac:dyDescent="0.35">
      <c r="B17" s="303" t="s">
        <v>41</v>
      </c>
      <c r="C17" s="219"/>
      <c r="D17" s="253">
        <v>75141</v>
      </c>
      <c r="E17" s="254">
        <v>76253</v>
      </c>
      <c r="F17" s="254">
        <v>73386</v>
      </c>
      <c r="G17" s="254">
        <v>78542</v>
      </c>
      <c r="H17" s="254">
        <v>69770</v>
      </c>
      <c r="I17" s="254">
        <v>48470</v>
      </c>
      <c r="J17" s="254">
        <v>39755</v>
      </c>
      <c r="K17" s="257">
        <v>39088</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-5.0652887723674489E-3</v>
      </c>
      <c r="AA17" s="257">
        <v>-199</v>
      </c>
      <c r="AC17" s="224"/>
    </row>
    <row r="18" spans="2:31" x14ac:dyDescent="0.35">
      <c r="B18" s="303" t="s">
        <v>3</v>
      </c>
      <c r="C18" s="219"/>
      <c r="D18" s="253">
        <v>10677</v>
      </c>
      <c r="E18" s="254">
        <v>14865</v>
      </c>
      <c r="F18" s="254">
        <v>13381</v>
      </c>
      <c r="G18" s="254">
        <v>11826</v>
      </c>
      <c r="H18" s="254">
        <v>10571</v>
      </c>
      <c r="I18" s="254">
        <v>15501</v>
      </c>
      <c r="J18" s="254">
        <v>7989</v>
      </c>
      <c r="K18" s="257">
        <v>8278</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-0.14262040393578457</v>
      </c>
      <c r="AA18" s="257">
        <v>-1377</v>
      </c>
      <c r="AC18" s="224"/>
    </row>
    <row r="19" spans="2:31" x14ac:dyDescent="0.35">
      <c r="B19" s="303" t="s">
        <v>2</v>
      </c>
      <c r="C19" s="219"/>
      <c r="D19" s="253">
        <v>4152</v>
      </c>
      <c r="E19" s="254">
        <v>7206</v>
      </c>
      <c r="F19" s="254">
        <v>5685</v>
      </c>
      <c r="G19" s="254">
        <v>5272</v>
      </c>
      <c r="H19" s="254">
        <v>6122</v>
      </c>
      <c r="I19" s="254">
        <v>5753</v>
      </c>
      <c r="J19" s="254">
        <v>3823</v>
      </c>
      <c r="K19" s="257">
        <v>4331</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-2.3449830890642565E-2</v>
      </c>
      <c r="AA19" s="257">
        <v>-104</v>
      </c>
      <c r="AC19" s="224"/>
    </row>
    <row r="20" spans="2:31" x14ac:dyDescent="0.35">
      <c r="B20" s="303" t="s">
        <v>35</v>
      </c>
      <c r="C20" s="219"/>
      <c r="D20" s="253">
        <v>7804</v>
      </c>
      <c r="E20" s="254">
        <v>8456</v>
      </c>
      <c r="F20" s="254">
        <v>4923</v>
      </c>
      <c r="G20" s="254">
        <v>4018</v>
      </c>
      <c r="H20" s="254">
        <v>3271</v>
      </c>
      <c r="I20" s="254">
        <v>1893</v>
      </c>
      <c r="J20" s="254">
        <v>1256</v>
      </c>
      <c r="K20" s="257">
        <v>1028</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-0.27656579873328646</v>
      </c>
      <c r="AA20" s="257">
        <v>-393</v>
      </c>
      <c r="AC20" s="224"/>
    </row>
    <row r="21" spans="2:31" x14ac:dyDescent="0.35">
      <c r="B21" s="303" t="s">
        <v>42</v>
      </c>
      <c r="C21" s="219"/>
      <c r="D21" s="253">
        <v>19669</v>
      </c>
      <c r="E21" s="254">
        <v>28300</v>
      </c>
      <c r="F21" s="254">
        <v>28494</v>
      </c>
      <c r="G21" s="254">
        <v>10563</v>
      </c>
      <c r="H21" s="254">
        <v>9303</v>
      </c>
      <c r="I21" s="254">
        <v>8062</v>
      </c>
      <c r="J21" s="254">
        <v>10859</v>
      </c>
      <c r="K21" s="257">
        <v>13411</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-5.0448846353586818E-3</v>
      </c>
      <c r="AA21" s="257">
        <v>-68</v>
      </c>
      <c r="AC21" s="224"/>
    </row>
    <row r="22" spans="2:31" x14ac:dyDescent="0.35">
      <c r="B22" s="303" t="s">
        <v>43</v>
      </c>
      <c r="C22" s="219"/>
      <c r="D22" s="253">
        <v>4430</v>
      </c>
      <c r="E22" s="254">
        <v>6258</v>
      </c>
      <c r="F22" s="254">
        <v>4718</v>
      </c>
      <c r="G22" s="254">
        <v>5035</v>
      </c>
      <c r="H22" s="254">
        <v>6525</v>
      </c>
      <c r="I22" s="254">
        <v>7096</v>
      </c>
      <c r="J22" s="254">
        <v>6987</v>
      </c>
      <c r="K22" s="257">
        <v>8019</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0.24712286158631414</v>
      </c>
      <c r="AA22" s="257">
        <v>1589</v>
      </c>
      <c r="AC22" s="224"/>
    </row>
    <row r="23" spans="2:31" x14ac:dyDescent="0.35">
      <c r="B23" s="303" t="s">
        <v>44</v>
      </c>
      <c r="C23" s="219"/>
      <c r="D23" s="253">
        <v>1465</v>
      </c>
      <c r="E23" s="254">
        <v>836</v>
      </c>
      <c r="F23" s="254">
        <v>801</v>
      </c>
      <c r="G23" s="254">
        <v>1019</v>
      </c>
      <c r="H23" s="254">
        <v>768</v>
      </c>
      <c r="I23" s="254">
        <v>659</v>
      </c>
      <c r="J23" s="254">
        <v>458</v>
      </c>
      <c r="K23" s="257">
        <v>386</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-4.2183622828784073E-2</v>
      </c>
      <c r="AA23" s="257">
        <v>-17</v>
      </c>
      <c r="AC23" s="224"/>
    </row>
    <row r="24" spans="2:31" x14ac:dyDescent="0.35">
      <c r="B24" s="303" t="s">
        <v>45</v>
      </c>
      <c r="C24" s="219"/>
      <c r="D24" s="253">
        <v>13794</v>
      </c>
      <c r="E24" s="254">
        <v>13680</v>
      </c>
      <c r="F24" s="254">
        <v>13558</v>
      </c>
      <c r="G24" s="254">
        <v>13090</v>
      </c>
      <c r="H24" s="254">
        <v>13861</v>
      </c>
      <c r="I24" s="254">
        <v>14769</v>
      </c>
      <c r="J24" s="254">
        <v>14321</v>
      </c>
      <c r="K24" s="257">
        <v>13639</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-6.1579744048438134E-2</v>
      </c>
      <c r="AA24" s="257">
        <v>-895</v>
      </c>
      <c r="AC24" s="224"/>
    </row>
    <row r="25" spans="2:31" x14ac:dyDescent="0.35">
      <c r="B25" s="303" t="s">
        <v>46</v>
      </c>
      <c r="C25" s="219"/>
      <c r="D25" s="253">
        <v>3067</v>
      </c>
      <c r="E25" s="254">
        <v>3116</v>
      </c>
      <c r="F25" s="254">
        <v>3168</v>
      </c>
      <c r="G25" s="254">
        <v>3686</v>
      </c>
      <c r="H25" s="254">
        <v>1997</v>
      </c>
      <c r="I25" s="254">
        <v>1466</v>
      </c>
      <c r="J25" s="254">
        <v>1072</v>
      </c>
      <c r="K25" s="257">
        <v>1129</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-6.7712634186622656E-2</v>
      </c>
      <c r="AA25" s="257">
        <v>-82</v>
      </c>
      <c r="AC25" s="224"/>
    </row>
    <row r="26" spans="2:31" x14ac:dyDescent="0.35">
      <c r="B26" s="305" t="s">
        <v>1</v>
      </c>
      <c r="C26" s="219"/>
      <c r="D26" s="260">
        <v>186</v>
      </c>
      <c r="E26" s="261">
        <v>148</v>
      </c>
      <c r="F26" s="261">
        <v>243</v>
      </c>
      <c r="G26" s="261">
        <v>188</v>
      </c>
      <c r="H26" s="261">
        <v>251</v>
      </c>
      <c r="I26" s="261">
        <v>321</v>
      </c>
      <c r="J26" s="254">
        <v>325</v>
      </c>
      <c r="K26" s="265">
        <v>355</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0.21993127147766334</v>
      </c>
      <c r="AA26" s="257">
        <v>64</v>
      </c>
      <c r="AC26" s="224"/>
      <c r="AD26" s="224"/>
      <c r="AE26" s="286"/>
    </row>
    <row r="27" spans="2:31" x14ac:dyDescent="0.35">
      <c r="B27" s="235" t="s">
        <v>0</v>
      </c>
      <c r="C27" s="219"/>
      <c r="D27" s="1222">
        <f>SUM(D9:D26)</f>
        <v>250037</v>
      </c>
      <c r="E27" s="306">
        <f>SUM(E9:E26)</f>
        <v>269854</v>
      </c>
      <c r="F27" s="307">
        <f>SUM(F9:F26)</f>
        <v>232243</v>
      </c>
      <c r="G27" s="306">
        <f>SUM(G9:G26)</f>
        <v>193436</v>
      </c>
      <c r="H27" s="307">
        <v>177423</v>
      </c>
      <c r="I27" s="306">
        <v>155241</v>
      </c>
      <c r="J27" s="306">
        <f>SUM(J9:J26)</f>
        <v>118333</v>
      </c>
      <c r="K27" s="306">
        <f>SUM(K9:K26)</f>
        <v>115804</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-0.10242677435106462</v>
      </c>
      <c r="AA27" s="243">
        <v>-13215</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463</v>
      </c>
      <c r="C6" s="1554"/>
      <c r="D6" s="1554"/>
      <c r="E6" s="1554"/>
      <c r="F6" s="1554"/>
      <c r="G6" s="1554"/>
      <c r="H6" s="1554"/>
      <c r="I6" s="1554"/>
      <c r="J6" s="1554"/>
      <c r="K6" s="1554"/>
      <c r="L6" s="1554"/>
      <c r="M6" s="1554"/>
      <c r="N6" s="1554"/>
      <c r="O6" s="1016"/>
    </row>
    <row r="7" spans="1:17" s="621" customFormat="1" ht="24.7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
        <v>498</v>
      </c>
      <c r="C8" s="1693"/>
      <c r="D8" s="1693"/>
      <c r="E8" s="1693"/>
      <c r="F8" s="1693"/>
      <c r="G8" s="1693"/>
      <c r="H8" s="1693"/>
      <c r="I8" s="1693"/>
      <c r="J8" s="1693"/>
      <c r="K8" s="1693"/>
      <c r="L8" s="1693"/>
      <c r="M8" s="1693"/>
      <c r="N8" s="1693"/>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4" t="s">
        <v>33</v>
      </c>
      <c r="D11" s="1694"/>
      <c r="E11" s="1694"/>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143681</v>
      </c>
      <c r="D13" s="1019">
        <v>139216</v>
      </c>
      <c r="E13" s="1019">
        <v>4465</v>
      </c>
      <c r="F13" s="1020">
        <v>0.96892421405753026</v>
      </c>
      <c r="G13" s="1020">
        <v>3.1075785942469777E-2</v>
      </c>
      <c r="I13" s="101">
        <v>7</v>
      </c>
      <c r="J13" s="101">
        <v>1</v>
      </c>
      <c r="K13" s="101">
        <v>2</v>
      </c>
      <c r="L13" s="101" t="s">
        <v>7</v>
      </c>
      <c r="M13" s="1019">
        <v>17301</v>
      </c>
      <c r="N13" s="1019">
        <v>31</v>
      </c>
      <c r="O13" s="1020">
        <v>0.99821140087699056</v>
      </c>
      <c r="P13" s="1020">
        <v>1.7885991230094623E-3</v>
      </c>
      <c r="Q13" s="1020">
        <v>0.94769803107368611</v>
      </c>
    </row>
    <row r="14" spans="1:17" s="101" customFormat="1" x14ac:dyDescent="0.35">
      <c r="B14" s="101" t="s">
        <v>7</v>
      </c>
      <c r="C14" s="1019">
        <v>17332</v>
      </c>
      <c r="D14" s="1019">
        <v>17301</v>
      </c>
      <c r="E14" s="1019">
        <v>31</v>
      </c>
      <c r="F14" s="1020">
        <v>0.99821140087699056</v>
      </c>
      <c r="G14" s="1020">
        <v>1.7885991230094623E-3</v>
      </c>
      <c r="I14" s="101">
        <v>1</v>
      </c>
      <c r="J14" s="101">
        <v>2</v>
      </c>
      <c r="K14" s="101">
        <v>8</v>
      </c>
      <c r="L14" s="101" t="s">
        <v>4</v>
      </c>
      <c r="M14" s="1019">
        <v>42209</v>
      </c>
      <c r="N14" s="1019">
        <v>82</v>
      </c>
      <c r="O14" s="1020">
        <v>0.99806105317916338</v>
      </c>
      <c r="P14" s="1020">
        <v>1.9389468208365847E-3</v>
      </c>
      <c r="Q14" s="1020">
        <v>0.94769803107368611</v>
      </c>
    </row>
    <row r="15" spans="1:17" s="101" customFormat="1" x14ac:dyDescent="0.35">
      <c r="B15" s="101" t="s">
        <v>37</v>
      </c>
      <c r="C15" s="1019">
        <v>11308</v>
      </c>
      <c r="D15" s="1019">
        <v>11181</v>
      </c>
      <c r="E15" s="1019">
        <v>127</v>
      </c>
      <c r="F15" s="1020">
        <v>0.98876901308807919</v>
      </c>
      <c r="G15" s="1020">
        <v>1.1230986911920765E-2</v>
      </c>
      <c r="I15" s="101">
        <v>5</v>
      </c>
      <c r="J15" s="101">
        <v>3</v>
      </c>
      <c r="K15" s="101">
        <v>13</v>
      </c>
      <c r="L15" s="101" t="s">
        <v>35</v>
      </c>
      <c r="M15" s="1019">
        <v>30452</v>
      </c>
      <c r="N15" s="1019">
        <v>153</v>
      </c>
      <c r="O15" s="1020">
        <v>0.9950008168599902</v>
      </c>
      <c r="P15" s="1020">
        <v>4.9991831400098023E-3</v>
      </c>
      <c r="Q15" s="1020">
        <v>0.94769803107368611</v>
      </c>
    </row>
    <row r="16" spans="1:17" s="101" customFormat="1" x14ac:dyDescent="0.35">
      <c r="B16" s="101" t="s">
        <v>38</v>
      </c>
      <c r="C16" s="1019">
        <v>11957</v>
      </c>
      <c r="D16" s="1019">
        <v>10996</v>
      </c>
      <c r="E16" s="1019">
        <v>961</v>
      </c>
      <c r="F16" s="1020">
        <v>0.9196286693986786</v>
      </c>
      <c r="G16" s="1020">
        <v>8.03713306013214E-2</v>
      </c>
      <c r="I16" s="101">
        <v>15</v>
      </c>
      <c r="J16" s="101">
        <v>4</v>
      </c>
      <c r="K16" s="101">
        <v>17</v>
      </c>
      <c r="L16" s="101" t="s">
        <v>44</v>
      </c>
      <c r="M16" s="1019">
        <v>6588</v>
      </c>
      <c r="N16" s="1019">
        <v>74</v>
      </c>
      <c r="O16" s="1020">
        <v>0.98889222455719006</v>
      </c>
      <c r="P16" s="1020">
        <v>1.1107775442809968E-2</v>
      </c>
      <c r="Q16" s="1020">
        <v>0.94769803107368611</v>
      </c>
    </row>
    <row r="17" spans="2:17" s="101" customFormat="1" x14ac:dyDescent="0.35">
      <c r="B17" s="101" t="s">
        <v>6</v>
      </c>
      <c r="C17" s="1019">
        <v>23392</v>
      </c>
      <c r="D17" s="1019">
        <v>21786</v>
      </c>
      <c r="E17" s="1019">
        <v>1606</v>
      </c>
      <c r="F17" s="1020">
        <v>0.93134404924760605</v>
      </c>
      <c r="G17" s="1020">
        <v>6.8655950752393988E-2</v>
      </c>
      <c r="I17" s="101">
        <v>13</v>
      </c>
      <c r="J17" s="101">
        <v>5</v>
      </c>
      <c r="K17" s="101">
        <v>3</v>
      </c>
      <c r="L17" s="101" t="s">
        <v>37</v>
      </c>
      <c r="M17" s="1019">
        <v>11181</v>
      </c>
      <c r="N17" s="1019">
        <v>127</v>
      </c>
      <c r="O17" s="1020">
        <v>0.98876901308807919</v>
      </c>
      <c r="P17" s="1020">
        <v>1.1230986911920765E-2</v>
      </c>
      <c r="Q17" s="1020">
        <v>0.94769803107368611</v>
      </c>
    </row>
    <row r="18" spans="2:17" s="101" customFormat="1" x14ac:dyDescent="0.35">
      <c r="B18" s="101" t="s">
        <v>5</v>
      </c>
      <c r="C18" s="1019">
        <v>8047</v>
      </c>
      <c r="D18" s="1019">
        <v>7927</v>
      </c>
      <c r="E18" s="1019">
        <v>120</v>
      </c>
      <c r="F18" s="1020">
        <v>0.98508761028954894</v>
      </c>
      <c r="G18" s="1020">
        <v>1.4912389710451101E-2</v>
      </c>
      <c r="I18" s="101">
        <v>6</v>
      </c>
      <c r="J18" s="101">
        <v>6</v>
      </c>
      <c r="K18" s="101">
        <v>6</v>
      </c>
      <c r="L18" s="101" t="s">
        <v>5</v>
      </c>
      <c r="M18" s="1019">
        <v>7927</v>
      </c>
      <c r="N18" s="1019">
        <v>120</v>
      </c>
      <c r="O18" s="1020">
        <v>0.98508761028954894</v>
      </c>
      <c r="P18" s="1020">
        <v>1.4912389710451101E-2</v>
      </c>
      <c r="Q18" s="1020">
        <v>0.94769803107368611</v>
      </c>
    </row>
    <row r="19" spans="2:17" s="101" customFormat="1" x14ac:dyDescent="0.35">
      <c r="B19" s="101" t="s">
        <v>40</v>
      </c>
      <c r="C19" s="1019">
        <v>27261</v>
      </c>
      <c r="D19" s="1019">
        <v>26114</v>
      </c>
      <c r="E19" s="1019">
        <v>1147</v>
      </c>
      <c r="F19" s="1020">
        <v>0.95792524118704381</v>
      </c>
      <c r="G19" s="1020">
        <v>4.2074758812956241E-2</v>
      </c>
      <c r="I19" s="101">
        <v>8</v>
      </c>
      <c r="J19" s="101">
        <v>7</v>
      </c>
      <c r="K19" s="101">
        <v>1</v>
      </c>
      <c r="L19" s="101" t="s">
        <v>8</v>
      </c>
      <c r="M19" s="1019">
        <v>139216</v>
      </c>
      <c r="N19" s="1019">
        <v>4465</v>
      </c>
      <c r="O19" s="1020">
        <v>0.96892421405753026</v>
      </c>
      <c r="P19" s="1020">
        <v>3.1075785942469777E-2</v>
      </c>
      <c r="Q19" s="1020">
        <v>0.94769803107368611</v>
      </c>
    </row>
    <row r="20" spans="2:17" s="101" customFormat="1" x14ac:dyDescent="0.35">
      <c r="B20" s="101" t="s">
        <v>4</v>
      </c>
      <c r="C20" s="1019">
        <v>42291</v>
      </c>
      <c r="D20" s="1019">
        <v>42209</v>
      </c>
      <c r="E20" s="1019">
        <v>82</v>
      </c>
      <c r="F20" s="1020">
        <v>0.99806105317916338</v>
      </c>
      <c r="G20" s="1020">
        <v>1.9389468208365847E-3</v>
      </c>
      <c r="I20" s="101">
        <v>2</v>
      </c>
      <c r="J20" s="101">
        <v>8</v>
      </c>
      <c r="K20" s="101">
        <v>7</v>
      </c>
      <c r="L20" s="101" t="s">
        <v>40</v>
      </c>
      <c r="M20" s="1019">
        <v>26114</v>
      </c>
      <c r="N20" s="1019">
        <v>1147</v>
      </c>
      <c r="O20" s="1020">
        <v>0.95792524118704381</v>
      </c>
      <c r="P20" s="1020">
        <v>4.2074758812956241E-2</v>
      </c>
      <c r="Q20" s="1020">
        <v>0.94769803107368611</v>
      </c>
    </row>
    <row r="21" spans="2:17" s="101" customFormat="1" x14ac:dyDescent="0.35">
      <c r="B21" s="101" t="s">
        <v>41</v>
      </c>
      <c r="C21" s="1019">
        <v>105379</v>
      </c>
      <c r="D21" s="1019">
        <v>94942</v>
      </c>
      <c r="E21" s="1019">
        <v>10437</v>
      </c>
      <c r="F21" s="1020">
        <v>0.90095749627534893</v>
      </c>
      <c r="G21" s="1020">
        <v>9.9042503724651024E-2</v>
      </c>
      <c r="I21" s="101">
        <v>18</v>
      </c>
      <c r="J21" s="101">
        <v>9</v>
      </c>
      <c r="K21" s="101">
        <v>11</v>
      </c>
      <c r="L21" s="101" t="s">
        <v>3</v>
      </c>
      <c r="M21" s="1019">
        <v>66616</v>
      </c>
      <c r="N21" s="1019">
        <v>2990</v>
      </c>
      <c r="O21" s="1020">
        <v>0.95704393299428214</v>
      </c>
      <c r="P21" s="1020">
        <v>4.2956067005717899E-2</v>
      </c>
      <c r="Q21" s="1020">
        <v>0.94769803107368611</v>
      </c>
    </row>
    <row r="22" spans="2:17" s="101" customFormat="1" x14ac:dyDescent="0.35">
      <c r="B22" s="101" t="s">
        <v>39</v>
      </c>
      <c r="C22" s="1019">
        <v>624</v>
      </c>
      <c r="D22" s="1019">
        <v>596</v>
      </c>
      <c r="E22" s="1019">
        <v>28</v>
      </c>
      <c r="F22" s="1020">
        <v>0.95512820512820518</v>
      </c>
      <c r="G22" s="1020">
        <v>4.4871794871794872E-2</v>
      </c>
      <c r="I22" s="101">
        <v>10</v>
      </c>
      <c r="J22" s="101">
        <v>10</v>
      </c>
      <c r="K22" s="101">
        <v>10</v>
      </c>
      <c r="L22" s="101" t="s">
        <v>39</v>
      </c>
      <c r="M22" s="1019">
        <v>596</v>
      </c>
      <c r="N22" s="1019">
        <v>28</v>
      </c>
      <c r="O22" s="1020">
        <v>0.95512820512820518</v>
      </c>
      <c r="P22" s="1020">
        <v>4.4871794871794872E-2</v>
      </c>
      <c r="Q22" s="1020">
        <v>0.94769803107368611</v>
      </c>
    </row>
    <row r="23" spans="2:17" s="101" customFormat="1" x14ac:dyDescent="0.35">
      <c r="B23" s="101" t="s">
        <v>3</v>
      </c>
      <c r="C23" s="1019">
        <v>69606</v>
      </c>
      <c r="D23" s="1019">
        <v>66616</v>
      </c>
      <c r="E23" s="1019">
        <v>2990</v>
      </c>
      <c r="F23" s="1020">
        <v>0.95704393299428214</v>
      </c>
      <c r="G23" s="1020">
        <v>4.2956067005717899E-2</v>
      </c>
      <c r="I23" s="101">
        <v>9</v>
      </c>
      <c r="J23" s="101">
        <v>11</v>
      </c>
      <c r="K23" s="101">
        <v>20</v>
      </c>
      <c r="L23" s="101" t="s">
        <v>108</v>
      </c>
      <c r="M23" s="1019">
        <v>613933</v>
      </c>
      <c r="N23" s="1019">
        <v>33882</v>
      </c>
      <c r="O23" s="1020">
        <v>0.94769803107368611</v>
      </c>
      <c r="P23" s="1020">
        <v>5.2301968926313842E-2</v>
      </c>
      <c r="Q23" s="1020">
        <v>0.94769803107368611</v>
      </c>
    </row>
    <row r="24" spans="2:17" s="101" customFormat="1" x14ac:dyDescent="0.35">
      <c r="B24" s="101" t="s">
        <v>2</v>
      </c>
      <c r="C24" s="1019">
        <v>13877</v>
      </c>
      <c r="D24" s="1019">
        <v>12671</v>
      </c>
      <c r="E24" s="1019">
        <v>1206</v>
      </c>
      <c r="F24" s="1020">
        <v>0.913093608128558</v>
      </c>
      <c r="G24" s="1020">
        <v>8.690639187144196E-2</v>
      </c>
      <c r="I24" s="101">
        <v>16</v>
      </c>
      <c r="J24" s="101">
        <v>12</v>
      </c>
      <c r="K24" s="101">
        <v>14</v>
      </c>
      <c r="L24" s="101" t="s">
        <v>42</v>
      </c>
      <c r="M24" s="1019">
        <v>77809</v>
      </c>
      <c r="N24" s="1019">
        <v>4535</v>
      </c>
      <c r="O24" s="1020">
        <v>0.94492616341202762</v>
      </c>
      <c r="P24" s="1020">
        <v>5.5073836587972408E-2</v>
      </c>
      <c r="Q24" s="1020">
        <v>0.94769803107368611</v>
      </c>
    </row>
    <row r="25" spans="2:17" s="101" customFormat="1" x14ac:dyDescent="0.35">
      <c r="B25" s="101" t="s">
        <v>35</v>
      </c>
      <c r="C25" s="1019">
        <v>30605</v>
      </c>
      <c r="D25" s="1019">
        <v>30452</v>
      </c>
      <c r="E25" s="1019">
        <v>153</v>
      </c>
      <c r="F25" s="1020">
        <v>0.9950008168599902</v>
      </c>
      <c r="G25" s="1020">
        <v>4.9991831400098023E-3</v>
      </c>
      <c r="I25" s="101">
        <v>3</v>
      </c>
      <c r="J25" s="101">
        <v>13</v>
      </c>
      <c r="K25" s="101">
        <v>5</v>
      </c>
      <c r="L25" s="101" t="s">
        <v>6</v>
      </c>
      <c r="M25" s="1019">
        <v>21786</v>
      </c>
      <c r="N25" s="1019">
        <v>1606</v>
      </c>
      <c r="O25" s="1020">
        <v>0.93134404924760605</v>
      </c>
      <c r="P25" s="1020">
        <v>6.8655950752393988E-2</v>
      </c>
      <c r="Q25" s="1020">
        <v>0.94769803107368611</v>
      </c>
    </row>
    <row r="26" spans="2:17" s="101" customFormat="1" x14ac:dyDescent="0.35">
      <c r="B26" s="101" t="s">
        <v>42</v>
      </c>
      <c r="C26" s="1019">
        <v>82344</v>
      </c>
      <c r="D26" s="1019">
        <v>77809</v>
      </c>
      <c r="E26" s="1019">
        <v>4535</v>
      </c>
      <c r="F26" s="1020">
        <v>0.94492616341202762</v>
      </c>
      <c r="G26" s="1020">
        <v>5.5073836587972408E-2</v>
      </c>
      <c r="I26" s="101">
        <v>12</v>
      </c>
      <c r="J26" s="101">
        <v>14</v>
      </c>
      <c r="K26" s="101">
        <v>19</v>
      </c>
      <c r="L26" s="101" t="s">
        <v>46</v>
      </c>
      <c r="M26" s="1019">
        <v>4111</v>
      </c>
      <c r="N26" s="1019">
        <v>327</v>
      </c>
      <c r="O26" s="1020">
        <v>0.92631816133393419</v>
      </c>
      <c r="P26" s="1020">
        <v>7.3681838666065799E-2</v>
      </c>
      <c r="Q26" s="1020">
        <v>0.94769803107368611</v>
      </c>
    </row>
    <row r="27" spans="2:17" s="101" customFormat="1" x14ac:dyDescent="0.35">
      <c r="B27" s="101" t="s">
        <v>47</v>
      </c>
      <c r="C27" s="1019">
        <v>955</v>
      </c>
      <c r="D27" s="1019">
        <v>864</v>
      </c>
      <c r="E27" s="1019">
        <v>91</v>
      </c>
      <c r="F27" s="1020">
        <v>0.9047120418848168</v>
      </c>
      <c r="G27" s="1020">
        <v>9.5287958115183244E-2</v>
      </c>
      <c r="I27" s="101">
        <v>17</v>
      </c>
      <c r="J27" s="101">
        <v>15</v>
      </c>
      <c r="K27" s="101">
        <v>4</v>
      </c>
      <c r="L27" s="101" t="s">
        <v>38</v>
      </c>
      <c r="M27" s="1019">
        <v>10996</v>
      </c>
      <c r="N27" s="1019">
        <v>961</v>
      </c>
      <c r="O27" s="1020">
        <v>0.9196286693986786</v>
      </c>
      <c r="P27" s="1020">
        <v>8.03713306013214E-2</v>
      </c>
      <c r="Q27" s="1020">
        <v>0.94769803107368611</v>
      </c>
    </row>
    <row r="28" spans="2:17" s="101" customFormat="1" x14ac:dyDescent="0.35">
      <c r="B28" s="101" t="s">
        <v>43</v>
      </c>
      <c r="C28" s="1019">
        <v>20448</v>
      </c>
      <c r="D28" s="1019">
        <v>18141</v>
      </c>
      <c r="E28" s="1019">
        <v>2307</v>
      </c>
      <c r="F28" s="1020">
        <v>0.88717723004694837</v>
      </c>
      <c r="G28" s="1020">
        <v>0.11282276995305164</v>
      </c>
      <c r="I28" s="101">
        <v>19</v>
      </c>
      <c r="J28" s="101">
        <v>16</v>
      </c>
      <c r="K28" s="101">
        <v>12</v>
      </c>
      <c r="L28" s="101" t="s">
        <v>2</v>
      </c>
      <c r="M28" s="1019">
        <v>12671</v>
      </c>
      <c r="N28" s="1019">
        <v>1206</v>
      </c>
      <c r="O28" s="1020">
        <v>0.913093608128558</v>
      </c>
      <c r="P28" s="1020">
        <v>8.690639187144196E-2</v>
      </c>
      <c r="Q28" s="1020">
        <v>0.94769803107368611</v>
      </c>
    </row>
    <row r="29" spans="2:17" s="101" customFormat="1" x14ac:dyDescent="0.35">
      <c r="B29" s="101" t="s">
        <v>44</v>
      </c>
      <c r="C29" s="1019">
        <v>6662</v>
      </c>
      <c r="D29" s="1019">
        <v>6588</v>
      </c>
      <c r="E29" s="1019">
        <v>74</v>
      </c>
      <c r="F29" s="1020">
        <v>0.98889222455719006</v>
      </c>
      <c r="G29" s="1020">
        <v>1.1107775442809968E-2</v>
      </c>
      <c r="I29" s="101">
        <v>4</v>
      </c>
      <c r="J29" s="101">
        <v>17</v>
      </c>
      <c r="K29" s="101">
        <v>15</v>
      </c>
      <c r="L29" s="101" t="s">
        <v>47</v>
      </c>
      <c r="M29" s="1019">
        <v>864</v>
      </c>
      <c r="N29" s="1019">
        <v>91</v>
      </c>
      <c r="O29" s="1020">
        <v>0.9047120418848168</v>
      </c>
      <c r="P29" s="1020">
        <v>9.5287958115183244E-2</v>
      </c>
      <c r="Q29" s="1020">
        <v>0.94769803107368611</v>
      </c>
    </row>
    <row r="30" spans="2:17" s="101" customFormat="1" x14ac:dyDescent="0.35">
      <c r="B30" s="101" t="s">
        <v>45</v>
      </c>
      <c r="C30" s="1019">
        <v>27608</v>
      </c>
      <c r="D30" s="1019">
        <v>24413</v>
      </c>
      <c r="E30" s="1019">
        <v>3195</v>
      </c>
      <c r="F30" s="1020">
        <v>0.88427267458707626</v>
      </c>
      <c r="G30" s="1020">
        <v>0.11572732541292378</v>
      </c>
      <c r="I30" s="101">
        <v>20</v>
      </c>
      <c r="J30" s="101">
        <v>18</v>
      </c>
      <c r="K30" s="101">
        <v>9</v>
      </c>
      <c r="L30" s="101" t="s">
        <v>41</v>
      </c>
      <c r="M30" s="1019">
        <v>94942</v>
      </c>
      <c r="N30" s="1019">
        <v>10437</v>
      </c>
      <c r="O30" s="1020">
        <v>0.90095749627534893</v>
      </c>
      <c r="P30" s="1020">
        <v>9.9042503724651024E-2</v>
      </c>
      <c r="Q30" s="1020">
        <v>0.94769803107368611</v>
      </c>
    </row>
    <row r="31" spans="2:17" s="101" customFormat="1" x14ac:dyDescent="0.35">
      <c r="B31" s="101" t="s">
        <v>46</v>
      </c>
      <c r="C31" s="1019">
        <v>4438</v>
      </c>
      <c r="D31" s="1019">
        <v>4111</v>
      </c>
      <c r="E31" s="1019">
        <v>327</v>
      </c>
      <c r="F31" s="1020">
        <v>0.92631816133393419</v>
      </c>
      <c r="G31" s="1020">
        <v>7.3681838666065799E-2</v>
      </c>
      <c r="I31" s="101">
        <v>14</v>
      </c>
      <c r="J31" s="101">
        <v>19</v>
      </c>
      <c r="K31" s="101">
        <v>16</v>
      </c>
      <c r="L31" s="101" t="s">
        <v>43</v>
      </c>
      <c r="M31" s="1019">
        <v>18141</v>
      </c>
      <c r="N31" s="1019">
        <v>2307</v>
      </c>
      <c r="O31" s="1020">
        <v>0.88717723004694837</v>
      </c>
      <c r="P31" s="1020">
        <v>0.11282276995305164</v>
      </c>
      <c r="Q31" s="1020">
        <v>0.94769803107368611</v>
      </c>
    </row>
    <row r="32" spans="2:17" s="101" customFormat="1" x14ac:dyDescent="0.35">
      <c r="B32" s="104" t="s">
        <v>108</v>
      </c>
      <c r="C32" s="105">
        <v>647815</v>
      </c>
      <c r="D32" s="105">
        <v>613933</v>
      </c>
      <c r="E32" s="105">
        <v>33882</v>
      </c>
      <c r="F32" s="106">
        <v>0.94769803107368611</v>
      </c>
      <c r="G32" s="106">
        <v>5.2301968926313842E-2</v>
      </c>
      <c r="I32" s="101">
        <v>11</v>
      </c>
      <c r="J32" s="101">
        <v>20</v>
      </c>
      <c r="K32" s="101">
        <v>18</v>
      </c>
      <c r="L32" s="101" t="s">
        <v>45</v>
      </c>
      <c r="M32" s="1019">
        <v>24413</v>
      </c>
      <c r="N32" s="1019">
        <v>3195</v>
      </c>
      <c r="O32" s="1020">
        <v>0.88427267458707626</v>
      </c>
      <c r="P32" s="1020">
        <v>0.11572732541292378</v>
      </c>
      <c r="Q32" s="1020">
        <v>0.94769803107368611</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464</v>
      </c>
      <c r="C6" s="1554"/>
      <c r="D6" s="1554"/>
      <c r="E6" s="1554"/>
      <c r="F6" s="1554"/>
      <c r="G6" s="1554"/>
      <c r="H6" s="1554"/>
      <c r="I6" s="1554"/>
      <c r="J6" s="1554"/>
      <c r="K6" s="1554"/>
      <c r="L6" s="1554"/>
      <c r="M6" s="1554"/>
      <c r="N6" s="1554"/>
      <c r="O6" s="1016"/>
    </row>
    <row r="7" spans="1:17" s="621" customFormat="1" ht="24.7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
        <v>498</v>
      </c>
      <c r="C8" s="1693"/>
      <c r="D8" s="1693"/>
      <c r="E8" s="1693"/>
      <c r="F8" s="1693"/>
      <c r="G8" s="1693"/>
      <c r="H8" s="1693"/>
      <c r="I8" s="1693"/>
      <c r="J8" s="1693"/>
      <c r="K8" s="1693"/>
      <c r="L8" s="1693"/>
      <c r="M8" s="1693"/>
      <c r="N8" s="1693"/>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4" t="s">
        <v>48</v>
      </c>
      <c r="D11" s="1694"/>
      <c r="E11" s="1694"/>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113656</v>
      </c>
      <c r="D13" s="1019">
        <v>106521</v>
      </c>
      <c r="E13" s="1019">
        <v>7135</v>
      </c>
      <c r="F13" s="1020">
        <v>0.93722284789188426</v>
      </c>
      <c r="G13" s="1020">
        <v>6.2777152108115714E-2</v>
      </c>
      <c r="I13" s="101">
        <v>9</v>
      </c>
      <c r="J13" s="101">
        <v>1</v>
      </c>
      <c r="K13" s="101">
        <v>8</v>
      </c>
      <c r="L13" s="101" t="s">
        <v>4</v>
      </c>
      <c r="M13" s="1019">
        <v>50981</v>
      </c>
      <c r="N13" s="1019">
        <v>87</v>
      </c>
      <c r="O13" s="1020">
        <v>0.99829638912822116</v>
      </c>
      <c r="P13" s="1020">
        <v>1.7036108717788047E-3</v>
      </c>
      <c r="Q13" s="1020">
        <v>0.89975040389327132</v>
      </c>
    </row>
    <row r="14" spans="1:17" s="101" customFormat="1" x14ac:dyDescent="0.35">
      <c r="B14" s="101" t="s">
        <v>7</v>
      </c>
      <c r="C14" s="1019">
        <v>17097</v>
      </c>
      <c r="D14" s="1019">
        <v>17041</v>
      </c>
      <c r="E14" s="1019">
        <v>56</v>
      </c>
      <c r="F14" s="1020">
        <v>0.99672457156226235</v>
      </c>
      <c r="G14" s="1020">
        <v>3.2754284377376148E-3</v>
      </c>
      <c r="I14" s="101">
        <v>2</v>
      </c>
      <c r="J14" s="101">
        <v>2</v>
      </c>
      <c r="K14" s="101">
        <v>2</v>
      </c>
      <c r="L14" s="101" t="s">
        <v>7</v>
      </c>
      <c r="M14" s="1019">
        <v>17041</v>
      </c>
      <c r="N14" s="1019">
        <v>56</v>
      </c>
      <c r="O14" s="1020">
        <v>0.99672457156226235</v>
      </c>
      <c r="P14" s="1020">
        <v>3.2754284377376148E-3</v>
      </c>
      <c r="Q14" s="1020">
        <v>0.89975040389327132</v>
      </c>
    </row>
    <row r="15" spans="1:17" s="101" customFormat="1" x14ac:dyDescent="0.35">
      <c r="B15" s="101" t="s">
        <v>37</v>
      </c>
      <c r="C15" s="1019">
        <v>15300</v>
      </c>
      <c r="D15" s="1019">
        <v>15123</v>
      </c>
      <c r="E15" s="1019">
        <v>177</v>
      </c>
      <c r="F15" s="1020">
        <v>0.98843137254901958</v>
      </c>
      <c r="G15" s="1020">
        <v>1.1568627450980392E-2</v>
      </c>
      <c r="I15" s="101">
        <v>3</v>
      </c>
      <c r="J15" s="101">
        <v>3</v>
      </c>
      <c r="K15" s="101">
        <v>3</v>
      </c>
      <c r="L15" s="101" t="s">
        <v>37</v>
      </c>
      <c r="M15" s="1019">
        <v>15123</v>
      </c>
      <c r="N15" s="1019">
        <v>177</v>
      </c>
      <c r="O15" s="1020">
        <v>0.98843137254901958</v>
      </c>
      <c r="P15" s="1020">
        <v>1.1568627450980392E-2</v>
      </c>
      <c r="Q15" s="1020">
        <v>0.89975040389327132</v>
      </c>
    </row>
    <row r="16" spans="1:17" s="101" customFormat="1" x14ac:dyDescent="0.35">
      <c r="B16" s="101" t="s">
        <v>38</v>
      </c>
      <c r="C16" s="1019">
        <v>16783</v>
      </c>
      <c r="D16" s="1019">
        <v>14541</v>
      </c>
      <c r="E16" s="1019">
        <v>2242</v>
      </c>
      <c r="F16" s="1020">
        <v>0.86641244116069838</v>
      </c>
      <c r="G16" s="1020">
        <v>0.13358755883930168</v>
      </c>
      <c r="I16" s="101">
        <v>14</v>
      </c>
      <c r="J16" s="101">
        <v>4</v>
      </c>
      <c r="K16" s="101">
        <v>13</v>
      </c>
      <c r="L16" s="101" t="s">
        <v>35</v>
      </c>
      <c r="M16" s="1019">
        <v>31733</v>
      </c>
      <c r="N16" s="1019">
        <v>812</v>
      </c>
      <c r="O16" s="1020">
        <v>0.97504993086495617</v>
      </c>
      <c r="P16" s="1020">
        <v>2.4950069135043787E-2</v>
      </c>
      <c r="Q16" s="1020">
        <v>0.89975040389327132</v>
      </c>
    </row>
    <row r="17" spans="2:17" s="101" customFormat="1" x14ac:dyDescent="0.35">
      <c r="B17" s="101" t="s">
        <v>6</v>
      </c>
      <c r="C17" s="1019">
        <v>19743</v>
      </c>
      <c r="D17" s="1019">
        <v>17964</v>
      </c>
      <c r="E17" s="1019">
        <v>1779</v>
      </c>
      <c r="F17" s="1020">
        <v>0.9098921136605379</v>
      </c>
      <c r="G17" s="1020">
        <v>9.0107886339462082E-2</v>
      </c>
      <c r="I17" s="101">
        <v>11</v>
      </c>
      <c r="J17" s="101">
        <v>5</v>
      </c>
      <c r="K17" s="101">
        <v>6</v>
      </c>
      <c r="L17" s="101" t="s">
        <v>5</v>
      </c>
      <c r="M17" s="1019">
        <v>5151</v>
      </c>
      <c r="N17" s="1019">
        <v>161</v>
      </c>
      <c r="O17" s="1020">
        <v>0.96969126506024095</v>
      </c>
      <c r="P17" s="1020">
        <v>3.0308734939759035E-2</v>
      </c>
      <c r="Q17" s="1020">
        <v>0.89975040389327132</v>
      </c>
    </row>
    <row r="18" spans="2:17" s="101" customFormat="1" x14ac:dyDescent="0.35">
      <c r="B18" s="101" t="s">
        <v>5</v>
      </c>
      <c r="C18" s="1019">
        <v>5312</v>
      </c>
      <c r="D18" s="1019">
        <v>5151</v>
      </c>
      <c r="E18" s="1019">
        <v>161</v>
      </c>
      <c r="F18" s="1020">
        <v>0.96969126506024095</v>
      </c>
      <c r="G18" s="1020">
        <v>3.0308734939759035E-2</v>
      </c>
      <c r="I18" s="101">
        <v>5</v>
      </c>
      <c r="J18" s="101">
        <v>6</v>
      </c>
      <c r="K18" s="101">
        <v>17</v>
      </c>
      <c r="L18" s="101" t="s">
        <v>44</v>
      </c>
      <c r="M18" s="1019">
        <v>7669</v>
      </c>
      <c r="N18" s="1019">
        <v>251</v>
      </c>
      <c r="O18" s="1020">
        <v>0.96830808080808084</v>
      </c>
      <c r="P18" s="1020">
        <v>3.1691919191919195E-2</v>
      </c>
      <c r="Q18" s="1020">
        <v>0.89975040389327132</v>
      </c>
    </row>
    <row r="19" spans="2:17" s="101" customFormat="1" x14ac:dyDescent="0.35">
      <c r="B19" s="101" t="s">
        <v>40</v>
      </c>
      <c r="C19" s="1019">
        <v>31823</v>
      </c>
      <c r="D19" s="1019">
        <v>30082</v>
      </c>
      <c r="E19" s="1019">
        <v>1741</v>
      </c>
      <c r="F19" s="1020">
        <v>0.94529114162712502</v>
      </c>
      <c r="G19" s="1020">
        <v>5.4708858372874966E-2</v>
      </c>
      <c r="I19" s="101">
        <v>7</v>
      </c>
      <c r="J19" s="101">
        <v>7</v>
      </c>
      <c r="K19" s="101">
        <v>7</v>
      </c>
      <c r="L19" s="101" t="s">
        <v>40</v>
      </c>
      <c r="M19" s="1019">
        <v>30082</v>
      </c>
      <c r="N19" s="1019">
        <v>1741</v>
      </c>
      <c r="O19" s="1020">
        <v>0.94529114162712502</v>
      </c>
      <c r="P19" s="1020">
        <v>5.4708858372874966E-2</v>
      </c>
      <c r="Q19" s="1020">
        <v>0.89975040389327132</v>
      </c>
    </row>
    <row r="20" spans="2:17" s="101" customFormat="1" x14ac:dyDescent="0.35">
      <c r="B20" s="101" t="s">
        <v>4</v>
      </c>
      <c r="C20" s="1019">
        <v>51068</v>
      </c>
      <c r="D20" s="1019">
        <v>50981</v>
      </c>
      <c r="E20" s="1019">
        <v>87</v>
      </c>
      <c r="F20" s="1020">
        <v>0.99829638912822116</v>
      </c>
      <c r="G20" s="1020">
        <v>1.7036108717788047E-3</v>
      </c>
      <c r="I20" s="101">
        <v>1</v>
      </c>
      <c r="J20" s="101">
        <v>8</v>
      </c>
      <c r="K20" s="101">
        <v>11</v>
      </c>
      <c r="L20" s="101" t="s">
        <v>3</v>
      </c>
      <c r="M20" s="1019">
        <v>62619</v>
      </c>
      <c r="N20" s="1019">
        <v>3726</v>
      </c>
      <c r="O20" s="1020">
        <v>0.94383902328736147</v>
      </c>
      <c r="P20" s="1020">
        <v>5.6160976712638477E-2</v>
      </c>
      <c r="Q20" s="1020">
        <v>0.89975040389327132</v>
      </c>
    </row>
    <row r="21" spans="2:17" s="101" customFormat="1" x14ac:dyDescent="0.35">
      <c r="B21" s="101" t="s">
        <v>41</v>
      </c>
      <c r="C21" s="1019">
        <v>127929</v>
      </c>
      <c r="D21" s="1019">
        <v>102602</v>
      </c>
      <c r="E21" s="1019">
        <v>25327</v>
      </c>
      <c r="F21" s="1020">
        <v>0.80202299713122127</v>
      </c>
      <c r="G21" s="1020">
        <v>0.19797700286877878</v>
      </c>
      <c r="I21" s="101">
        <v>19</v>
      </c>
      <c r="J21" s="101">
        <v>9</v>
      </c>
      <c r="K21" s="101">
        <v>1</v>
      </c>
      <c r="L21" s="101" t="s">
        <v>8</v>
      </c>
      <c r="M21" s="1019">
        <v>106521</v>
      </c>
      <c r="N21" s="1019">
        <v>7135</v>
      </c>
      <c r="O21" s="1020">
        <v>0.93722284789188426</v>
      </c>
      <c r="P21" s="1020">
        <v>6.2777152108115714E-2</v>
      </c>
      <c r="Q21" s="1020">
        <v>0.89975040389327132</v>
      </c>
    </row>
    <row r="22" spans="2:17" s="101" customFormat="1" x14ac:dyDescent="0.35">
      <c r="B22" s="101" t="s">
        <v>39</v>
      </c>
      <c r="C22" s="1019">
        <v>696</v>
      </c>
      <c r="D22" s="1019">
        <v>636</v>
      </c>
      <c r="E22" s="1019">
        <v>60</v>
      </c>
      <c r="F22" s="1020">
        <v>0.91379310344827591</v>
      </c>
      <c r="G22" s="1020">
        <v>8.6206896551724144E-2</v>
      </c>
      <c r="I22" s="101">
        <v>10</v>
      </c>
      <c r="J22" s="101">
        <v>10</v>
      </c>
      <c r="K22" s="101">
        <v>10</v>
      </c>
      <c r="L22" s="101" t="s">
        <v>39</v>
      </c>
      <c r="M22" s="1019">
        <v>636</v>
      </c>
      <c r="N22" s="1019">
        <v>60</v>
      </c>
      <c r="O22" s="1020">
        <v>0.91379310344827591</v>
      </c>
      <c r="P22" s="1020">
        <v>8.6206896551724144E-2</v>
      </c>
      <c r="Q22" s="1020">
        <v>0.89975040389327132</v>
      </c>
    </row>
    <row r="23" spans="2:17" s="101" customFormat="1" x14ac:dyDescent="0.35">
      <c r="B23" s="101" t="s">
        <v>3</v>
      </c>
      <c r="C23" s="1019">
        <v>66345</v>
      </c>
      <c r="D23" s="1019">
        <v>62619</v>
      </c>
      <c r="E23" s="1019">
        <v>3726</v>
      </c>
      <c r="F23" s="1020">
        <v>0.94383902328736147</v>
      </c>
      <c r="G23" s="1020">
        <v>5.6160976712638477E-2</v>
      </c>
      <c r="I23" s="101">
        <v>8</v>
      </c>
      <c r="J23" s="101">
        <v>11</v>
      </c>
      <c r="K23" s="101">
        <v>5</v>
      </c>
      <c r="L23" s="101" t="s">
        <v>6</v>
      </c>
      <c r="M23" s="1019">
        <v>17964</v>
      </c>
      <c r="N23" s="1019">
        <v>1779</v>
      </c>
      <c r="O23" s="1020">
        <v>0.9098921136605379</v>
      </c>
      <c r="P23" s="1020">
        <v>9.0107886339462082E-2</v>
      </c>
      <c r="Q23" s="1020">
        <v>0.89975040389327132</v>
      </c>
    </row>
    <row r="24" spans="2:17" s="101" customFormat="1" x14ac:dyDescent="0.35">
      <c r="B24" s="101" t="s">
        <v>2</v>
      </c>
      <c r="C24" s="1019">
        <v>14792</v>
      </c>
      <c r="D24" s="1019">
        <v>12508</v>
      </c>
      <c r="E24" s="1019">
        <v>2284</v>
      </c>
      <c r="F24" s="1020">
        <v>0.84559221200649004</v>
      </c>
      <c r="G24" s="1020">
        <v>0.15440778799351002</v>
      </c>
      <c r="I24" s="101">
        <v>16</v>
      </c>
      <c r="J24" s="101">
        <v>12</v>
      </c>
      <c r="K24" s="101">
        <v>20</v>
      </c>
      <c r="L24" s="101" t="s">
        <v>108</v>
      </c>
      <c r="M24" s="1019">
        <v>588668</v>
      </c>
      <c r="N24" s="1019">
        <v>65589</v>
      </c>
      <c r="O24" s="1020">
        <v>0.89975040389327132</v>
      </c>
      <c r="P24" s="1020">
        <v>0.10024959610672871</v>
      </c>
      <c r="Q24" s="1020">
        <v>0.89975040389327132</v>
      </c>
    </row>
    <row r="25" spans="2:17" s="101" customFormat="1" x14ac:dyDescent="0.35">
      <c r="B25" s="101" t="s">
        <v>35</v>
      </c>
      <c r="C25" s="1019">
        <v>32545</v>
      </c>
      <c r="D25" s="1019">
        <v>31733</v>
      </c>
      <c r="E25" s="1019">
        <v>812</v>
      </c>
      <c r="F25" s="1020">
        <v>0.97504993086495617</v>
      </c>
      <c r="G25" s="1020">
        <v>2.4950069135043787E-2</v>
      </c>
      <c r="I25" s="101">
        <v>4</v>
      </c>
      <c r="J25" s="101">
        <v>13</v>
      </c>
      <c r="K25" s="101">
        <v>14</v>
      </c>
      <c r="L25" s="101" t="s">
        <v>42</v>
      </c>
      <c r="M25" s="1019">
        <v>61442</v>
      </c>
      <c r="N25" s="1019">
        <v>7042</v>
      </c>
      <c r="O25" s="1020">
        <v>0.89717306232112615</v>
      </c>
      <c r="P25" s="1020">
        <v>0.10282693767887389</v>
      </c>
      <c r="Q25" s="1020">
        <v>0.89975040389327132</v>
      </c>
    </row>
    <row r="26" spans="2:17" s="101" customFormat="1" x14ac:dyDescent="0.35">
      <c r="B26" s="101" t="s">
        <v>42</v>
      </c>
      <c r="C26" s="1019">
        <v>68484</v>
      </c>
      <c r="D26" s="1019">
        <v>61442</v>
      </c>
      <c r="E26" s="1019">
        <v>7042</v>
      </c>
      <c r="F26" s="1020">
        <v>0.89717306232112615</v>
      </c>
      <c r="G26" s="1020">
        <v>0.10282693767887389</v>
      </c>
      <c r="I26" s="101">
        <v>13</v>
      </c>
      <c r="J26" s="101">
        <v>14</v>
      </c>
      <c r="K26" s="101">
        <v>4</v>
      </c>
      <c r="L26" s="101" t="s">
        <v>38</v>
      </c>
      <c r="M26" s="1019">
        <v>14541</v>
      </c>
      <c r="N26" s="1019">
        <v>2242</v>
      </c>
      <c r="O26" s="1020">
        <v>0.86641244116069838</v>
      </c>
      <c r="P26" s="1020">
        <v>0.13358755883930168</v>
      </c>
      <c r="Q26" s="1020">
        <v>0.89975040389327132</v>
      </c>
    </row>
    <row r="27" spans="2:17" s="101" customFormat="1" x14ac:dyDescent="0.35">
      <c r="B27" s="101" t="s">
        <v>47</v>
      </c>
      <c r="C27" s="1019">
        <v>696</v>
      </c>
      <c r="D27" s="1019">
        <v>598</v>
      </c>
      <c r="E27" s="1019">
        <v>98</v>
      </c>
      <c r="F27" s="1020">
        <v>0.85919540229885061</v>
      </c>
      <c r="G27" s="1020">
        <v>0.14080459770114942</v>
      </c>
      <c r="I27" s="101">
        <v>15</v>
      </c>
      <c r="J27" s="101">
        <v>15</v>
      </c>
      <c r="K27" s="101">
        <v>15</v>
      </c>
      <c r="L27" s="101" t="s">
        <v>47</v>
      </c>
      <c r="M27" s="1019">
        <v>598</v>
      </c>
      <c r="N27" s="1019">
        <v>98</v>
      </c>
      <c r="O27" s="1020">
        <v>0.85919540229885061</v>
      </c>
      <c r="P27" s="1020">
        <v>0.14080459770114942</v>
      </c>
      <c r="Q27" s="1020">
        <v>0.89975040389327132</v>
      </c>
    </row>
    <row r="28" spans="2:17" s="101" customFormat="1" x14ac:dyDescent="0.35">
      <c r="B28" s="101" t="s">
        <v>43</v>
      </c>
      <c r="C28" s="1019">
        <v>20021</v>
      </c>
      <c r="D28" s="1019">
        <v>16027</v>
      </c>
      <c r="E28" s="1019">
        <v>3994</v>
      </c>
      <c r="F28" s="1020">
        <v>0.80050946506168519</v>
      </c>
      <c r="G28" s="1020">
        <v>0.19949053493831476</v>
      </c>
      <c r="I28" s="101">
        <v>20</v>
      </c>
      <c r="J28" s="101">
        <v>16</v>
      </c>
      <c r="K28" s="101">
        <v>12</v>
      </c>
      <c r="L28" s="101" t="s">
        <v>2</v>
      </c>
      <c r="M28" s="1019">
        <v>12508</v>
      </c>
      <c r="N28" s="1019">
        <v>2284</v>
      </c>
      <c r="O28" s="1020">
        <v>0.84559221200649004</v>
      </c>
      <c r="P28" s="1020">
        <v>0.15440778799351002</v>
      </c>
      <c r="Q28" s="1020">
        <v>0.89975040389327132</v>
      </c>
    </row>
    <row r="29" spans="2:17" s="101" customFormat="1" x14ac:dyDescent="0.35">
      <c r="B29" s="101" t="s">
        <v>44</v>
      </c>
      <c r="C29" s="1019">
        <v>7920</v>
      </c>
      <c r="D29" s="1019">
        <v>7669</v>
      </c>
      <c r="E29" s="1019">
        <v>251</v>
      </c>
      <c r="F29" s="1020">
        <v>0.96830808080808084</v>
      </c>
      <c r="G29" s="1020">
        <v>3.1691919191919195E-2</v>
      </c>
      <c r="I29" s="101">
        <v>6</v>
      </c>
      <c r="J29" s="101">
        <v>17</v>
      </c>
      <c r="K29" s="101">
        <v>19</v>
      </c>
      <c r="L29" s="101" t="s">
        <v>46</v>
      </c>
      <c r="M29" s="1019">
        <v>3043</v>
      </c>
      <c r="N29" s="1019">
        <v>675</v>
      </c>
      <c r="O29" s="1020">
        <v>0.81845077998924154</v>
      </c>
      <c r="P29" s="1020">
        <v>0.18154922001075846</v>
      </c>
      <c r="Q29" s="1020">
        <v>0.89975040389327132</v>
      </c>
    </row>
    <row r="30" spans="2:17" s="101" customFormat="1" x14ac:dyDescent="0.35">
      <c r="B30" s="101" t="s">
        <v>45</v>
      </c>
      <c r="C30" s="1019">
        <v>40329</v>
      </c>
      <c r="D30" s="1019">
        <v>32387</v>
      </c>
      <c r="E30" s="1019">
        <v>7942</v>
      </c>
      <c r="F30" s="1020">
        <v>0.80306975129559377</v>
      </c>
      <c r="G30" s="1020">
        <v>0.19693024870440626</v>
      </c>
      <c r="I30" s="101">
        <v>18</v>
      </c>
      <c r="J30" s="101">
        <v>18</v>
      </c>
      <c r="K30" s="101">
        <v>18</v>
      </c>
      <c r="L30" s="101" t="s">
        <v>45</v>
      </c>
      <c r="M30" s="1019">
        <v>32387</v>
      </c>
      <c r="N30" s="1019">
        <v>7942</v>
      </c>
      <c r="O30" s="1020">
        <v>0.80306975129559377</v>
      </c>
      <c r="P30" s="1020">
        <v>0.19693024870440626</v>
      </c>
      <c r="Q30" s="1020">
        <v>0.89975040389327132</v>
      </c>
    </row>
    <row r="31" spans="2:17" s="101" customFormat="1" x14ac:dyDescent="0.35">
      <c r="B31" s="101" t="s">
        <v>46</v>
      </c>
      <c r="C31" s="1019">
        <v>3718</v>
      </c>
      <c r="D31" s="1019">
        <v>3043</v>
      </c>
      <c r="E31" s="1019">
        <v>675</v>
      </c>
      <c r="F31" s="1020">
        <v>0.81845077998924154</v>
      </c>
      <c r="G31" s="1020">
        <v>0.18154922001075846</v>
      </c>
      <c r="I31" s="101">
        <v>17</v>
      </c>
      <c r="J31" s="101">
        <v>19</v>
      </c>
      <c r="K31" s="101">
        <v>9</v>
      </c>
      <c r="L31" s="101" t="s">
        <v>41</v>
      </c>
      <c r="M31" s="1019">
        <v>102602</v>
      </c>
      <c r="N31" s="1019">
        <v>25327</v>
      </c>
      <c r="O31" s="1020">
        <v>0.80202299713122127</v>
      </c>
      <c r="P31" s="1020">
        <v>0.19797700286877878</v>
      </c>
      <c r="Q31" s="1020">
        <v>0.89975040389327132</v>
      </c>
    </row>
    <row r="32" spans="2:17" s="101" customFormat="1" x14ac:dyDescent="0.35">
      <c r="B32" s="104" t="s">
        <v>108</v>
      </c>
      <c r="C32" s="105">
        <v>654257</v>
      </c>
      <c r="D32" s="105">
        <v>588668</v>
      </c>
      <c r="E32" s="105">
        <v>65589</v>
      </c>
      <c r="F32" s="106">
        <v>0.89975040389327132</v>
      </c>
      <c r="G32" s="106">
        <v>0.10024959610672871</v>
      </c>
      <c r="I32" s="101">
        <v>12</v>
      </c>
      <c r="J32" s="101">
        <v>20</v>
      </c>
      <c r="K32" s="101">
        <v>16</v>
      </c>
      <c r="L32" s="101" t="s">
        <v>43</v>
      </c>
      <c r="M32" s="1019">
        <v>16027</v>
      </c>
      <c r="N32" s="1019">
        <v>3994</v>
      </c>
      <c r="O32" s="1020">
        <v>0.80050946506168519</v>
      </c>
      <c r="P32" s="1020">
        <v>0.19949053493831476</v>
      </c>
      <c r="Q32" s="1020">
        <v>0.89975040389327132</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2" zoomScale="80" zoomScaleNormal="80" workbookViewId="0">
      <selection activeCell="P30" sqref="P30"/>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49"/>
      <c r="C2" s="1749"/>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70" t="s">
        <v>336</v>
      </c>
      <c r="C4" s="1770"/>
      <c r="D4" s="1770"/>
      <c r="E4" s="1770"/>
      <c r="F4" s="1770"/>
      <c r="G4" s="1770"/>
      <c r="H4" s="1770"/>
      <c r="I4" s="1770"/>
      <c r="J4" s="1770"/>
      <c r="K4" s="1770"/>
      <c r="L4" s="1770"/>
      <c r="M4" s="1770"/>
      <c r="N4" s="1770"/>
      <c r="O4" s="1770"/>
      <c r="P4" s="1770"/>
      <c r="Q4" s="1770"/>
    </row>
    <row r="5" spans="1:19" s="967" customFormat="1" ht="15.5" x14ac:dyDescent="0.25">
      <c r="B5" s="1475" t="str">
        <f>porsaad!$B$6</f>
        <v>Situación a 31 de octubre de 2025</v>
      </c>
      <c r="C5" s="1475"/>
      <c r="D5" s="1475"/>
      <c r="E5" s="1475"/>
      <c r="F5" s="1475"/>
      <c r="G5" s="1475"/>
      <c r="H5" s="1475"/>
      <c r="I5" s="1475"/>
      <c r="J5" s="1475"/>
      <c r="K5" s="1475"/>
      <c r="L5" s="1475"/>
      <c r="M5" s="1475"/>
      <c r="N5" s="1475"/>
      <c r="O5" s="1475"/>
      <c r="P5" s="1475"/>
      <c r="Q5" s="1475"/>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50" t="s">
        <v>12</v>
      </c>
      <c r="C7" s="1149"/>
      <c r="D7" s="1750" t="s">
        <v>273</v>
      </c>
      <c r="E7" s="1150"/>
      <c r="F7" s="1753" t="s">
        <v>465</v>
      </c>
      <c r="G7" s="1754"/>
      <c r="H7" s="1151"/>
      <c r="I7" s="1753" t="s">
        <v>274</v>
      </c>
      <c r="J7" s="1757"/>
      <c r="K7" s="1159"/>
      <c r="L7" s="1159"/>
      <c r="M7" s="1159"/>
      <c r="N7" s="1159"/>
      <c r="O7" s="1159"/>
      <c r="P7" s="1159"/>
      <c r="Q7" s="1160"/>
    </row>
    <row r="8" spans="1:19" s="972" customFormat="1" ht="15" customHeight="1" x14ac:dyDescent="0.25">
      <c r="A8" s="1148"/>
      <c r="B8" s="1751"/>
      <c r="C8" s="1149"/>
      <c r="D8" s="1751"/>
      <c r="E8" s="1150"/>
      <c r="F8" s="1755"/>
      <c r="G8" s="1756"/>
      <c r="H8" s="1151"/>
      <c r="I8" s="1755"/>
      <c r="J8" s="1758"/>
      <c r="K8" s="1152"/>
      <c r="L8" s="1761" t="s">
        <v>133</v>
      </c>
      <c r="M8" s="1762"/>
      <c r="N8" s="1765" t="s">
        <v>134</v>
      </c>
      <c r="O8" s="1739"/>
      <c r="P8" s="1739"/>
      <c r="Q8" s="1739"/>
    </row>
    <row r="9" spans="1:19" s="972" customFormat="1" ht="44.25" customHeight="1" x14ac:dyDescent="0.25">
      <c r="A9" s="1148"/>
      <c r="B9" s="1751"/>
      <c r="C9" s="1149"/>
      <c r="D9" s="1751"/>
      <c r="E9" s="1150"/>
      <c r="F9" s="1755"/>
      <c r="G9" s="1756"/>
      <c r="H9" s="1151"/>
      <c r="I9" s="1759"/>
      <c r="J9" s="1760"/>
      <c r="K9" s="1152"/>
      <c r="L9" s="1763"/>
      <c r="M9" s="1764"/>
      <c r="N9" s="1766" t="s">
        <v>468</v>
      </c>
      <c r="O9" s="1767"/>
      <c r="P9" s="1768" t="s">
        <v>469</v>
      </c>
      <c r="Q9" s="1769"/>
    </row>
    <row r="10" spans="1:19" s="972" customFormat="1" ht="72.5" x14ac:dyDescent="0.25">
      <c r="A10" s="1148"/>
      <c r="B10" s="1752"/>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321670</v>
      </c>
      <c r="E12" s="1166">
        <v>53364</v>
      </c>
      <c r="F12" s="1167">
        <f>D12-I12</f>
        <v>310799</v>
      </c>
      <c r="G12" s="1168">
        <f>F12*100/D12</f>
        <v>96.620449529020419</v>
      </c>
      <c r="I12" s="1167">
        <f>L12+N12+P12</f>
        <v>10871</v>
      </c>
      <c r="J12" s="1168">
        <f t="shared" ref="J12:J29" si="0">I12*100/D12</f>
        <v>3.3795504709795754</v>
      </c>
      <c r="L12" s="1167">
        <v>1</v>
      </c>
      <c r="M12" s="1169">
        <f>L12/$I12*100</f>
        <v>9.198785760279644E-3</v>
      </c>
      <c r="N12" s="1167">
        <v>8409</v>
      </c>
      <c r="O12" s="1126">
        <f>N12/$I12*100</f>
        <v>77.352589458191517</v>
      </c>
      <c r="P12" s="1167">
        <v>2461</v>
      </c>
      <c r="Q12" s="1126">
        <f>P12/$I12*100</f>
        <v>22.6382117560482</v>
      </c>
      <c r="R12" s="1170"/>
      <c r="S12" s="1170"/>
    </row>
    <row r="13" spans="1:19" s="962" customFormat="1" x14ac:dyDescent="0.25">
      <c r="A13" s="1163"/>
      <c r="B13" s="1171" t="s">
        <v>7</v>
      </c>
      <c r="D13" s="1172">
        <f>'41benpresaad'!D11</f>
        <v>48456</v>
      </c>
      <c r="E13" s="1166">
        <v>5161</v>
      </c>
      <c r="F13" s="1173">
        <f t="shared" ref="F13:F29" si="1">D13-I13</f>
        <v>47835</v>
      </c>
      <c r="G13" s="1174">
        <f t="shared" ref="G13:G29" si="2">F13*100/D13</f>
        <v>98.718424962852893</v>
      </c>
      <c r="I13" s="1173">
        <f t="shared" ref="I13:I29" si="3">L13+N13+P13</f>
        <v>621</v>
      </c>
      <c r="J13" s="1174">
        <f t="shared" si="0"/>
        <v>1.2815750371471026</v>
      </c>
      <c r="L13" s="1173">
        <v>0</v>
      </c>
      <c r="M13" s="1175">
        <f>L13/$I13*100</f>
        <v>0</v>
      </c>
      <c r="N13" s="1173">
        <v>331</v>
      </c>
      <c r="O13" s="1127">
        <f>N13/$I13*100</f>
        <v>53.301127214170698</v>
      </c>
      <c r="P13" s="1173">
        <v>290</v>
      </c>
      <c r="Q13" s="1127">
        <f>P13/$I13*100</f>
        <v>46.698872785829309</v>
      </c>
      <c r="R13" s="1170"/>
      <c r="S13" s="1170"/>
    </row>
    <row r="14" spans="1:19" s="962" customFormat="1" x14ac:dyDescent="0.25">
      <c r="A14" s="1163"/>
      <c r="B14" s="1171" t="s">
        <v>37</v>
      </c>
      <c r="D14" s="1172">
        <f>'41benpresaad'!D12</f>
        <v>34063</v>
      </c>
      <c r="E14" s="1166">
        <v>3593</v>
      </c>
      <c r="F14" s="1173">
        <f t="shared" si="1"/>
        <v>33169</v>
      </c>
      <c r="G14" s="1174">
        <f t="shared" si="2"/>
        <v>97.375451369521187</v>
      </c>
      <c r="I14" s="1173">
        <f t="shared" si="3"/>
        <v>894</v>
      </c>
      <c r="J14" s="1174">
        <f t="shared" si="0"/>
        <v>2.6245486304788188</v>
      </c>
      <c r="L14" s="1173">
        <v>3</v>
      </c>
      <c r="M14" s="1175">
        <f>L14/$I14*100</f>
        <v>0.33557046979865773</v>
      </c>
      <c r="N14" s="1173">
        <v>215</v>
      </c>
      <c r="O14" s="1127">
        <f>N14/$I14*100</f>
        <v>24.049217002237135</v>
      </c>
      <c r="P14" s="1173">
        <v>676</v>
      </c>
      <c r="Q14" s="1127">
        <f>P14/$I14*100</f>
        <v>75.615212527964204</v>
      </c>
      <c r="R14" s="1170"/>
      <c r="S14" s="1170"/>
    </row>
    <row r="15" spans="1:19" s="962" customFormat="1" x14ac:dyDescent="0.25">
      <c r="A15" s="1163"/>
      <c r="B15" s="1171" t="s">
        <v>38</v>
      </c>
      <c r="D15" s="1172">
        <f>'41benpresaad'!D13</f>
        <v>33805</v>
      </c>
      <c r="E15" s="1166">
        <v>2742</v>
      </c>
      <c r="F15" s="1173">
        <f t="shared" si="1"/>
        <v>33805</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61080</v>
      </c>
      <c r="E16" s="1166">
        <v>7296</v>
      </c>
      <c r="F16" s="1173">
        <f t="shared" si="1"/>
        <v>45575</v>
      </c>
      <c r="G16" s="1174">
        <f t="shared" si="2"/>
        <v>74.615258677144723</v>
      </c>
      <c r="I16" s="1173">
        <f t="shared" si="3"/>
        <v>15505</v>
      </c>
      <c r="J16" s="1174">
        <f t="shared" si="0"/>
        <v>25.384741322855273</v>
      </c>
      <c r="L16" s="1173">
        <v>14436</v>
      </c>
      <c r="M16" s="1175">
        <f>L16/$I16*100</f>
        <v>93.105449854885521</v>
      </c>
      <c r="N16" s="1173">
        <v>239</v>
      </c>
      <c r="O16" s="1127">
        <f>N16/$I16*100</f>
        <v>1.5414382457271847</v>
      </c>
      <c r="P16" s="1173">
        <v>830</v>
      </c>
      <c r="Q16" s="1127">
        <f>P16/$I16*100</f>
        <v>5.3531118993872946</v>
      </c>
      <c r="R16" s="1170"/>
      <c r="S16" s="1170"/>
    </row>
    <row r="17" spans="1:19" s="962" customFormat="1" x14ac:dyDescent="0.25">
      <c r="A17" s="1163"/>
      <c r="B17" s="1171" t="s">
        <v>5</v>
      </c>
      <c r="D17" s="1172">
        <f>'41benpresaad'!D15</f>
        <v>18238</v>
      </c>
      <c r="E17" s="1166">
        <v>3462</v>
      </c>
      <c r="F17" s="1173">
        <f t="shared" si="1"/>
        <v>18237</v>
      </c>
      <c r="G17" s="1174">
        <f t="shared" si="2"/>
        <v>99.994516942647223</v>
      </c>
      <c r="I17" s="1173">
        <f t="shared" si="3"/>
        <v>1</v>
      </c>
      <c r="J17" s="1174">
        <f t="shared" si="0"/>
        <v>5.4830573527799098E-3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127957</v>
      </c>
      <c r="E18" s="1166">
        <v>14325</v>
      </c>
      <c r="F18" s="1173">
        <f t="shared" si="1"/>
        <v>122523</v>
      </c>
      <c r="G18" s="1174">
        <f t="shared" si="2"/>
        <v>95.753260861070515</v>
      </c>
      <c r="I18" s="1173">
        <f t="shared" si="3"/>
        <v>5434</v>
      </c>
      <c r="J18" s="1174">
        <f>I18*100/D18</f>
        <v>4.2467391389294837</v>
      </c>
      <c r="L18" s="1173">
        <v>5369</v>
      </c>
      <c r="M18" s="1175">
        <f>L18/$I18*100</f>
        <v>98.803827751196167</v>
      </c>
      <c r="N18" s="1173">
        <v>62</v>
      </c>
      <c r="O18" s="1127">
        <f>N18/$I18*100</f>
        <v>1.1409642988590356</v>
      </c>
      <c r="P18" s="1173">
        <v>3</v>
      </c>
      <c r="Q18" s="1127">
        <f>P18/$I18*100</f>
        <v>5.5207949944792056E-2</v>
      </c>
      <c r="R18" s="1170"/>
      <c r="S18" s="1170"/>
    </row>
    <row r="19" spans="1:19" s="962" customFormat="1" x14ac:dyDescent="0.25">
      <c r="A19" s="1163"/>
      <c r="B19" s="1171" t="s">
        <v>40</v>
      </c>
      <c r="D19" s="1172">
        <f>'41benpresaad'!D17</f>
        <v>80382</v>
      </c>
      <c r="E19" s="1166">
        <v>9188</v>
      </c>
      <c r="F19" s="1173">
        <f t="shared" si="1"/>
        <v>78826</v>
      </c>
      <c r="G19" s="1174">
        <f t="shared" si="2"/>
        <v>98.064243238535994</v>
      </c>
      <c r="I19" s="1173">
        <f t="shared" si="3"/>
        <v>1556</v>
      </c>
      <c r="J19" s="1174">
        <f t="shared" si="0"/>
        <v>1.9357567614640094</v>
      </c>
      <c r="L19" s="1173">
        <v>3</v>
      </c>
      <c r="M19" s="1175">
        <f>L19/$I19*100</f>
        <v>0.19280205655526991</v>
      </c>
      <c r="N19" s="1173">
        <v>450</v>
      </c>
      <c r="O19" s="1127">
        <f>N19/$I19*100</f>
        <v>28.920308483290491</v>
      </c>
      <c r="P19" s="1173">
        <v>1103</v>
      </c>
      <c r="Q19" s="1127">
        <f>P19/$I19*100</f>
        <v>70.886889460154251</v>
      </c>
      <c r="R19" s="1170"/>
      <c r="S19" s="1170"/>
    </row>
    <row r="20" spans="1:19" s="962" customFormat="1" x14ac:dyDescent="0.25">
      <c r="A20" s="1163"/>
      <c r="B20" s="1171" t="s">
        <v>41</v>
      </c>
      <c r="D20" s="1172">
        <f>'41benpresaad'!D18</f>
        <v>243496</v>
      </c>
      <c r="E20" s="1166">
        <v>34612</v>
      </c>
      <c r="F20" s="1173">
        <f t="shared" si="1"/>
        <v>243496</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177368</v>
      </c>
      <c r="E21" s="1166">
        <v>13397</v>
      </c>
      <c r="F21" s="1173">
        <f t="shared" si="1"/>
        <v>174763</v>
      </c>
      <c r="G21" s="1174">
        <f t="shared" si="2"/>
        <v>98.531302151459116</v>
      </c>
      <c r="I21" s="1173">
        <f t="shared" si="3"/>
        <v>2605</v>
      </c>
      <c r="J21" s="1174">
        <f t="shared" si="0"/>
        <v>1.4686978485408868</v>
      </c>
      <c r="L21" s="1173">
        <v>14</v>
      </c>
      <c r="M21" s="1175">
        <f>L21/$I21*100</f>
        <v>0.5374280230326296</v>
      </c>
      <c r="N21" s="1173">
        <v>1780</v>
      </c>
      <c r="O21" s="1127">
        <f>N21/$I21*100</f>
        <v>68.330134357005761</v>
      </c>
      <c r="P21" s="1173">
        <v>811</v>
      </c>
      <c r="Q21" s="1127">
        <f>P21/$I21*100</f>
        <v>31.13243761996161</v>
      </c>
      <c r="R21" s="1170"/>
      <c r="S21" s="1170"/>
    </row>
    <row r="22" spans="1:19" s="962" customFormat="1" x14ac:dyDescent="0.25">
      <c r="A22" s="1163"/>
      <c r="B22" s="1171" t="s">
        <v>2</v>
      </c>
      <c r="D22" s="1172">
        <f>'41benpresaad'!D20</f>
        <v>37527</v>
      </c>
      <c r="E22" s="1166">
        <v>6540</v>
      </c>
      <c r="F22" s="1173">
        <f t="shared" si="1"/>
        <v>37305</v>
      </c>
      <c r="G22" s="1174">
        <f t="shared" si="2"/>
        <v>99.408425933328004</v>
      </c>
      <c r="I22" s="1173">
        <f t="shared" si="3"/>
        <v>222</v>
      </c>
      <c r="J22" s="1174">
        <f t="shared" si="0"/>
        <v>0.59157406667199619</v>
      </c>
      <c r="L22" s="1173">
        <v>1</v>
      </c>
      <c r="M22" s="1175">
        <f>L22/$I22*100</f>
        <v>0.45045045045045046</v>
      </c>
      <c r="N22" s="1173">
        <v>20</v>
      </c>
      <c r="O22" s="1127">
        <f>N22/$I22*100</f>
        <v>9.0090090090090094</v>
      </c>
      <c r="P22" s="1173">
        <v>201</v>
      </c>
      <c r="Q22" s="1127">
        <f>P22/$I22*100</f>
        <v>90.540540540540533</v>
      </c>
      <c r="R22" s="1170"/>
      <c r="S22" s="1170"/>
    </row>
    <row r="23" spans="1:19" s="962" customFormat="1" x14ac:dyDescent="0.25">
      <c r="A23" s="1163"/>
      <c r="B23" s="1171" t="s">
        <v>35</v>
      </c>
      <c r="D23" s="1172">
        <f>'41benpresaad'!D21</f>
        <v>90424</v>
      </c>
      <c r="E23" s="1166">
        <v>13798</v>
      </c>
      <c r="F23" s="1173">
        <f t="shared" si="1"/>
        <v>89715</v>
      </c>
      <c r="G23" s="1174">
        <f t="shared" si="2"/>
        <v>99.215916128461473</v>
      </c>
      <c r="I23" s="1173">
        <f t="shared" si="3"/>
        <v>709</v>
      </c>
      <c r="J23" s="1174">
        <f t="shared" si="0"/>
        <v>0.78408387153852954</v>
      </c>
      <c r="L23" s="1173">
        <v>15</v>
      </c>
      <c r="M23" s="1175">
        <f>L23/$I23*100</f>
        <v>2.1156558533145273</v>
      </c>
      <c r="N23" s="1173">
        <v>23</v>
      </c>
      <c r="O23" s="1127">
        <f>N23/$I23*100</f>
        <v>3.244005641748942</v>
      </c>
      <c r="P23" s="1173">
        <v>671</v>
      </c>
      <c r="Q23" s="1127">
        <f>P23/$I23*100</f>
        <v>94.640338504936523</v>
      </c>
      <c r="R23" s="1170"/>
      <c r="S23" s="1170"/>
    </row>
    <row r="24" spans="1:19" s="962" customFormat="1" x14ac:dyDescent="0.25">
      <c r="A24" s="1163"/>
      <c r="B24" s="1171" t="s">
        <v>42</v>
      </c>
      <c r="D24" s="1172">
        <f>'41benpresaad'!D22</f>
        <v>206319</v>
      </c>
      <c r="E24" s="1166">
        <v>24812</v>
      </c>
      <c r="F24" s="1173">
        <f t="shared" si="1"/>
        <v>206319</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48582</v>
      </c>
      <c r="E25" s="1166">
        <v>10064</v>
      </c>
      <c r="F25" s="1173">
        <f t="shared" si="1"/>
        <v>48261</v>
      </c>
      <c r="G25" s="1174">
        <f t="shared" si="2"/>
        <v>99.339261454859823</v>
      </c>
      <c r="I25" s="1173">
        <f t="shared" si="3"/>
        <v>321</v>
      </c>
      <c r="J25" s="1174">
        <f t="shared" si="0"/>
        <v>0.66073854514017538</v>
      </c>
      <c r="L25" s="1173">
        <v>0</v>
      </c>
      <c r="M25" s="1175">
        <f>L25/$I25*100</f>
        <v>0</v>
      </c>
      <c r="N25" s="1173">
        <v>304</v>
      </c>
      <c r="O25" s="1127">
        <f>N25/$I25*100</f>
        <v>94.704049844236764</v>
      </c>
      <c r="P25" s="1173">
        <v>17</v>
      </c>
      <c r="Q25" s="1127">
        <f>P25/$I25*100</f>
        <v>5.29595015576324</v>
      </c>
      <c r="R25" s="1170"/>
      <c r="S25" s="1170"/>
    </row>
    <row r="26" spans="1:19" s="962" customFormat="1" x14ac:dyDescent="0.25">
      <c r="B26" s="1171" t="s">
        <v>44</v>
      </c>
      <c r="D26" s="1172">
        <f>'41benpresaad'!D24</f>
        <v>17455</v>
      </c>
      <c r="E26" s="1166">
        <v>1275</v>
      </c>
      <c r="F26" s="1176">
        <f t="shared" si="1"/>
        <v>17455</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74226</v>
      </c>
      <c r="E27" s="1166">
        <v>8030</v>
      </c>
      <c r="F27" s="1176">
        <f t="shared" si="1"/>
        <v>74226</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9325</v>
      </c>
      <c r="E28" s="1178">
        <v>1753</v>
      </c>
      <c r="F28" s="1176">
        <f t="shared" si="1"/>
        <v>9325</v>
      </c>
      <c r="G28" s="1179">
        <f t="shared" si="2"/>
        <v>100</v>
      </c>
      <c r="I28" s="1176">
        <f t="shared" si="3"/>
        <v>0</v>
      </c>
      <c r="J28" s="1179">
        <f t="shared" si="0"/>
        <v>0</v>
      </c>
      <c r="L28" s="1176">
        <v>0</v>
      </c>
      <c r="M28" s="1175" t="s">
        <v>363</v>
      </c>
      <c r="N28" s="1176">
        <v>0</v>
      </c>
      <c r="O28" s="1175" t="s">
        <v>363</v>
      </c>
      <c r="P28" s="1176">
        <v>0</v>
      </c>
      <c r="Q28" s="1175" t="s">
        <v>363</v>
      </c>
      <c r="R28" s="1170"/>
      <c r="S28" s="1170"/>
    </row>
    <row r="29" spans="1:19" s="962" customFormat="1" x14ac:dyDescent="0.25">
      <c r="B29" s="1180" t="s">
        <v>1</v>
      </c>
      <c r="D29" s="1181">
        <f>'41benpresaad'!D27</f>
        <v>3893</v>
      </c>
      <c r="E29" s="1178">
        <v>384</v>
      </c>
      <c r="F29" s="1182">
        <f t="shared" si="1"/>
        <v>3817</v>
      </c>
      <c r="G29" s="1183">
        <f t="shared" si="2"/>
        <v>98.047778063190336</v>
      </c>
      <c r="I29" s="1182">
        <f t="shared" si="3"/>
        <v>76</v>
      </c>
      <c r="J29" s="1183">
        <f t="shared" si="0"/>
        <v>1.9522219368096583</v>
      </c>
      <c r="L29" s="1182">
        <v>0</v>
      </c>
      <c r="M29" s="1184">
        <f>L29/$I29*100</f>
        <v>0</v>
      </c>
      <c r="N29" s="1182">
        <v>36</v>
      </c>
      <c r="O29" s="1129">
        <f>N29/$I29*100</f>
        <v>47.368421052631575</v>
      </c>
      <c r="P29" s="1182">
        <v>40</v>
      </c>
      <c r="Q29" s="1129">
        <f>P29/$I29*100</f>
        <v>52.631578947368418</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1634266</v>
      </c>
      <c r="E31" s="1315"/>
      <c r="F31" s="1316">
        <f>SUM(F12:F29)</f>
        <v>1595451</v>
      </c>
      <c r="G31" s="1317">
        <f>F31*100/D31</f>
        <v>97.624927643357935</v>
      </c>
      <c r="I31" s="1318">
        <f>SUM(I12:I29)</f>
        <v>38815</v>
      </c>
      <c r="J31" s="1317">
        <f>I31*100/D31</f>
        <v>2.3750723566420642</v>
      </c>
      <c r="L31" s="1318">
        <f>SUM(L12:L29)</f>
        <v>19842</v>
      </c>
      <c r="M31" s="1317">
        <f>L31/$I31*100</f>
        <v>51.119412598222333</v>
      </c>
      <c r="N31" s="1318">
        <f>SUM(N12:N29)</f>
        <v>11869</v>
      </c>
      <c r="O31" s="1317">
        <f>N31/$I31*100</f>
        <v>30.578384645111427</v>
      </c>
      <c r="P31" s="1318">
        <f>SUM(P12:P29)</f>
        <v>7104</v>
      </c>
      <c r="Q31" s="1317">
        <f>P31/$I31*100</f>
        <v>18.302202756666237</v>
      </c>
    </row>
    <row r="32" spans="1:19" s="961" customFormat="1" x14ac:dyDescent="0.35">
      <c r="B32" s="1189" t="s">
        <v>39</v>
      </c>
      <c r="C32" s="1190"/>
    </row>
    <row r="33" spans="2:16" ht="33" customHeight="1" x14ac:dyDescent="0.35">
      <c r="B33" s="1748" t="s">
        <v>276</v>
      </c>
      <c r="C33" s="1748"/>
      <c r="D33" s="1748"/>
      <c r="E33" s="1748"/>
      <c r="F33" s="1748"/>
      <c r="G33" s="1748"/>
      <c r="H33" s="1748"/>
      <c r="I33" s="1748"/>
      <c r="J33" s="1748"/>
      <c r="K33" s="1748"/>
      <c r="L33" s="1748"/>
      <c r="M33" s="1748"/>
      <c r="N33" s="1748"/>
      <c r="O33" s="1748"/>
      <c r="P33" s="1748"/>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490</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310799</v>
      </c>
      <c r="E10" s="1365"/>
      <c r="F10" s="1366">
        <v>531</v>
      </c>
      <c r="G10" s="1367">
        <v>0.11318196932363649</v>
      </c>
      <c r="H10" s="1366">
        <v>159306</v>
      </c>
      <c r="I10" s="1367">
        <v>33.955869689399691</v>
      </c>
      <c r="J10" s="1366">
        <v>179928</v>
      </c>
      <c r="K10" s="1367">
        <v>38.351422554544754</v>
      </c>
      <c r="L10" s="1366">
        <v>13864</v>
      </c>
      <c r="M10" s="1367">
        <v>2.955093828065718</v>
      </c>
      <c r="N10" s="1366">
        <v>25699</v>
      </c>
      <c r="O10" s="1367">
        <v>5.4777089070586333</v>
      </c>
      <c r="P10" s="1366">
        <v>4094</v>
      </c>
      <c r="Q10" s="1367">
        <v>0.87263085199805612</v>
      </c>
      <c r="R10" s="1366">
        <v>85722</v>
      </c>
      <c r="S10" s="1367">
        <v>18.271534414992029</v>
      </c>
      <c r="T10" s="1366">
        <v>12</v>
      </c>
      <c r="U10" s="1367">
        <v>2.5577846174833106E-3</v>
      </c>
      <c r="V10" s="1368">
        <v>469156</v>
      </c>
      <c r="W10" s="1367">
        <v>99.999999999999986</v>
      </c>
      <c r="X10" s="1369"/>
      <c r="Y10" s="1370">
        <v>1.5095157963828711</v>
      </c>
    </row>
    <row r="11" spans="2:30" s="633" customFormat="1" ht="18" customHeight="1" x14ac:dyDescent="0.25">
      <c r="B11" s="682" t="s">
        <v>7</v>
      </c>
      <c r="D11" s="1371">
        <v>47835</v>
      </c>
      <c r="E11" s="1365"/>
      <c r="F11" s="1372">
        <v>4893</v>
      </c>
      <c r="G11" s="1373">
        <v>7.7964913398875062</v>
      </c>
      <c r="H11" s="1372">
        <v>10428</v>
      </c>
      <c r="I11" s="1373">
        <v>16.615943530011631</v>
      </c>
      <c r="J11" s="1372">
        <v>5498</v>
      </c>
      <c r="K11" s="1373">
        <v>8.7604965024936661</v>
      </c>
      <c r="L11" s="1372">
        <v>1782</v>
      </c>
      <c r="M11" s="1373">
        <v>2.8394333880399625</v>
      </c>
      <c r="N11" s="1372">
        <v>4067</v>
      </c>
      <c r="O11" s="1373">
        <v>6.4803454484615752</v>
      </c>
      <c r="P11" s="1372">
        <v>10467</v>
      </c>
      <c r="Q11" s="1373">
        <v>16.678086011568062</v>
      </c>
      <c r="R11" s="1372">
        <v>25624</v>
      </c>
      <c r="S11" s="1373">
        <v>40.829203779537593</v>
      </c>
      <c r="T11" s="1372">
        <v>0</v>
      </c>
      <c r="U11" s="1373">
        <v>0</v>
      </c>
      <c r="V11" s="1374">
        <v>62759</v>
      </c>
      <c r="W11" s="1373">
        <v>100</v>
      </c>
      <c r="X11" s="1369"/>
      <c r="Y11" s="1375">
        <v>1.3119891292986308</v>
      </c>
    </row>
    <row r="12" spans="2:30" s="633" customFormat="1" ht="22.5" customHeight="1" x14ac:dyDescent="0.25">
      <c r="B12" s="682" t="s">
        <v>37</v>
      </c>
      <c r="D12" s="1371">
        <v>33169</v>
      </c>
      <c r="E12" s="1365"/>
      <c r="F12" s="1376">
        <v>6538</v>
      </c>
      <c r="G12" s="1373">
        <v>14.004198260720559</v>
      </c>
      <c r="H12" s="1376">
        <v>8506</v>
      </c>
      <c r="I12" s="1373">
        <v>18.219594739322282</v>
      </c>
      <c r="J12" s="1376">
        <v>7733</v>
      </c>
      <c r="K12" s="1373">
        <v>16.563852118408089</v>
      </c>
      <c r="L12" s="1376">
        <v>2162</v>
      </c>
      <c r="M12" s="1373">
        <v>4.6309386111468109</v>
      </c>
      <c r="N12" s="1376">
        <v>3293</v>
      </c>
      <c r="O12" s="1373">
        <v>7.0535064044895686</v>
      </c>
      <c r="P12" s="1376">
        <v>5258</v>
      </c>
      <c r="Q12" s="1373">
        <v>11.26247697382513</v>
      </c>
      <c r="R12" s="1376">
        <v>13168</v>
      </c>
      <c r="S12" s="1373">
        <v>28.205457738936726</v>
      </c>
      <c r="T12" s="1376">
        <v>28</v>
      </c>
      <c r="U12" s="1373">
        <v>5.9975153150837512E-2</v>
      </c>
      <c r="V12" s="1374">
        <v>46686</v>
      </c>
      <c r="W12" s="1373">
        <v>100</v>
      </c>
      <c r="X12" s="1369"/>
      <c r="Y12" s="1375">
        <v>1.4075190690102204</v>
      </c>
    </row>
    <row r="13" spans="2:30" s="633" customFormat="1" ht="18" customHeight="1" x14ac:dyDescent="0.25">
      <c r="B13" s="682" t="s">
        <v>38</v>
      </c>
      <c r="D13" s="1371">
        <v>33805</v>
      </c>
      <c r="E13" s="1365"/>
      <c r="F13" s="1372">
        <v>3601</v>
      </c>
      <c r="G13" s="1373">
        <v>6.4652231677977667</v>
      </c>
      <c r="H13" s="1372">
        <v>18658</v>
      </c>
      <c r="I13" s="1373">
        <v>33.498509820819422</v>
      </c>
      <c r="J13" s="1372">
        <v>2531</v>
      </c>
      <c r="K13" s="1373">
        <v>4.5441488024704659</v>
      </c>
      <c r="L13" s="1372">
        <v>1837</v>
      </c>
      <c r="M13" s="1373">
        <v>3.2981435599123845</v>
      </c>
      <c r="N13" s="1372">
        <v>3119</v>
      </c>
      <c r="O13" s="1373">
        <v>5.5998420050989264</v>
      </c>
      <c r="P13" s="1372">
        <v>869</v>
      </c>
      <c r="Q13" s="1373">
        <v>1.5601996481022657</v>
      </c>
      <c r="R13" s="1372">
        <v>25083</v>
      </c>
      <c r="S13" s="1373">
        <v>45.033932995798772</v>
      </c>
      <c r="T13" s="1372">
        <v>0</v>
      </c>
      <c r="U13" s="1373">
        <v>0</v>
      </c>
      <c r="V13" s="1374">
        <v>55698</v>
      </c>
      <c r="W13" s="1373">
        <v>100</v>
      </c>
      <c r="X13" s="1369"/>
      <c r="Y13" s="1375">
        <v>1.6476260908149682</v>
      </c>
    </row>
    <row r="14" spans="2:30" s="633" customFormat="1" ht="18" customHeight="1" x14ac:dyDescent="0.25">
      <c r="B14" s="682" t="s">
        <v>6</v>
      </c>
      <c r="D14" s="1371">
        <v>45575</v>
      </c>
      <c r="E14" s="1365"/>
      <c r="F14" s="1372">
        <v>1552</v>
      </c>
      <c r="G14" s="1373">
        <v>3.0921878424418718</v>
      </c>
      <c r="H14" s="1372">
        <v>2389</v>
      </c>
      <c r="I14" s="1373">
        <v>4.7598174971608458</v>
      </c>
      <c r="J14" s="1372">
        <v>576</v>
      </c>
      <c r="K14" s="1373">
        <v>1.1476161064732722</v>
      </c>
      <c r="L14" s="1372">
        <v>5305</v>
      </c>
      <c r="M14" s="1373">
        <v>10.569624036181786</v>
      </c>
      <c r="N14" s="1372">
        <v>4722</v>
      </c>
      <c r="O14" s="1373">
        <v>9.408061206192345</v>
      </c>
      <c r="P14" s="1372">
        <v>8859</v>
      </c>
      <c r="Q14" s="1373">
        <v>17.650574804247775</v>
      </c>
      <c r="R14" s="1372">
        <v>26722</v>
      </c>
      <c r="S14" s="1373">
        <v>53.240620828435375</v>
      </c>
      <c r="T14" s="1372">
        <v>66</v>
      </c>
      <c r="U14" s="1373">
        <v>0.13149767886672908</v>
      </c>
      <c r="V14" s="1374">
        <v>50191</v>
      </c>
      <c r="W14" s="1373">
        <v>99.999999999999986</v>
      </c>
      <c r="X14" s="1369"/>
      <c r="Y14" s="1375">
        <v>1.1012835984640703</v>
      </c>
    </row>
    <row r="15" spans="2:30" s="633" customFormat="1" ht="18" customHeight="1" x14ac:dyDescent="0.25">
      <c r="B15" s="682" t="s">
        <v>5</v>
      </c>
      <c r="D15" s="1371">
        <v>18237</v>
      </c>
      <c r="E15" s="1365"/>
      <c r="F15" s="1376">
        <v>6476</v>
      </c>
      <c r="G15" s="1373">
        <v>22.324106311834257</v>
      </c>
      <c r="H15" s="1376">
        <v>4271</v>
      </c>
      <c r="I15" s="1373">
        <v>14.723016994725775</v>
      </c>
      <c r="J15" s="1376">
        <v>1379</v>
      </c>
      <c r="K15" s="1373">
        <v>4.753697128477369</v>
      </c>
      <c r="L15" s="1376">
        <v>2197</v>
      </c>
      <c r="M15" s="1373">
        <v>7.5735116687924435</v>
      </c>
      <c r="N15" s="1376">
        <v>4507</v>
      </c>
      <c r="O15" s="1373">
        <v>15.536557620048951</v>
      </c>
      <c r="P15" s="1376">
        <v>545</v>
      </c>
      <c r="Q15" s="1373">
        <v>1.8787272915302147</v>
      </c>
      <c r="R15" s="1376">
        <v>9634</v>
      </c>
      <c r="S15" s="1373">
        <v>33.210382984590986</v>
      </c>
      <c r="T15" s="1376">
        <v>0</v>
      </c>
      <c r="U15" s="1373">
        <v>0</v>
      </c>
      <c r="V15" s="1374">
        <v>29009</v>
      </c>
      <c r="W15" s="1373">
        <v>100</v>
      </c>
      <c r="X15" s="1369"/>
      <c r="Y15" s="1375">
        <v>1.5906673246696277</v>
      </c>
    </row>
    <row r="16" spans="2:30" s="742" customFormat="1" ht="18" customHeight="1" x14ac:dyDescent="0.25">
      <c r="B16" s="836" t="s">
        <v>4</v>
      </c>
      <c r="D16" s="1371">
        <v>122523</v>
      </c>
      <c r="E16" s="1365"/>
      <c r="F16" s="1372">
        <v>14255</v>
      </c>
      <c r="G16" s="1373">
        <v>8.1902693509836375</v>
      </c>
      <c r="H16" s="1372">
        <v>32757</v>
      </c>
      <c r="I16" s="1373">
        <v>18.820670159955874</v>
      </c>
      <c r="J16" s="1372">
        <v>23963</v>
      </c>
      <c r="K16" s="1373">
        <v>13.768041000183857</v>
      </c>
      <c r="L16" s="1372">
        <v>8220</v>
      </c>
      <c r="M16" s="1373">
        <v>4.7228350799779371</v>
      </c>
      <c r="N16" s="1372">
        <v>9114</v>
      </c>
      <c r="O16" s="1373">
        <v>5.2364864864864868</v>
      </c>
      <c r="P16" s="1372">
        <v>43639</v>
      </c>
      <c r="Q16" s="1373">
        <v>25.072968376539805</v>
      </c>
      <c r="R16" s="1372">
        <v>39432</v>
      </c>
      <c r="S16" s="1373">
        <v>22.655819084390512</v>
      </c>
      <c r="T16" s="1372">
        <v>2668</v>
      </c>
      <c r="U16" s="1373">
        <v>1.53291046148189</v>
      </c>
      <c r="V16" s="1374">
        <v>174048</v>
      </c>
      <c r="W16" s="1373">
        <v>100</v>
      </c>
      <c r="X16" s="1369"/>
      <c r="Y16" s="1375">
        <v>1.4205332876276291</v>
      </c>
    </row>
    <row r="17" spans="2:25" s="742" customFormat="1" ht="18" customHeight="1" x14ac:dyDescent="0.25">
      <c r="B17" s="836" t="s">
        <v>40</v>
      </c>
      <c r="D17" s="1371">
        <v>78826</v>
      </c>
      <c r="E17" s="1365"/>
      <c r="F17" s="1372">
        <v>14129</v>
      </c>
      <c r="G17" s="1373">
        <v>12.540384137465828</v>
      </c>
      <c r="H17" s="1372">
        <v>33545</v>
      </c>
      <c r="I17" s="1373">
        <v>29.773316292114885</v>
      </c>
      <c r="J17" s="1372">
        <v>14503</v>
      </c>
      <c r="K17" s="1373">
        <v>12.872332871800333</v>
      </c>
      <c r="L17" s="1372">
        <v>4088</v>
      </c>
      <c r="M17" s="1373">
        <v>3.6283594276990803</v>
      </c>
      <c r="N17" s="1372">
        <v>12484</v>
      </c>
      <c r="O17" s="1373">
        <v>11.080342244470479</v>
      </c>
      <c r="P17" s="1372">
        <v>12247</v>
      </c>
      <c r="Q17" s="1373">
        <v>10.869989704263855</v>
      </c>
      <c r="R17" s="1372">
        <v>21654</v>
      </c>
      <c r="S17" s="1373">
        <v>19.219299179891362</v>
      </c>
      <c r="T17" s="1372">
        <v>18</v>
      </c>
      <c r="U17" s="1373">
        <v>1.5976142294174035E-2</v>
      </c>
      <c r="V17" s="1374">
        <v>112668</v>
      </c>
      <c r="W17" s="1373">
        <v>100.00000000000001</v>
      </c>
      <c r="X17" s="1369"/>
      <c r="Y17" s="1375">
        <v>1.4293253495039708</v>
      </c>
    </row>
    <row r="18" spans="2:25" s="742" customFormat="1" ht="18" customHeight="1" x14ac:dyDescent="0.25">
      <c r="B18" s="836" t="s">
        <v>41</v>
      </c>
      <c r="D18" s="1371">
        <v>243496</v>
      </c>
      <c r="E18" s="1365"/>
      <c r="F18" s="1372">
        <v>15</v>
      </c>
      <c r="G18" s="1373">
        <v>4.9715132291967027E-3</v>
      </c>
      <c r="H18" s="1372">
        <v>40471</v>
      </c>
      <c r="I18" s="1373">
        <v>13.413474126587984</v>
      </c>
      <c r="J18" s="1372">
        <v>32520</v>
      </c>
      <c r="K18" s="1373">
        <v>10.778240680898453</v>
      </c>
      <c r="L18" s="1372">
        <v>14162</v>
      </c>
      <c r="M18" s="1373">
        <v>4.6937713567922472</v>
      </c>
      <c r="N18" s="1372">
        <v>38709</v>
      </c>
      <c r="O18" s="1373">
        <v>12.829487039265011</v>
      </c>
      <c r="P18" s="1372">
        <v>22561</v>
      </c>
      <c r="Q18" s="1373">
        <v>7.4774873309271213</v>
      </c>
      <c r="R18" s="1372">
        <v>153193</v>
      </c>
      <c r="S18" s="1373">
        <v>50.773401741355364</v>
      </c>
      <c r="T18" s="1372">
        <v>88</v>
      </c>
      <c r="U18" s="1373">
        <v>2.9166210944620657E-2</v>
      </c>
      <c r="V18" s="1374">
        <v>301719</v>
      </c>
      <c r="W18" s="1373">
        <v>100</v>
      </c>
      <c r="X18" s="1369"/>
      <c r="Y18" s="1375">
        <v>1.2391127574990966</v>
      </c>
    </row>
    <row r="19" spans="2:25" s="742" customFormat="1" ht="18" customHeight="1" x14ac:dyDescent="0.25">
      <c r="B19" s="836" t="s">
        <v>3</v>
      </c>
      <c r="D19" s="1371">
        <v>174763</v>
      </c>
      <c r="E19" s="1365"/>
      <c r="F19" s="1372">
        <v>1744</v>
      </c>
      <c r="G19" s="1373">
        <v>0.66015345539611103</v>
      </c>
      <c r="H19" s="1372">
        <v>81294</v>
      </c>
      <c r="I19" s="1373">
        <v>30.772084290694636</v>
      </c>
      <c r="J19" s="1372">
        <v>6548</v>
      </c>
      <c r="K19" s="1373">
        <v>2.4786036845950314</v>
      </c>
      <c r="L19" s="1372">
        <v>9788</v>
      </c>
      <c r="M19" s="1373">
        <v>3.7050355627391824</v>
      </c>
      <c r="N19" s="1372">
        <v>13491</v>
      </c>
      <c r="O19" s="1373">
        <v>5.1067260703835631</v>
      </c>
      <c r="P19" s="1372">
        <v>24373</v>
      </c>
      <c r="Q19" s="1373">
        <v>9.2258716561751228</v>
      </c>
      <c r="R19" s="1372">
        <v>126070</v>
      </c>
      <c r="S19" s="1373">
        <v>47.721070023960849</v>
      </c>
      <c r="T19" s="1372">
        <v>873</v>
      </c>
      <c r="U19" s="1373">
        <v>0.33045525605550741</v>
      </c>
      <c r="V19" s="1374">
        <v>264181</v>
      </c>
      <c r="W19" s="1373">
        <v>100</v>
      </c>
      <c r="X19" s="1369"/>
      <c r="Y19" s="1375">
        <v>1.5116529242459789</v>
      </c>
    </row>
    <row r="20" spans="2:25" s="633" customFormat="1" ht="18" customHeight="1" x14ac:dyDescent="0.25">
      <c r="B20" s="836" t="s">
        <v>2</v>
      </c>
      <c r="D20" s="1371">
        <v>37305</v>
      </c>
      <c r="E20" s="1365"/>
      <c r="F20" s="1372">
        <v>1795</v>
      </c>
      <c r="G20" s="1373">
        <v>4.0391539153915392</v>
      </c>
      <c r="H20" s="1372">
        <v>6449</v>
      </c>
      <c r="I20" s="1373">
        <v>14.511701170117012</v>
      </c>
      <c r="J20" s="1372">
        <v>929</v>
      </c>
      <c r="K20" s="1373">
        <v>2.0904590459045904</v>
      </c>
      <c r="L20" s="1372">
        <v>2498</v>
      </c>
      <c r="M20" s="1373">
        <v>5.621062106210621</v>
      </c>
      <c r="N20" s="1372">
        <v>4913</v>
      </c>
      <c r="O20" s="1373">
        <v>11.055355535553556</v>
      </c>
      <c r="P20" s="1372">
        <v>20457</v>
      </c>
      <c r="Q20" s="1373">
        <v>46.032853285328535</v>
      </c>
      <c r="R20" s="1372">
        <v>7399</v>
      </c>
      <c r="S20" s="1373">
        <v>16.64941494149415</v>
      </c>
      <c r="T20" s="1372">
        <v>0</v>
      </c>
      <c r="U20" s="1373">
        <v>0</v>
      </c>
      <c r="V20" s="1374">
        <v>44440</v>
      </c>
      <c r="W20" s="1373">
        <v>100</v>
      </c>
      <c r="X20" s="1369"/>
      <c r="Y20" s="1375">
        <v>1.1912612250368584</v>
      </c>
    </row>
    <row r="21" spans="2:25" s="633" customFormat="1" ht="18" customHeight="1" x14ac:dyDescent="0.25">
      <c r="B21" s="682" t="s">
        <v>35</v>
      </c>
      <c r="D21" s="1371">
        <v>89715</v>
      </c>
      <c r="E21" s="1365"/>
      <c r="F21" s="1372">
        <v>5625</v>
      </c>
      <c r="G21" s="1373">
        <v>4.9809175514252066</v>
      </c>
      <c r="H21" s="1372">
        <v>17743</v>
      </c>
      <c r="I21" s="1373">
        <v>15.711363575988878</v>
      </c>
      <c r="J21" s="1372">
        <v>20825</v>
      </c>
      <c r="K21" s="1373">
        <v>18.440463645943098</v>
      </c>
      <c r="L21" s="1372">
        <v>7959</v>
      </c>
      <c r="M21" s="1373">
        <v>7.0476662740965725</v>
      </c>
      <c r="N21" s="1372">
        <v>6598</v>
      </c>
      <c r="O21" s="1373">
        <v>5.8425056007650689</v>
      </c>
      <c r="P21" s="1372">
        <v>20418</v>
      </c>
      <c r="Q21" s="1373">
        <v>18.08006658933331</v>
      </c>
      <c r="R21" s="1372">
        <v>33615</v>
      </c>
      <c r="S21" s="1373">
        <v>29.765963287317035</v>
      </c>
      <c r="T21" s="1372">
        <v>148</v>
      </c>
      <c r="U21" s="1373">
        <v>0.1310534751308321</v>
      </c>
      <c r="V21" s="1374">
        <v>112931</v>
      </c>
      <c r="W21" s="1373">
        <v>100</v>
      </c>
      <c r="X21" s="1369"/>
      <c r="Y21" s="1375">
        <v>1.258775009753107</v>
      </c>
    </row>
    <row r="22" spans="2:25" s="633" customFormat="1" ht="21" customHeight="1" x14ac:dyDescent="0.25">
      <c r="B22" s="682" t="s">
        <v>42</v>
      </c>
      <c r="D22" s="1371">
        <v>206319</v>
      </c>
      <c r="E22" s="1365"/>
      <c r="F22" s="1372">
        <v>6380</v>
      </c>
      <c r="G22" s="1373">
        <v>2.1900165452660629</v>
      </c>
      <c r="H22" s="1372">
        <v>95667</v>
      </c>
      <c r="I22" s="1373">
        <v>32.838920507205088</v>
      </c>
      <c r="J22" s="1372">
        <v>56949</v>
      </c>
      <c r="K22" s="1373">
        <v>19.548472137360033</v>
      </c>
      <c r="L22" s="1372">
        <v>18389</v>
      </c>
      <c r="M22" s="1373">
        <v>6.3122592869745509</v>
      </c>
      <c r="N22" s="1372">
        <v>24657</v>
      </c>
      <c r="O22" s="1373">
        <v>8.4638304007249712</v>
      </c>
      <c r="P22" s="1372">
        <v>30943</v>
      </c>
      <c r="Q22" s="1373">
        <v>10.621580244540406</v>
      </c>
      <c r="R22" s="1372">
        <v>58249</v>
      </c>
      <c r="S22" s="1373">
        <v>19.9947137531666</v>
      </c>
      <c r="T22" s="1372">
        <v>88</v>
      </c>
      <c r="U22" s="1373">
        <v>3.0207124762290524E-2</v>
      </c>
      <c r="V22" s="1374">
        <v>291322</v>
      </c>
      <c r="W22" s="1373">
        <v>100</v>
      </c>
      <c r="X22" s="1369"/>
      <c r="Y22" s="1375">
        <v>1.4119979255424853</v>
      </c>
    </row>
    <row r="23" spans="2:25" s="633" customFormat="1" ht="18" customHeight="1" x14ac:dyDescent="0.25">
      <c r="B23" s="682" t="s">
        <v>43</v>
      </c>
      <c r="D23" s="1371">
        <v>48261</v>
      </c>
      <c r="E23" s="1365"/>
      <c r="F23" s="1372">
        <v>2944</v>
      </c>
      <c r="G23" s="1373">
        <v>4.6155052128243321</v>
      </c>
      <c r="H23" s="1372">
        <v>16236</v>
      </c>
      <c r="I23" s="1373">
        <v>25.454260406051578</v>
      </c>
      <c r="J23" s="1372">
        <v>3659</v>
      </c>
      <c r="K23" s="1373">
        <v>5.7364584149878501</v>
      </c>
      <c r="L23" s="1372">
        <v>4188</v>
      </c>
      <c r="M23" s="1373">
        <v>6.5658070079172219</v>
      </c>
      <c r="N23" s="1372">
        <v>5308</v>
      </c>
      <c r="O23" s="1373">
        <v>8.3217057301873485</v>
      </c>
      <c r="P23" s="1372">
        <v>1531</v>
      </c>
      <c r="Q23" s="1373">
        <v>2.4002508426746099</v>
      </c>
      <c r="R23" s="1372">
        <v>29917</v>
      </c>
      <c r="S23" s="1373">
        <v>46.902876851924432</v>
      </c>
      <c r="T23" s="1372">
        <v>2</v>
      </c>
      <c r="U23" s="1373">
        <v>3.1355334326252254E-3</v>
      </c>
      <c r="V23" s="1374">
        <v>63785</v>
      </c>
      <c r="W23" s="1373">
        <v>99.999999999999986</v>
      </c>
      <c r="X23" s="1369"/>
      <c r="Y23" s="1375">
        <v>1.3216675990965789</v>
      </c>
    </row>
    <row r="24" spans="2:25" s="633" customFormat="1" ht="22.5" customHeight="1" x14ac:dyDescent="0.25">
      <c r="B24" s="682" t="s">
        <v>44</v>
      </c>
      <c r="D24" s="1371">
        <v>17455</v>
      </c>
      <c r="E24" s="1365"/>
      <c r="F24" s="1376">
        <v>2385</v>
      </c>
      <c r="G24" s="1377">
        <v>9.542290149635912</v>
      </c>
      <c r="H24" s="1376">
        <v>4192</v>
      </c>
      <c r="I24" s="1373">
        <v>16.772025286068658</v>
      </c>
      <c r="J24" s="1376">
        <v>1263</v>
      </c>
      <c r="K24" s="1373">
        <v>5.0532127710650556</v>
      </c>
      <c r="L24" s="1376">
        <v>825</v>
      </c>
      <c r="M24" s="1373">
        <v>3.3007921901256303</v>
      </c>
      <c r="N24" s="1376">
        <v>2695</v>
      </c>
      <c r="O24" s="1373">
        <v>10.782587821077058</v>
      </c>
      <c r="P24" s="1376">
        <v>3179</v>
      </c>
      <c r="Q24" s="1373">
        <v>12.719052572617429</v>
      </c>
      <c r="R24" s="1376">
        <v>10416</v>
      </c>
      <c r="S24" s="1373">
        <v>41.674001760422499</v>
      </c>
      <c r="T24" s="1376">
        <v>39</v>
      </c>
      <c r="U24" s="1373">
        <v>0.15603744898775707</v>
      </c>
      <c r="V24" s="1378">
        <v>24994</v>
      </c>
      <c r="W24" s="1373">
        <v>100</v>
      </c>
      <c r="X24" s="1369"/>
      <c r="Y24" s="1375">
        <v>1.4319106273274134</v>
      </c>
    </row>
    <row r="25" spans="2:25" s="633" customFormat="1" ht="18" customHeight="1" x14ac:dyDescent="0.25">
      <c r="B25" s="682" t="s">
        <v>45</v>
      </c>
      <c r="D25" s="1371">
        <v>74226</v>
      </c>
      <c r="E25" s="1365"/>
      <c r="F25" s="1376">
        <v>1140</v>
      </c>
      <c r="G25" s="1377">
        <v>1.0688468642470723</v>
      </c>
      <c r="H25" s="1376">
        <v>28705</v>
      </c>
      <c r="I25" s="1373">
        <v>26.913376524747555</v>
      </c>
      <c r="J25" s="1376">
        <v>6332</v>
      </c>
      <c r="K25" s="1373">
        <v>5.9367880214144408</v>
      </c>
      <c r="L25" s="1376">
        <v>7833</v>
      </c>
      <c r="M25" s="1373">
        <v>7.3441030593397523</v>
      </c>
      <c r="N25" s="1376">
        <v>13533</v>
      </c>
      <c r="O25" s="1373">
        <v>12.688337380575115</v>
      </c>
      <c r="P25" s="1376">
        <v>1466</v>
      </c>
      <c r="Q25" s="1373">
        <v>1.3744995640229896</v>
      </c>
      <c r="R25" s="1376">
        <v>40022</v>
      </c>
      <c r="S25" s="1373">
        <v>37.52402561482134</v>
      </c>
      <c r="T25" s="1376">
        <v>7626</v>
      </c>
      <c r="U25" s="1373">
        <v>7.1500229708317313</v>
      </c>
      <c r="V25" s="1378">
        <v>106657</v>
      </c>
      <c r="W25" s="1373">
        <v>99.999999999999986</v>
      </c>
      <c r="X25" s="1369"/>
      <c r="Y25" s="1375">
        <v>1.4369223722145879</v>
      </c>
    </row>
    <row r="26" spans="2:25" s="633" customFormat="1" ht="18" customHeight="1" x14ac:dyDescent="0.25">
      <c r="B26" s="682" t="s">
        <v>46</v>
      </c>
      <c r="D26" s="1371">
        <v>9325</v>
      </c>
      <c r="E26" s="1365"/>
      <c r="F26" s="1376">
        <v>1185</v>
      </c>
      <c r="G26" s="1377">
        <v>8.2751396648044686</v>
      </c>
      <c r="H26" s="1376">
        <v>3797</v>
      </c>
      <c r="I26" s="1373">
        <v>26.515363128491622</v>
      </c>
      <c r="J26" s="1376">
        <v>3587</v>
      </c>
      <c r="K26" s="1373">
        <v>25.048882681564248</v>
      </c>
      <c r="L26" s="1376">
        <v>1502</v>
      </c>
      <c r="M26" s="1373">
        <v>10.488826815642458</v>
      </c>
      <c r="N26" s="1376">
        <v>2059</v>
      </c>
      <c r="O26" s="1373">
        <v>14.378491620111731</v>
      </c>
      <c r="P26" s="1376">
        <v>981</v>
      </c>
      <c r="Q26" s="1373">
        <v>6.8505586592178771</v>
      </c>
      <c r="R26" s="1376">
        <v>1209</v>
      </c>
      <c r="S26" s="1373">
        <v>8.4427374301675986</v>
      </c>
      <c r="T26" s="1376">
        <v>0</v>
      </c>
      <c r="U26" s="1373">
        <v>0</v>
      </c>
      <c r="V26" s="1378">
        <v>14320</v>
      </c>
      <c r="W26" s="1373">
        <v>100</v>
      </c>
      <c r="X26" s="1369"/>
      <c r="Y26" s="1375">
        <v>1.5356568364611261</v>
      </c>
    </row>
    <row r="27" spans="2:25" s="633" customFormat="1" ht="18" customHeight="1" x14ac:dyDescent="0.25">
      <c r="B27" s="682" t="s">
        <v>1</v>
      </c>
      <c r="D27" s="1371">
        <v>3817</v>
      </c>
      <c r="E27" s="1365"/>
      <c r="F27" s="1376">
        <v>714</v>
      </c>
      <c r="G27" s="1377">
        <v>14.240127642600719</v>
      </c>
      <c r="H27" s="1376">
        <v>795</v>
      </c>
      <c r="I27" s="1373">
        <v>15.855604307937774</v>
      </c>
      <c r="J27" s="1376">
        <v>1297</v>
      </c>
      <c r="K27" s="1373">
        <v>25.867570801755086</v>
      </c>
      <c r="L27" s="1376">
        <v>65</v>
      </c>
      <c r="M27" s="1373">
        <v>1.2963701635420821</v>
      </c>
      <c r="N27" s="1376">
        <v>182</v>
      </c>
      <c r="O27" s="1373">
        <v>3.6298364579178299</v>
      </c>
      <c r="P27" s="1376">
        <v>4</v>
      </c>
      <c r="Q27" s="1373">
        <v>7.9776625448743518E-2</v>
      </c>
      <c r="R27" s="1376">
        <v>1957</v>
      </c>
      <c r="S27" s="1373">
        <v>39.030714000797765</v>
      </c>
      <c r="T27" s="1376">
        <v>0</v>
      </c>
      <c r="U27" s="1373">
        <v>0</v>
      </c>
      <c r="V27" s="1374">
        <v>5014</v>
      </c>
      <c r="W27" s="1373">
        <v>100</v>
      </c>
      <c r="X27" s="1369"/>
      <c r="Y27" s="1375">
        <v>1.313597065758449</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1595451</v>
      </c>
      <c r="E30" s="1390"/>
      <c r="F30" s="1391">
        <f>SUM(F10:F27)</f>
        <v>75902</v>
      </c>
      <c r="G30" s="1392">
        <f>F30*100/$V30</f>
        <v>3.4043213558799019</v>
      </c>
      <c r="H30" s="1391">
        <f>SUM(H10:H27)</f>
        <v>565209</v>
      </c>
      <c r="I30" s="1392">
        <f>H30*100/$V30</f>
        <v>25.350492335320855</v>
      </c>
      <c r="J30" s="1391">
        <f>SUM(J10:J27)</f>
        <v>370020</v>
      </c>
      <c r="K30" s="1392">
        <f>J30*100/$V30</f>
        <v>16.595965693956433</v>
      </c>
      <c r="L30" s="1391">
        <f>SUM(L10:L27)</f>
        <v>106664</v>
      </c>
      <c r="M30" s="1392">
        <f>L30*100/$V30</f>
        <v>4.7840443348472226</v>
      </c>
      <c r="N30" s="1391">
        <f>SUM(N10:N27)</f>
        <v>179150</v>
      </c>
      <c r="O30" s="1392">
        <f>N30*100/$V30</f>
        <v>8.0351528405823878</v>
      </c>
      <c r="P30" s="1391">
        <f>SUM(P10:P27)</f>
        <v>211891</v>
      </c>
      <c r="Q30" s="1392">
        <f>P30*100/$V30</f>
        <v>9.5036370111294612</v>
      </c>
      <c r="R30" s="1391">
        <f>SUM(R10:R27)</f>
        <v>709086</v>
      </c>
      <c r="S30" s="1392">
        <f>R30*100/$V30</f>
        <v>31.803596913855447</v>
      </c>
      <c r="T30" s="1391">
        <f>SUM(T10:T28)</f>
        <v>11656</v>
      </c>
      <c r="U30" s="1392">
        <f>T30*100/$V30</f>
        <v>0.52278951442829091</v>
      </c>
      <c r="V30" s="1391">
        <f>SUM(V10:V27)</f>
        <v>2229578</v>
      </c>
      <c r="W30" s="1392">
        <f>G30+I30+K30+M30+O30+Q30+S30+U30</f>
        <v>100</v>
      </c>
      <c r="X30" s="1393"/>
      <c r="Y30" s="1394">
        <f>(V30/D30)</f>
        <v>1.3974594017616335</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494</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103192</v>
      </c>
      <c r="E10" s="1365"/>
      <c r="F10" s="1366">
        <v>509</v>
      </c>
      <c r="G10" s="1367">
        <v>0.30454240857744591</v>
      </c>
      <c r="H10" s="1366">
        <v>68482</v>
      </c>
      <c r="I10" s="1367">
        <v>40.973817729274366</v>
      </c>
      <c r="J10" s="1366">
        <v>76343</v>
      </c>
      <c r="K10" s="1367">
        <v>45.677173080605016</v>
      </c>
      <c r="L10" s="1366">
        <v>684</v>
      </c>
      <c r="M10" s="1367">
        <v>0.40924755887421022</v>
      </c>
      <c r="N10" s="1366">
        <v>83</v>
      </c>
      <c r="O10" s="1367">
        <v>4.9660156997893931E-2</v>
      </c>
      <c r="P10" s="1366">
        <v>113</v>
      </c>
      <c r="Q10" s="1367">
        <v>6.7609611334482095E-2</v>
      </c>
      <c r="R10" s="1366">
        <v>20922</v>
      </c>
      <c r="S10" s="1367">
        <v>12.517949454336588</v>
      </c>
      <c r="T10" s="1366">
        <v>0</v>
      </c>
      <c r="U10" s="1367">
        <v>0</v>
      </c>
      <c r="V10" s="1368">
        <v>167136</v>
      </c>
      <c r="W10" s="1367">
        <v>99.999999999999986</v>
      </c>
      <c r="X10" s="1369"/>
      <c r="Y10" s="1370">
        <v>1.619660438793705</v>
      </c>
    </row>
    <row r="11" spans="2:30" s="633" customFormat="1" ht="18" customHeight="1" x14ac:dyDescent="0.25">
      <c r="B11" s="682" t="s">
        <v>7</v>
      </c>
      <c r="D11" s="1371">
        <v>16625</v>
      </c>
      <c r="E11" s="1365"/>
      <c r="F11" s="1372">
        <v>1073</v>
      </c>
      <c r="G11" s="1373">
        <v>4.8411839018227756</v>
      </c>
      <c r="H11" s="1372">
        <v>4801</v>
      </c>
      <c r="I11" s="1373">
        <v>21.661252481501535</v>
      </c>
      <c r="J11" s="1372">
        <v>3067</v>
      </c>
      <c r="K11" s="1373">
        <v>13.837754917884858</v>
      </c>
      <c r="L11" s="1372">
        <v>600</v>
      </c>
      <c r="M11" s="1373">
        <v>2.7070925825663239</v>
      </c>
      <c r="N11" s="1372">
        <v>98</v>
      </c>
      <c r="O11" s="1373">
        <v>0.44215845515249957</v>
      </c>
      <c r="P11" s="1372">
        <v>1854</v>
      </c>
      <c r="Q11" s="1373">
        <v>8.3649160801299409</v>
      </c>
      <c r="R11" s="1372">
        <v>10671</v>
      </c>
      <c r="S11" s="1373">
        <v>48.145641580942069</v>
      </c>
      <c r="T11" s="1372">
        <v>0</v>
      </c>
      <c r="U11" s="1373">
        <v>0</v>
      </c>
      <c r="V11" s="1374">
        <v>22164</v>
      </c>
      <c r="W11" s="1373">
        <v>100</v>
      </c>
      <c r="X11" s="1369"/>
      <c r="Y11" s="1375">
        <v>1.333172932330827</v>
      </c>
    </row>
    <row r="12" spans="2:30" s="633" customFormat="1" ht="22.5" customHeight="1" x14ac:dyDescent="0.25">
      <c r="B12" s="682" t="s">
        <v>37</v>
      </c>
      <c r="D12" s="1371">
        <v>14599</v>
      </c>
      <c r="E12" s="1365"/>
      <c r="F12" s="1376">
        <v>2022</v>
      </c>
      <c r="G12" s="1373">
        <v>9.843727179786768</v>
      </c>
      <c r="H12" s="1376">
        <v>5261</v>
      </c>
      <c r="I12" s="1373">
        <v>25.612190253639064</v>
      </c>
      <c r="J12" s="1376">
        <v>4917</v>
      </c>
      <c r="K12" s="1373">
        <v>23.937490871914708</v>
      </c>
      <c r="L12" s="1376">
        <v>751</v>
      </c>
      <c r="M12" s="1373">
        <v>3.656102429287766</v>
      </c>
      <c r="N12" s="1376">
        <v>44</v>
      </c>
      <c r="O12" s="1373">
        <v>0.21420573487171998</v>
      </c>
      <c r="P12" s="1376">
        <v>1634</v>
      </c>
      <c r="Q12" s="1373">
        <v>7.9548220631906918</v>
      </c>
      <c r="R12" s="1376">
        <v>5901</v>
      </c>
      <c r="S12" s="1373">
        <v>28.727910033591353</v>
      </c>
      <c r="T12" s="1376">
        <v>11</v>
      </c>
      <c r="U12" s="1373">
        <v>5.3551433717929996E-2</v>
      </c>
      <c r="V12" s="1374">
        <v>20541</v>
      </c>
      <c r="W12" s="1373">
        <v>100</v>
      </c>
      <c r="X12" s="1369"/>
      <c r="Y12" s="1375">
        <v>1.4070141790533599</v>
      </c>
    </row>
    <row r="13" spans="2:30" s="633" customFormat="1" ht="18" customHeight="1" x14ac:dyDescent="0.25">
      <c r="B13" s="682" t="s">
        <v>38</v>
      </c>
      <c r="D13" s="1371">
        <v>14541</v>
      </c>
      <c r="E13" s="1365"/>
      <c r="F13" s="1372">
        <v>2250</v>
      </c>
      <c r="G13" s="1373">
        <v>8.7966220971147084</v>
      </c>
      <c r="H13" s="1372">
        <v>9856</v>
      </c>
      <c r="I13" s="1373">
        <v>38.533114395183361</v>
      </c>
      <c r="J13" s="1372">
        <v>936</v>
      </c>
      <c r="K13" s="1373">
        <v>3.6593947923997185</v>
      </c>
      <c r="L13" s="1372">
        <v>228</v>
      </c>
      <c r="M13" s="1373">
        <v>0.89139103917429041</v>
      </c>
      <c r="N13" s="1372">
        <v>4</v>
      </c>
      <c r="O13" s="1373">
        <v>1.5638439283759482E-2</v>
      </c>
      <c r="P13" s="1372">
        <v>53</v>
      </c>
      <c r="Q13" s="1373">
        <v>0.20720932050981311</v>
      </c>
      <c r="R13" s="1372">
        <v>12251</v>
      </c>
      <c r="S13" s="1373">
        <v>47.896629916334348</v>
      </c>
      <c r="T13" s="1372">
        <v>0</v>
      </c>
      <c r="U13" s="1373">
        <v>0</v>
      </c>
      <c r="V13" s="1374">
        <v>25578</v>
      </c>
      <c r="W13" s="1373">
        <v>100</v>
      </c>
      <c r="X13" s="1369"/>
      <c r="Y13" s="1375">
        <v>1.7590262017742935</v>
      </c>
    </row>
    <row r="14" spans="2:30" s="633" customFormat="1" ht="18" customHeight="1" x14ac:dyDescent="0.25">
      <c r="B14" s="682" t="s">
        <v>6</v>
      </c>
      <c r="D14" s="1371">
        <v>11987</v>
      </c>
      <c r="E14" s="1365"/>
      <c r="F14" s="1372">
        <v>460</v>
      </c>
      <c r="G14" s="1373">
        <v>3.4462091699130957</v>
      </c>
      <c r="H14" s="1372">
        <v>699</v>
      </c>
      <c r="I14" s="1373">
        <v>5.2367395864548998</v>
      </c>
      <c r="J14" s="1372">
        <v>173</v>
      </c>
      <c r="K14" s="1373">
        <v>1.296074318249925</v>
      </c>
      <c r="L14" s="1372">
        <v>1837</v>
      </c>
      <c r="M14" s="1373">
        <v>13.762361402457296</v>
      </c>
      <c r="N14" s="1372">
        <v>77</v>
      </c>
      <c r="O14" s="1373">
        <v>0.57686544800719208</v>
      </c>
      <c r="P14" s="1372">
        <v>2645</v>
      </c>
      <c r="Q14" s="1373">
        <v>19.8157027270003</v>
      </c>
      <c r="R14" s="1372">
        <v>7451</v>
      </c>
      <c r="S14" s="1373">
        <v>55.821096793527119</v>
      </c>
      <c r="T14" s="1372">
        <v>6</v>
      </c>
      <c r="U14" s="1373">
        <v>4.4950554390170809E-2</v>
      </c>
      <c r="V14" s="1374">
        <v>13348</v>
      </c>
      <c r="W14" s="1373">
        <v>100</v>
      </c>
      <c r="X14" s="1369"/>
      <c r="Y14" s="1375">
        <v>1.113539667973638</v>
      </c>
    </row>
    <row r="15" spans="2:30" s="633" customFormat="1" ht="18" customHeight="1" x14ac:dyDescent="0.25">
      <c r="B15" s="682" t="s">
        <v>5</v>
      </c>
      <c r="D15" s="1371">
        <v>5151</v>
      </c>
      <c r="E15" s="1365"/>
      <c r="F15" s="1376">
        <v>724</v>
      </c>
      <c r="G15" s="1373">
        <v>9.7429686448661013</v>
      </c>
      <c r="H15" s="1376">
        <v>1892</v>
      </c>
      <c r="I15" s="1373">
        <v>25.460907011169425</v>
      </c>
      <c r="J15" s="1376">
        <v>410</v>
      </c>
      <c r="K15" s="1373">
        <v>5.517426995020859</v>
      </c>
      <c r="L15" s="1376">
        <v>594</v>
      </c>
      <c r="M15" s="1373">
        <v>7.9935405732741218</v>
      </c>
      <c r="N15" s="1376">
        <v>46</v>
      </c>
      <c r="O15" s="1373">
        <v>0.61902839456331582</v>
      </c>
      <c r="P15" s="1376">
        <v>8</v>
      </c>
      <c r="Q15" s="1373">
        <v>0.10765711209796797</v>
      </c>
      <c r="R15" s="1376">
        <v>3757</v>
      </c>
      <c r="S15" s="1373">
        <v>50.558471269008209</v>
      </c>
      <c r="T15" s="1376">
        <v>0</v>
      </c>
      <c r="U15" s="1373">
        <v>0</v>
      </c>
      <c r="V15" s="1374">
        <v>7431</v>
      </c>
      <c r="W15" s="1373">
        <v>100</v>
      </c>
      <c r="X15" s="1369"/>
      <c r="Y15" s="1375">
        <v>1.442632498543972</v>
      </c>
    </row>
    <row r="16" spans="2:30" s="742" customFormat="1" ht="18" customHeight="1" x14ac:dyDescent="0.25">
      <c r="B16" s="836" t="s">
        <v>4</v>
      </c>
      <c r="D16" s="1371">
        <v>47054</v>
      </c>
      <c r="E16" s="1365"/>
      <c r="F16" s="1372">
        <v>3630</v>
      </c>
      <c r="G16" s="1373">
        <v>5.3257823618304263</v>
      </c>
      <c r="H16" s="1372">
        <v>18105</v>
      </c>
      <c r="I16" s="1373">
        <v>26.562889713757539</v>
      </c>
      <c r="J16" s="1372">
        <v>13068</v>
      </c>
      <c r="K16" s="1373">
        <v>19.172816502589534</v>
      </c>
      <c r="L16" s="1372">
        <v>3676</v>
      </c>
      <c r="M16" s="1373">
        <v>5.3932716149004536</v>
      </c>
      <c r="N16" s="1372">
        <v>3</v>
      </c>
      <c r="O16" s="1373">
        <v>4.4014730263061373E-3</v>
      </c>
      <c r="P16" s="1372">
        <v>13063</v>
      </c>
      <c r="Q16" s="1373">
        <v>19.165480714212357</v>
      </c>
      <c r="R16" s="1372">
        <v>15430</v>
      </c>
      <c r="S16" s="1373">
        <v>22.638242931967898</v>
      </c>
      <c r="T16" s="1372">
        <v>1184</v>
      </c>
      <c r="U16" s="1373">
        <v>1.7371146877154888</v>
      </c>
      <c r="V16" s="1374">
        <v>68159</v>
      </c>
      <c r="W16" s="1373">
        <v>100.00000000000001</v>
      </c>
      <c r="X16" s="1369"/>
      <c r="Y16" s="1375">
        <v>1.4485272240404641</v>
      </c>
    </row>
    <row r="17" spans="2:25" s="742" customFormat="1" ht="18" customHeight="1" x14ac:dyDescent="0.25">
      <c r="B17" s="836" t="s">
        <v>40</v>
      </c>
      <c r="D17" s="1371">
        <v>29139</v>
      </c>
      <c r="E17" s="1365"/>
      <c r="F17" s="1372">
        <v>5852</v>
      </c>
      <c r="G17" s="1373">
        <v>14.100865039396641</v>
      </c>
      <c r="H17" s="1372">
        <v>17744</v>
      </c>
      <c r="I17" s="1373">
        <v>42.755596250692754</v>
      </c>
      <c r="J17" s="1372">
        <v>7365</v>
      </c>
      <c r="K17" s="1373">
        <v>17.746560323847618</v>
      </c>
      <c r="L17" s="1372">
        <v>1026</v>
      </c>
      <c r="M17" s="1373">
        <v>2.472229584829281</v>
      </c>
      <c r="N17" s="1372">
        <v>1492</v>
      </c>
      <c r="O17" s="1373">
        <v>3.5950940941182141</v>
      </c>
      <c r="P17" s="1372">
        <v>3513</v>
      </c>
      <c r="Q17" s="1373">
        <v>8.4648562685236506</v>
      </c>
      <c r="R17" s="1372">
        <v>4508</v>
      </c>
      <c r="S17" s="1373">
        <v>10.862388858099806</v>
      </c>
      <c r="T17" s="1372">
        <v>1</v>
      </c>
      <c r="U17" s="1373">
        <v>2.4095804920363363E-3</v>
      </c>
      <c r="V17" s="1374">
        <v>41501</v>
      </c>
      <c r="W17" s="1373">
        <v>100</v>
      </c>
      <c r="X17" s="1369"/>
      <c r="Y17" s="1375">
        <v>1.4242424242424243</v>
      </c>
    </row>
    <row r="18" spans="2:25" s="742" customFormat="1" ht="18" customHeight="1" x14ac:dyDescent="0.25">
      <c r="B18" s="836" t="s">
        <v>41</v>
      </c>
      <c r="D18" s="1371">
        <v>102602</v>
      </c>
      <c r="E18" s="1365"/>
      <c r="F18" s="1372">
        <v>1</v>
      </c>
      <c r="G18" s="1373">
        <v>7.9943719621386542E-4</v>
      </c>
      <c r="H18" s="1372">
        <v>22404</v>
      </c>
      <c r="I18" s="1373">
        <v>17.910590943975443</v>
      </c>
      <c r="J18" s="1372">
        <v>13497</v>
      </c>
      <c r="K18" s="1373">
        <v>10.790003837298542</v>
      </c>
      <c r="L18" s="1372">
        <v>3186</v>
      </c>
      <c r="M18" s="1373">
        <v>2.5470069071373751</v>
      </c>
      <c r="N18" s="1372">
        <v>3179</v>
      </c>
      <c r="O18" s="1373">
        <v>2.5414108467638781</v>
      </c>
      <c r="P18" s="1372">
        <v>4633</v>
      </c>
      <c r="Q18" s="1373">
        <v>3.7037925300588386</v>
      </c>
      <c r="R18" s="1372">
        <v>78180</v>
      </c>
      <c r="S18" s="1373">
        <v>62.5</v>
      </c>
      <c r="T18" s="1372">
        <v>8</v>
      </c>
      <c r="U18" s="1373">
        <v>6.3954975697109234E-3</v>
      </c>
      <c r="V18" s="1374">
        <v>125088</v>
      </c>
      <c r="W18" s="1373">
        <v>100</v>
      </c>
      <c r="X18" s="1369"/>
      <c r="Y18" s="1375">
        <v>1.2191575212958812</v>
      </c>
    </row>
    <row r="19" spans="2:25" s="742" customFormat="1" ht="18" customHeight="1" x14ac:dyDescent="0.25">
      <c r="B19" s="836" t="s">
        <v>3</v>
      </c>
      <c r="D19" s="1371">
        <v>61045</v>
      </c>
      <c r="E19" s="1365"/>
      <c r="F19" s="1372">
        <v>1377</v>
      </c>
      <c r="G19" s="1373">
        <v>1.4773727013282407</v>
      </c>
      <c r="H19" s="1372">
        <v>31074</v>
      </c>
      <c r="I19" s="1373">
        <v>33.33905542561638</v>
      </c>
      <c r="J19" s="1372">
        <v>3065</v>
      </c>
      <c r="K19" s="1373">
        <v>3.2884149089114434</v>
      </c>
      <c r="L19" s="1372">
        <v>2268</v>
      </c>
      <c r="M19" s="1373">
        <v>2.4333197433641609</v>
      </c>
      <c r="N19" s="1372">
        <v>912</v>
      </c>
      <c r="O19" s="1373">
        <v>0.97847778040040345</v>
      </c>
      <c r="P19" s="1372">
        <v>7166</v>
      </c>
      <c r="Q19" s="1373">
        <v>7.6883462438040473</v>
      </c>
      <c r="R19" s="1372">
        <v>47208</v>
      </c>
      <c r="S19" s="1373">
        <v>50.649099843357725</v>
      </c>
      <c r="T19" s="1372">
        <v>136</v>
      </c>
      <c r="U19" s="1373">
        <v>0.14591335321760401</v>
      </c>
      <c r="V19" s="1374">
        <v>93206</v>
      </c>
      <c r="W19" s="1373">
        <v>100.00000000000001</v>
      </c>
      <c r="X19" s="1369"/>
      <c r="Y19" s="1375">
        <v>1.5268408551068884</v>
      </c>
    </row>
    <row r="20" spans="2:25" s="633" customFormat="1" ht="18" customHeight="1" x14ac:dyDescent="0.25">
      <c r="B20" s="836" t="s">
        <v>2</v>
      </c>
      <c r="D20" s="1371">
        <v>12494</v>
      </c>
      <c r="E20" s="1365"/>
      <c r="F20" s="1372">
        <v>935</v>
      </c>
      <c r="G20" s="1373">
        <v>5.9859154929577461</v>
      </c>
      <c r="H20" s="1372">
        <v>3425</v>
      </c>
      <c r="I20" s="1373">
        <v>21.927016645326503</v>
      </c>
      <c r="J20" s="1372">
        <v>461</v>
      </c>
      <c r="K20" s="1373">
        <v>2.9513444302176697</v>
      </c>
      <c r="L20" s="1372">
        <v>762</v>
      </c>
      <c r="M20" s="1373">
        <v>4.8783610755441744</v>
      </c>
      <c r="N20" s="1372">
        <v>38</v>
      </c>
      <c r="O20" s="1373">
        <v>0.24327784891165172</v>
      </c>
      <c r="P20" s="1372">
        <v>7441</v>
      </c>
      <c r="Q20" s="1373">
        <v>47.637644046094749</v>
      </c>
      <c r="R20" s="1372">
        <v>2558</v>
      </c>
      <c r="S20" s="1373">
        <v>16.376440460947503</v>
      </c>
      <c r="T20" s="1372">
        <v>0</v>
      </c>
      <c r="U20" s="1373">
        <v>0</v>
      </c>
      <c r="V20" s="1374">
        <v>15620</v>
      </c>
      <c r="W20" s="1373">
        <v>100</v>
      </c>
      <c r="X20" s="1369"/>
      <c r="Y20" s="1375">
        <v>1.2502000960461022</v>
      </c>
    </row>
    <row r="21" spans="2:25" s="633" customFormat="1" ht="18" customHeight="1" x14ac:dyDescent="0.25">
      <c r="B21" s="682" t="s">
        <v>35</v>
      </c>
      <c r="D21" s="1371">
        <v>31277</v>
      </c>
      <c r="E21" s="1365"/>
      <c r="F21" s="1372">
        <v>2211</v>
      </c>
      <c r="G21" s="1373">
        <v>5.5987440176242691</v>
      </c>
      <c r="H21" s="1372">
        <v>6277</v>
      </c>
      <c r="I21" s="1373">
        <v>15.894760831581879</v>
      </c>
      <c r="J21" s="1372">
        <v>5898</v>
      </c>
      <c r="K21" s="1373">
        <v>14.935048492061483</v>
      </c>
      <c r="L21" s="1372">
        <v>3442</v>
      </c>
      <c r="M21" s="1373">
        <v>8.7159099541667722</v>
      </c>
      <c r="N21" s="1372">
        <v>378</v>
      </c>
      <c r="O21" s="1373">
        <v>0.957180116988681</v>
      </c>
      <c r="P21" s="1372">
        <v>6985</v>
      </c>
      <c r="Q21" s="1373">
        <v>17.687574384036868</v>
      </c>
      <c r="R21" s="1372">
        <v>14298</v>
      </c>
      <c r="S21" s="1373">
        <v>36.205717758476617</v>
      </c>
      <c r="T21" s="1372">
        <v>2</v>
      </c>
      <c r="U21" s="1373">
        <v>5.0644450634321743E-3</v>
      </c>
      <c r="V21" s="1374">
        <v>39491</v>
      </c>
      <c r="W21" s="1373">
        <v>100</v>
      </c>
      <c r="X21" s="1369"/>
      <c r="Y21" s="1375">
        <v>1.2626210953735972</v>
      </c>
    </row>
    <row r="22" spans="2:25" s="633" customFormat="1" ht="21" customHeight="1" x14ac:dyDescent="0.25">
      <c r="B22" s="682" t="s">
        <v>42</v>
      </c>
      <c r="D22" s="1371">
        <v>61442</v>
      </c>
      <c r="E22" s="1365"/>
      <c r="F22" s="1372">
        <v>1045</v>
      </c>
      <c r="G22" s="1373">
        <v>1.2361889890458277</v>
      </c>
      <c r="H22" s="1372">
        <v>38476</v>
      </c>
      <c r="I22" s="1373">
        <v>45.515413916294037</v>
      </c>
      <c r="J22" s="1372">
        <v>17376</v>
      </c>
      <c r="K22" s="1373">
        <v>20.555042941301725</v>
      </c>
      <c r="L22" s="1372">
        <v>3354</v>
      </c>
      <c r="M22" s="1373">
        <v>3.9676343246504366</v>
      </c>
      <c r="N22" s="1372">
        <v>1223</v>
      </c>
      <c r="O22" s="1373">
        <v>1.4467551517732511</v>
      </c>
      <c r="P22" s="1372">
        <v>5597</v>
      </c>
      <c r="Q22" s="1373">
        <v>6.6210045662100461</v>
      </c>
      <c r="R22" s="1372">
        <v>17460</v>
      </c>
      <c r="S22" s="1373">
        <v>20.654411242813541</v>
      </c>
      <c r="T22" s="1372">
        <v>3</v>
      </c>
      <c r="U22" s="1373">
        <v>3.5488679111363476E-3</v>
      </c>
      <c r="V22" s="1374">
        <v>84534</v>
      </c>
      <c r="W22" s="1373">
        <v>99.999999999999986</v>
      </c>
      <c r="X22" s="1369"/>
      <c r="Y22" s="1375">
        <v>1.3758341199830735</v>
      </c>
    </row>
    <row r="23" spans="2:25" s="633" customFormat="1" ht="18" customHeight="1" x14ac:dyDescent="0.25">
      <c r="B23" s="682" t="s">
        <v>43</v>
      </c>
      <c r="D23" s="1371">
        <v>15930</v>
      </c>
      <c r="E23" s="1365"/>
      <c r="F23" s="1372">
        <v>389</v>
      </c>
      <c r="G23" s="1373">
        <v>1.7191090684108186</v>
      </c>
      <c r="H23" s="1372">
        <v>8151</v>
      </c>
      <c r="I23" s="1373">
        <v>36.021742973307404</v>
      </c>
      <c r="J23" s="1372">
        <v>1966</v>
      </c>
      <c r="K23" s="1373">
        <v>8.6883507159271698</v>
      </c>
      <c r="L23" s="1372">
        <v>678</v>
      </c>
      <c r="M23" s="1373">
        <v>2.9962877850450771</v>
      </c>
      <c r="N23" s="1372">
        <v>22</v>
      </c>
      <c r="O23" s="1373">
        <v>9.72246773908432E-2</v>
      </c>
      <c r="P23" s="1372">
        <v>168</v>
      </c>
      <c r="Q23" s="1373">
        <v>0.74244299098462085</v>
      </c>
      <c r="R23" s="1372">
        <v>11253</v>
      </c>
      <c r="S23" s="1373">
        <v>49.730422485416298</v>
      </c>
      <c r="T23" s="1372">
        <v>1</v>
      </c>
      <c r="U23" s="1373">
        <v>4.4193035177655998E-3</v>
      </c>
      <c r="V23" s="1374">
        <v>22628</v>
      </c>
      <c r="W23" s="1373">
        <v>99.999999999999986</v>
      </c>
      <c r="X23" s="1369"/>
      <c r="Y23" s="1375">
        <v>1.4204645323289391</v>
      </c>
    </row>
    <row r="24" spans="2:25" s="633" customFormat="1" ht="22.5" customHeight="1" x14ac:dyDescent="0.25">
      <c r="B24" s="682" t="s">
        <v>44</v>
      </c>
      <c r="D24" s="1371">
        <v>7669</v>
      </c>
      <c r="E24" s="1365"/>
      <c r="F24" s="1376">
        <v>1369</v>
      </c>
      <c r="G24" s="1377">
        <v>11.40263201732467</v>
      </c>
      <c r="H24" s="1376">
        <v>2607</v>
      </c>
      <c r="I24" s="1373">
        <v>21.714142928535733</v>
      </c>
      <c r="J24" s="1376">
        <v>735</v>
      </c>
      <c r="K24" s="1373">
        <v>6.1219390304847572</v>
      </c>
      <c r="L24" s="1376">
        <v>274</v>
      </c>
      <c r="M24" s="1373">
        <v>2.2821922372147259</v>
      </c>
      <c r="N24" s="1376">
        <v>76</v>
      </c>
      <c r="O24" s="1373">
        <v>0.63301682492087286</v>
      </c>
      <c r="P24" s="1376">
        <v>935</v>
      </c>
      <c r="Q24" s="1373">
        <v>7.7877727802765282</v>
      </c>
      <c r="R24" s="1376">
        <v>5997</v>
      </c>
      <c r="S24" s="1373">
        <v>49.950024987506247</v>
      </c>
      <c r="T24" s="1376">
        <v>13</v>
      </c>
      <c r="U24" s="1373">
        <v>0.10827919373646511</v>
      </c>
      <c r="V24" s="1378">
        <v>12006</v>
      </c>
      <c r="W24" s="1373">
        <v>99.999999999999986</v>
      </c>
      <c r="X24" s="1369"/>
      <c r="Y24" s="1375">
        <v>1.5655235363150346</v>
      </c>
    </row>
    <row r="25" spans="2:25" s="633" customFormat="1" ht="18" customHeight="1" x14ac:dyDescent="0.25">
      <c r="B25" s="682" t="s">
        <v>45</v>
      </c>
      <c r="D25" s="1371">
        <v>32387</v>
      </c>
      <c r="E25" s="1365"/>
      <c r="F25" s="1376">
        <v>380</v>
      </c>
      <c r="G25" s="1377">
        <v>0.8329314804261102</v>
      </c>
      <c r="H25" s="1376">
        <v>14430</v>
      </c>
      <c r="I25" s="1373">
        <v>31.62947700670729</v>
      </c>
      <c r="J25" s="1376">
        <v>2971</v>
      </c>
      <c r="K25" s="1373">
        <v>6.5122090219630877</v>
      </c>
      <c r="L25" s="1376">
        <v>2583</v>
      </c>
      <c r="M25" s="1373">
        <v>5.6617421419490599</v>
      </c>
      <c r="N25" s="1376">
        <v>2483</v>
      </c>
      <c r="O25" s="1373">
        <v>5.4425496471000834</v>
      </c>
      <c r="P25" s="1376">
        <v>32</v>
      </c>
      <c r="Q25" s="1373">
        <v>7.0141598351672441E-2</v>
      </c>
      <c r="R25" s="1376">
        <v>19905</v>
      </c>
      <c r="S25" s="1373">
        <v>43.630266099688747</v>
      </c>
      <c r="T25" s="1376">
        <v>2838</v>
      </c>
      <c r="U25" s="1373">
        <v>6.2206830038139493</v>
      </c>
      <c r="V25" s="1378">
        <v>45622</v>
      </c>
      <c r="W25" s="1373">
        <v>100</v>
      </c>
      <c r="X25" s="1369"/>
      <c r="Y25" s="1375">
        <v>1.4086516194769507</v>
      </c>
    </row>
    <row r="26" spans="2:25" s="633" customFormat="1" ht="18" customHeight="1" x14ac:dyDescent="0.25">
      <c r="B26" s="682" t="s">
        <v>46</v>
      </c>
      <c r="D26" s="1371">
        <v>3043</v>
      </c>
      <c r="E26" s="1365"/>
      <c r="F26" s="1376">
        <v>206</v>
      </c>
      <c r="G26" s="1377">
        <v>4.6807543740059074</v>
      </c>
      <c r="H26" s="1376">
        <v>2095</v>
      </c>
      <c r="I26" s="1373">
        <v>47.60281754146785</v>
      </c>
      <c r="J26" s="1376">
        <v>1646</v>
      </c>
      <c r="K26" s="1373">
        <v>37.400590774823904</v>
      </c>
      <c r="L26" s="1376">
        <v>307</v>
      </c>
      <c r="M26" s="1373">
        <v>6.9756873437855029</v>
      </c>
      <c r="N26" s="1376">
        <v>109</v>
      </c>
      <c r="O26" s="1373">
        <v>2.4767098386730289</v>
      </c>
      <c r="P26" s="1376">
        <v>34</v>
      </c>
      <c r="Q26" s="1373">
        <v>0.77255169279709157</v>
      </c>
      <c r="R26" s="1376">
        <v>4</v>
      </c>
      <c r="S26" s="1373">
        <v>9.0888434446716654E-2</v>
      </c>
      <c r="T26" s="1376">
        <v>0</v>
      </c>
      <c r="U26" s="1373">
        <v>0</v>
      </c>
      <c r="V26" s="1378">
        <v>4401</v>
      </c>
      <c r="W26" s="1373">
        <v>100</v>
      </c>
      <c r="X26" s="1369"/>
      <c r="Y26" s="1375">
        <v>1.446270128162997</v>
      </c>
    </row>
    <row r="27" spans="2:25" s="633" customFormat="1" ht="18" customHeight="1" x14ac:dyDescent="0.25">
      <c r="B27" s="682" t="s">
        <v>1</v>
      </c>
      <c r="D27" s="1371">
        <v>1209</v>
      </c>
      <c r="E27" s="1365"/>
      <c r="F27" s="1376">
        <v>290</v>
      </c>
      <c r="G27" s="1377">
        <v>17.375674056321149</v>
      </c>
      <c r="H27" s="1376">
        <v>329</v>
      </c>
      <c r="I27" s="1373">
        <v>19.712402636309168</v>
      </c>
      <c r="J27" s="1376">
        <v>489</v>
      </c>
      <c r="K27" s="1373">
        <v>29.298981426003596</v>
      </c>
      <c r="L27" s="1376">
        <v>23</v>
      </c>
      <c r="M27" s="1373">
        <v>1.378070701018574</v>
      </c>
      <c r="N27" s="1376">
        <v>0</v>
      </c>
      <c r="O27" s="1373">
        <v>0</v>
      </c>
      <c r="P27" s="1376">
        <v>1</v>
      </c>
      <c r="Q27" s="1373">
        <v>5.9916117435590173E-2</v>
      </c>
      <c r="R27" s="1376">
        <v>537</v>
      </c>
      <c r="S27" s="1373">
        <v>32.17495506291192</v>
      </c>
      <c r="T27" s="1376">
        <v>0</v>
      </c>
      <c r="U27" s="1373">
        <v>0</v>
      </c>
      <c r="V27" s="1374">
        <v>1669</v>
      </c>
      <c r="W27" s="1373">
        <v>100</v>
      </c>
      <c r="X27" s="1369"/>
      <c r="Y27" s="1375">
        <v>1.380479735318445</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571386</v>
      </c>
      <c r="E30" s="1390"/>
      <c r="F30" s="1391">
        <f>SUM(F10:F27)</f>
        <v>24723</v>
      </c>
      <c r="G30" s="1392">
        <f>F30*100/$V30</f>
        <v>3.0517588069959749</v>
      </c>
      <c r="H30" s="1391">
        <f>SUM(H10:H27)</f>
        <v>256108</v>
      </c>
      <c r="I30" s="1392">
        <f>H30*100/$V30</f>
        <v>31.613471040817259</v>
      </c>
      <c r="J30" s="1391">
        <f>SUM(J10:J27)</f>
        <v>154383</v>
      </c>
      <c r="K30" s="1392">
        <f>J30*100/$V30</f>
        <v>19.056735829003745</v>
      </c>
      <c r="L30" s="1391">
        <f>SUM(L10:L27)</f>
        <v>26273</v>
      </c>
      <c r="M30" s="1392">
        <f>L30*100/$V30</f>
        <v>3.2430877780287686</v>
      </c>
      <c r="N30" s="1391">
        <f>SUM(N10:N27)</f>
        <v>10267</v>
      </c>
      <c r="O30" s="1392">
        <f>N30*100/$V30</f>
        <v>1.2673384165120605</v>
      </c>
      <c r="P30" s="1391">
        <f>SUM(P10:P27)</f>
        <v>55875</v>
      </c>
      <c r="Q30" s="1392">
        <f>P30*100/$V30</f>
        <v>6.8971008106176468</v>
      </c>
      <c r="R30" s="1391">
        <f>SUM(R10:R27)</f>
        <v>278291</v>
      </c>
      <c r="S30" s="1392">
        <f>R30*100/$V30</f>
        <v>34.351697211411107</v>
      </c>
      <c r="T30" s="1391">
        <f>SUM(T10:T28)</f>
        <v>4203</v>
      </c>
      <c r="U30" s="1392">
        <f>T30*100/$V30</f>
        <v>0.51881010661344018</v>
      </c>
      <c r="V30" s="1391">
        <f>SUM(V10:V27)</f>
        <v>810123</v>
      </c>
      <c r="W30" s="1392">
        <f>G30+I30+K30+M30+O30+Q30+S30+U30</f>
        <v>100</v>
      </c>
      <c r="X30" s="1393"/>
      <c r="Y30" s="1394">
        <f>(V30/D30)</f>
        <v>1.4178208776553853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5"/>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495</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134828</v>
      </c>
      <c r="E10" s="1365"/>
      <c r="F10" s="1366">
        <v>19</v>
      </c>
      <c r="G10" s="1367">
        <v>9.4634238667549928E-3</v>
      </c>
      <c r="H10" s="1366">
        <v>64227</v>
      </c>
      <c r="I10" s="1367">
        <v>31.989859194214361</v>
      </c>
      <c r="J10" s="1366">
        <v>73492</v>
      </c>
      <c r="K10" s="1367">
        <v>36.60452351660831</v>
      </c>
      <c r="L10" s="1366">
        <v>7673</v>
      </c>
      <c r="M10" s="1367">
        <v>3.8217290173479501</v>
      </c>
      <c r="N10" s="1366">
        <v>14207</v>
      </c>
      <c r="O10" s="1367">
        <v>7.076150677630956</v>
      </c>
      <c r="P10" s="1366">
        <v>2058</v>
      </c>
      <c r="Q10" s="1367">
        <v>1.0250382272516723</v>
      </c>
      <c r="R10" s="1366">
        <v>39094</v>
      </c>
      <c r="S10" s="1367">
        <v>19.471741718258929</v>
      </c>
      <c r="T10" s="1366">
        <v>3</v>
      </c>
      <c r="U10" s="1367">
        <v>1.4942248210665777E-3</v>
      </c>
      <c r="V10" s="1368">
        <v>200773</v>
      </c>
      <c r="W10" s="1367">
        <v>100.00000000000001</v>
      </c>
      <c r="X10" s="1369"/>
      <c r="Y10" s="1370">
        <v>1.4891046370190169</v>
      </c>
    </row>
    <row r="11" spans="2:30" s="633" customFormat="1" ht="18" customHeight="1" x14ac:dyDescent="0.25">
      <c r="B11" s="682" t="s">
        <v>7</v>
      </c>
      <c r="D11" s="1371">
        <v>17138</v>
      </c>
      <c r="E11" s="1365"/>
      <c r="F11" s="1372">
        <v>1424</v>
      </c>
      <c r="G11" s="1373">
        <v>6.4069108251597227</v>
      </c>
      <c r="H11" s="1372">
        <v>3714</v>
      </c>
      <c r="I11" s="1373">
        <v>16.710159272923605</v>
      </c>
      <c r="J11" s="1372">
        <v>1737</v>
      </c>
      <c r="K11" s="1373">
        <v>7.8151714208584542</v>
      </c>
      <c r="L11" s="1372">
        <v>671</v>
      </c>
      <c r="M11" s="1373">
        <v>3.0189867722487178</v>
      </c>
      <c r="N11" s="1372">
        <v>1104</v>
      </c>
      <c r="O11" s="1373">
        <v>4.9671555835507961</v>
      </c>
      <c r="P11" s="1372">
        <v>4138</v>
      </c>
      <c r="Q11" s="1373">
        <v>18.61783496805543</v>
      </c>
      <c r="R11" s="1372">
        <v>9438</v>
      </c>
      <c r="S11" s="1373">
        <v>42.463781157203279</v>
      </c>
      <c r="T11" s="1372">
        <v>0</v>
      </c>
      <c r="U11" s="1373">
        <v>0</v>
      </c>
      <c r="V11" s="1374">
        <v>22226</v>
      </c>
      <c r="W11" s="1373">
        <v>100</v>
      </c>
      <c r="X11" s="1369"/>
      <c r="Y11" s="1375">
        <v>1.2968841171665306</v>
      </c>
    </row>
    <row r="12" spans="2:30" s="633" customFormat="1" ht="22.5" customHeight="1" x14ac:dyDescent="0.25">
      <c r="B12" s="682" t="s">
        <v>37</v>
      </c>
      <c r="D12" s="1371">
        <v>10936</v>
      </c>
      <c r="E12" s="1365"/>
      <c r="F12" s="1376">
        <v>2384</v>
      </c>
      <c r="G12" s="1373">
        <v>15.318383345113411</v>
      </c>
      <c r="H12" s="1376">
        <v>2366</v>
      </c>
      <c r="I12" s="1373">
        <v>15.202724410460709</v>
      </c>
      <c r="J12" s="1376">
        <v>1944</v>
      </c>
      <c r="K12" s="1373">
        <v>12.491164942491807</v>
      </c>
      <c r="L12" s="1376">
        <v>866</v>
      </c>
      <c r="M12" s="1373">
        <v>5.5644798560688811</v>
      </c>
      <c r="N12" s="1376">
        <v>1597</v>
      </c>
      <c r="O12" s="1373">
        <v>10.261517702242498</v>
      </c>
      <c r="P12" s="1376">
        <v>1910</v>
      </c>
      <c r="Q12" s="1373">
        <v>12.272698065925592</v>
      </c>
      <c r="R12" s="1376">
        <v>4490</v>
      </c>
      <c r="S12" s="1373">
        <v>28.850478699479535</v>
      </c>
      <c r="T12" s="1376">
        <v>6</v>
      </c>
      <c r="U12" s="1373">
        <v>3.8552978217567306E-2</v>
      </c>
      <c r="V12" s="1374">
        <v>15563</v>
      </c>
      <c r="W12" s="1373">
        <v>100</v>
      </c>
      <c r="X12" s="1369"/>
      <c r="Y12" s="1375">
        <v>1.4230980248719824</v>
      </c>
    </row>
    <row r="13" spans="2:30" s="633" customFormat="1" ht="18" customHeight="1" x14ac:dyDescent="0.25">
      <c r="B13" s="682" t="s">
        <v>38</v>
      </c>
      <c r="D13" s="1371">
        <v>10996</v>
      </c>
      <c r="E13" s="1365"/>
      <c r="F13" s="1372">
        <v>923</v>
      </c>
      <c r="G13" s="1373">
        <v>5.0686436024162544</v>
      </c>
      <c r="H13" s="1372">
        <v>5897</v>
      </c>
      <c r="I13" s="1373">
        <v>32.383305875892368</v>
      </c>
      <c r="J13" s="1372">
        <v>939</v>
      </c>
      <c r="K13" s="1373">
        <v>5.1565074135090612</v>
      </c>
      <c r="L13" s="1372">
        <v>976</v>
      </c>
      <c r="M13" s="1373">
        <v>5.3596924766611753</v>
      </c>
      <c r="N13" s="1372">
        <v>895</v>
      </c>
      <c r="O13" s="1373">
        <v>4.9148819330038442</v>
      </c>
      <c r="P13" s="1372">
        <v>375</v>
      </c>
      <c r="Q13" s="1373">
        <v>2.059308072487644</v>
      </c>
      <c r="R13" s="1372">
        <v>8205</v>
      </c>
      <c r="S13" s="1373">
        <v>45.057660626029651</v>
      </c>
      <c r="T13" s="1372">
        <v>0</v>
      </c>
      <c r="U13" s="1373">
        <v>0</v>
      </c>
      <c r="V13" s="1374">
        <v>18210</v>
      </c>
      <c r="W13" s="1373">
        <v>100</v>
      </c>
      <c r="X13" s="1369"/>
      <c r="Y13" s="1375">
        <v>1.6560567479083304</v>
      </c>
    </row>
    <row r="14" spans="2:30" s="633" customFormat="1" ht="18" customHeight="1" x14ac:dyDescent="0.25">
      <c r="B14" s="682" t="s">
        <v>6</v>
      </c>
      <c r="D14" s="1371">
        <v>16274</v>
      </c>
      <c r="E14" s="1365"/>
      <c r="F14" s="1372">
        <v>494</v>
      </c>
      <c r="G14" s="1373">
        <v>2.7583896364956169</v>
      </c>
      <c r="H14" s="1372">
        <v>850</v>
      </c>
      <c r="I14" s="1373">
        <v>4.7462169858730245</v>
      </c>
      <c r="J14" s="1372">
        <v>171</v>
      </c>
      <c r="K14" s="1373">
        <v>0.95482718186386728</v>
      </c>
      <c r="L14" s="1372">
        <v>1821</v>
      </c>
      <c r="M14" s="1373">
        <v>10.168071919146797</v>
      </c>
      <c r="N14" s="1372">
        <v>1709</v>
      </c>
      <c r="O14" s="1373">
        <v>9.5426880339494105</v>
      </c>
      <c r="P14" s="1372">
        <v>2991</v>
      </c>
      <c r="Q14" s="1373">
        <v>16.701100005583786</v>
      </c>
      <c r="R14" s="1372">
        <v>9854</v>
      </c>
      <c r="S14" s="1373">
        <v>55.022614327991512</v>
      </c>
      <c r="T14" s="1372">
        <v>19</v>
      </c>
      <c r="U14" s="1373">
        <v>0.10609190909598526</v>
      </c>
      <c r="V14" s="1374">
        <v>17909</v>
      </c>
      <c r="W14" s="1373">
        <v>99.999999999999986</v>
      </c>
      <c r="X14" s="1369"/>
      <c r="Y14" s="1375">
        <v>1.1004670025808037</v>
      </c>
    </row>
    <row r="15" spans="2:30" s="633" customFormat="1" ht="18" customHeight="1" x14ac:dyDescent="0.25">
      <c r="B15" s="682" t="s">
        <v>5</v>
      </c>
      <c r="D15" s="1371">
        <v>7926</v>
      </c>
      <c r="E15" s="1365"/>
      <c r="F15" s="1376">
        <v>3377</v>
      </c>
      <c r="G15" s="1373">
        <v>25.820016820857862</v>
      </c>
      <c r="H15" s="1376">
        <v>1672</v>
      </c>
      <c r="I15" s="1373">
        <v>12.7838519764508</v>
      </c>
      <c r="J15" s="1376">
        <v>577</v>
      </c>
      <c r="K15" s="1373">
        <v>4.4116522669928893</v>
      </c>
      <c r="L15" s="1376">
        <v>878</v>
      </c>
      <c r="M15" s="1373">
        <v>6.7130514565333739</v>
      </c>
      <c r="N15" s="1376">
        <v>2671</v>
      </c>
      <c r="O15" s="1373">
        <v>20.42205061549048</v>
      </c>
      <c r="P15" s="1376">
        <v>294</v>
      </c>
      <c r="Q15" s="1373">
        <v>2.2478782781558224</v>
      </c>
      <c r="R15" s="1376">
        <v>3610</v>
      </c>
      <c r="S15" s="1373">
        <v>27.601498585518769</v>
      </c>
      <c r="T15" s="1376">
        <v>0</v>
      </c>
      <c r="U15" s="1373">
        <v>0</v>
      </c>
      <c r="V15" s="1374">
        <v>13079</v>
      </c>
      <c r="W15" s="1373">
        <v>100</v>
      </c>
      <c r="X15" s="1369"/>
      <c r="Y15" s="1375">
        <v>1.6501387837496846</v>
      </c>
    </row>
    <row r="16" spans="2:30" s="742" customFormat="1" ht="18" customHeight="1" x14ac:dyDescent="0.25">
      <c r="B16" s="836" t="s">
        <v>4</v>
      </c>
      <c r="D16" s="1371">
        <v>41026</v>
      </c>
      <c r="E16" s="1365"/>
      <c r="F16" s="1372">
        <v>4760</v>
      </c>
      <c r="G16" s="1373">
        <v>8.1736382993337457</v>
      </c>
      <c r="H16" s="1372">
        <v>10011</v>
      </c>
      <c r="I16" s="1373">
        <v>17.190397692149187</v>
      </c>
      <c r="J16" s="1372">
        <v>7415</v>
      </c>
      <c r="K16" s="1373">
        <v>12.732673947386496</v>
      </c>
      <c r="L16" s="1372">
        <v>2474</v>
      </c>
      <c r="M16" s="1373">
        <v>4.2482313345696818</v>
      </c>
      <c r="N16" s="1372">
        <v>3552</v>
      </c>
      <c r="O16" s="1373">
        <v>6.0993200082423247</v>
      </c>
      <c r="P16" s="1372">
        <v>14801</v>
      </c>
      <c r="Q16" s="1373">
        <v>25.415550518579572</v>
      </c>
      <c r="R16" s="1372">
        <v>14347</v>
      </c>
      <c r="S16" s="1373">
        <v>24.635964008517067</v>
      </c>
      <c r="T16" s="1372">
        <v>876</v>
      </c>
      <c r="U16" s="1373">
        <v>1.5042241912219245</v>
      </c>
      <c r="V16" s="1374">
        <v>58236</v>
      </c>
      <c r="W16" s="1373">
        <v>100</v>
      </c>
      <c r="X16" s="1369"/>
      <c r="Y16" s="1375">
        <v>1.4194900794618046</v>
      </c>
    </row>
    <row r="17" spans="2:25" s="742" customFormat="1" ht="18" customHeight="1" x14ac:dyDescent="0.25">
      <c r="B17" s="836" t="s">
        <v>40</v>
      </c>
      <c r="D17" s="1371">
        <v>25679</v>
      </c>
      <c r="E17" s="1365"/>
      <c r="F17" s="1372">
        <v>3899</v>
      </c>
      <c r="G17" s="1373">
        <v>10.603464686845612</v>
      </c>
      <c r="H17" s="1372">
        <v>10148</v>
      </c>
      <c r="I17" s="1373">
        <v>27.597835250605097</v>
      </c>
      <c r="J17" s="1372">
        <v>4325</v>
      </c>
      <c r="K17" s="1373">
        <v>11.761986347937233</v>
      </c>
      <c r="L17" s="1372">
        <v>1655</v>
      </c>
      <c r="M17" s="1373">
        <v>4.5008294579967911</v>
      </c>
      <c r="N17" s="1372">
        <v>3545</v>
      </c>
      <c r="O17" s="1373">
        <v>9.6407495036849689</v>
      </c>
      <c r="P17" s="1372">
        <v>4559</v>
      </c>
      <c r="Q17" s="1373">
        <v>12.398357401212913</v>
      </c>
      <c r="R17" s="1372">
        <v>8637</v>
      </c>
      <c r="S17" s="1373">
        <v>23.488618748470262</v>
      </c>
      <c r="T17" s="1372">
        <v>3</v>
      </c>
      <c r="U17" s="1373">
        <v>8.1586032471240924E-3</v>
      </c>
      <c r="V17" s="1374">
        <v>36771</v>
      </c>
      <c r="W17" s="1373">
        <v>100</v>
      </c>
      <c r="X17" s="1369"/>
      <c r="Y17" s="1375">
        <v>1.4319482845905214</v>
      </c>
    </row>
    <row r="18" spans="2:25" s="742" customFormat="1" ht="18" customHeight="1" x14ac:dyDescent="0.25">
      <c r="B18" s="836" t="s">
        <v>41</v>
      </c>
      <c r="D18" s="1371">
        <v>94942</v>
      </c>
      <c r="E18" s="1365"/>
      <c r="F18" s="1372">
        <v>5</v>
      </c>
      <c r="G18" s="1373">
        <v>4.1808117464086827E-3</v>
      </c>
      <c r="H18" s="1372">
        <v>13703</v>
      </c>
      <c r="I18" s="1373">
        <v>11.457932672207637</v>
      </c>
      <c r="J18" s="1372">
        <v>13277</v>
      </c>
      <c r="K18" s="1373">
        <v>11.101727511413616</v>
      </c>
      <c r="L18" s="1372">
        <v>7397</v>
      </c>
      <c r="M18" s="1373">
        <v>6.1850928976370048</v>
      </c>
      <c r="N18" s="1372">
        <v>20920</v>
      </c>
      <c r="O18" s="1373">
        <v>17.492516346973929</v>
      </c>
      <c r="P18" s="1372">
        <v>11541</v>
      </c>
      <c r="Q18" s="1373">
        <v>9.6501496730605218</v>
      </c>
      <c r="R18" s="1372">
        <v>52734</v>
      </c>
      <c r="S18" s="1373">
        <v>44.094185327023098</v>
      </c>
      <c r="T18" s="1372">
        <v>17</v>
      </c>
      <c r="U18" s="1373">
        <v>1.4214759937789522E-2</v>
      </c>
      <c r="V18" s="1374">
        <v>119594</v>
      </c>
      <c r="W18" s="1373">
        <v>100</v>
      </c>
      <c r="X18" s="1369"/>
      <c r="Y18" s="1375">
        <v>1.2596532619915317</v>
      </c>
    </row>
    <row r="19" spans="2:25" s="742" customFormat="1" ht="18" customHeight="1" x14ac:dyDescent="0.25">
      <c r="B19" s="836" t="s">
        <v>3</v>
      </c>
      <c r="D19" s="1371">
        <v>65868</v>
      </c>
      <c r="E19" s="1365"/>
      <c r="F19" s="1372">
        <v>344</v>
      </c>
      <c r="G19" s="1373">
        <v>0.34541620644643034</v>
      </c>
      <c r="H19" s="1372">
        <v>30219</v>
      </c>
      <c r="I19" s="1373">
        <v>30.34340797268802</v>
      </c>
      <c r="J19" s="1372">
        <v>2337</v>
      </c>
      <c r="K19" s="1373">
        <v>2.3466211467014761</v>
      </c>
      <c r="L19" s="1372">
        <v>4345</v>
      </c>
      <c r="M19" s="1373">
        <v>4.3628878401445927</v>
      </c>
      <c r="N19" s="1372">
        <v>6383</v>
      </c>
      <c r="O19" s="1373">
        <v>6.4092780399638514</v>
      </c>
      <c r="P19" s="1372">
        <v>9559</v>
      </c>
      <c r="Q19" s="1373">
        <v>9.5983532483181051</v>
      </c>
      <c r="R19" s="1372">
        <v>45991</v>
      </c>
      <c r="S19" s="1373">
        <v>46.180339391505171</v>
      </c>
      <c r="T19" s="1372">
        <v>412</v>
      </c>
      <c r="U19" s="1373">
        <v>0.41369615423235262</v>
      </c>
      <c r="V19" s="1374">
        <v>99590</v>
      </c>
      <c r="W19" s="1373">
        <v>100</v>
      </c>
      <c r="X19" s="1369"/>
      <c r="Y19" s="1375">
        <v>1.5119633205805552</v>
      </c>
    </row>
    <row r="20" spans="2:25" s="633" customFormat="1" ht="18" customHeight="1" x14ac:dyDescent="0.25">
      <c r="B20" s="836" t="s">
        <v>2</v>
      </c>
      <c r="D20" s="1371">
        <v>12549</v>
      </c>
      <c r="E20" s="1365"/>
      <c r="F20" s="1372">
        <v>437</v>
      </c>
      <c r="G20" s="1373">
        <v>2.9131391240583961</v>
      </c>
      <c r="H20" s="1372">
        <v>2070</v>
      </c>
      <c r="I20" s="1373">
        <v>13.799080061329244</v>
      </c>
      <c r="J20" s="1372">
        <v>283</v>
      </c>
      <c r="K20" s="1373">
        <v>1.8865408972735151</v>
      </c>
      <c r="L20" s="1372">
        <v>960</v>
      </c>
      <c r="M20" s="1373">
        <v>6.3995733617758814</v>
      </c>
      <c r="N20" s="1372">
        <v>1637</v>
      </c>
      <c r="O20" s="1373">
        <v>10.912605826278249</v>
      </c>
      <c r="P20" s="1372">
        <v>6836</v>
      </c>
      <c r="Q20" s="1373">
        <v>45.570295313645758</v>
      </c>
      <c r="R20" s="1372">
        <v>2778</v>
      </c>
      <c r="S20" s="1373">
        <v>18.518765415638956</v>
      </c>
      <c r="T20" s="1372">
        <v>0</v>
      </c>
      <c r="U20" s="1373">
        <v>0</v>
      </c>
      <c r="V20" s="1374">
        <v>15001</v>
      </c>
      <c r="W20" s="1373">
        <v>100</v>
      </c>
      <c r="X20" s="1369"/>
      <c r="Y20" s="1375">
        <v>1.1953940553032114</v>
      </c>
    </row>
    <row r="21" spans="2:25" s="633" customFormat="1" ht="18" customHeight="1" x14ac:dyDescent="0.25">
      <c r="B21" s="682" t="s">
        <v>35</v>
      </c>
      <c r="D21" s="1371">
        <v>30265</v>
      </c>
      <c r="E21" s="1365"/>
      <c r="F21" s="1372">
        <v>2039</v>
      </c>
      <c r="G21" s="1373">
        <v>5.3621206542891704</v>
      </c>
      <c r="H21" s="1372">
        <v>5801</v>
      </c>
      <c r="I21" s="1373">
        <v>15.255351601535791</v>
      </c>
      <c r="J21" s="1372">
        <v>7124</v>
      </c>
      <c r="K21" s="1373">
        <v>18.734550044706253</v>
      </c>
      <c r="L21" s="1372">
        <v>2822</v>
      </c>
      <c r="M21" s="1373">
        <v>7.4212381002471997</v>
      </c>
      <c r="N21" s="1372">
        <v>2534</v>
      </c>
      <c r="O21" s="1373">
        <v>6.6638615684005682</v>
      </c>
      <c r="P21" s="1372">
        <v>6519</v>
      </c>
      <c r="Q21" s="1373">
        <v>17.143533371903434</v>
      </c>
      <c r="R21" s="1372">
        <v>11131</v>
      </c>
      <c r="S21" s="1373">
        <v>29.272076999947405</v>
      </c>
      <c r="T21" s="1372">
        <v>56</v>
      </c>
      <c r="U21" s="1373">
        <v>0.14726765897017829</v>
      </c>
      <c r="V21" s="1374">
        <v>38026</v>
      </c>
      <c r="W21" s="1373">
        <v>100</v>
      </c>
      <c r="X21" s="1369"/>
      <c r="Y21" s="1375">
        <v>1.2564348257062614</v>
      </c>
    </row>
    <row r="22" spans="2:25" s="633" customFormat="1" ht="21" customHeight="1" x14ac:dyDescent="0.25">
      <c r="B22" s="682" t="s">
        <v>42</v>
      </c>
      <c r="D22" s="1371">
        <v>77809</v>
      </c>
      <c r="E22" s="1365"/>
      <c r="F22" s="1372">
        <v>2804</v>
      </c>
      <c r="G22" s="1373">
        <v>2.4981290759416983</v>
      </c>
      <c r="H22" s="1372">
        <v>35914</v>
      </c>
      <c r="I22" s="1373">
        <v>31.996365061829586</v>
      </c>
      <c r="J22" s="1372">
        <v>23186</v>
      </c>
      <c r="K22" s="1373">
        <v>20.656783436085671</v>
      </c>
      <c r="L22" s="1372">
        <v>8014</v>
      </c>
      <c r="M22" s="1373">
        <v>7.1398025729660386</v>
      </c>
      <c r="N22" s="1372">
        <v>7973</v>
      </c>
      <c r="O22" s="1373">
        <v>7.1032750080182456</v>
      </c>
      <c r="P22" s="1372">
        <v>11263</v>
      </c>
      <c r="Q22" s="1373">
        <v>10.034389366024019</v>
      </c>
      <c r="R22" s="1372">
        <v>23069</v>
      </c>
      <c r="S22" s="1373">
        <v>20.552546238551727</v>
      </c>
      <c r="T22" s="1372">
        <v>21</v>
      </c>
      <c r="U22" s="1373">
        <v>1.8709240583015572E-2</v>
      </c>
      <c r="V22" s="1374">
        <v>112244</v>
      </c>
      <c r="W22" s="1373">
        <v>100.00000000000001</v>
      </c>
      <c r="X22" s="1369"/>
      <c r="Y22" s="1375">
        <v>1.4425580588363813</v>
      </c>
    </row>
    <row r="23" spans="2:25" s="633" customFormat="1" ht="18" customHeight="1" x14ac:dyDescent="0.25">
      <c r="B23" s="682" t="s">
        <v>43</v>
      </c>
      <c r="D23" s="1371">
        <v>18056</v>
      </c>
      <c r="E23" s="1365"/>
      <c r="F23" s="1372">
        <v>1528</v>
      </c>
      <c r="G23" s="1373">
        <v>6.5104388581167445</v>
      </c>
      <c r="H23" s="1372">
        <v>5217</v>
      </c>
      <c r="I23" s="1373">
        <v>22.228376651043884</v>
      </c>
      <c r="J23" s="1372">
        <v>1154</v>
      </c>
      <c r="K23" s="1373">
        <v>4.9169152109075416</v>
      </c>
      <c r="L23" s="1372">
        <v>2001</v>
      </c>
      <c r="M23" s="1373">
        <v>8.5257775884107367</v>
      </c>
      <c r="N23" s="1372">
        <v>2477</v>
      </c>
      <c r="O23" s="1373">
        <v>10.553898593949723</v>
      </c>
      <c r="P23" s="1372">
        <v>446</v>
      </c>
      <c r="Q23" s="1373">
        <v>1.9002982530890498</v>
      </c>
      <c r="R23" s="1372">
        <v>10646</v>
      </c>
      <c r="S23" s="1373">
        <v>45.360034086067323</v>
      </c>
      <c r="T23" s="1372">
        <v>1</v>
      </c>
      <c r="U23" s="1373">
        <v>4.2607584149978693E-3</v>
      </c>
      <c r="V23" s="1374">
        <v>23470</v>
      </c>
      <c r="W23" s="1373">
        <v>100</v>
      </c>
      <c r="X23" s="1369"/>
      <c r="Y23" s="1375">
        <v>1.2998449268941072</v>
      </c>
    </row>
    <row r="24" spans="2:25" s="633" customFormat="1" ht="22.5" customHeight="1" x14ac:dyDescent="0.25">
      <c r="B24" s="682" t="s">
        <v>44</v>
      </c>
      <c r="D24" s="1371">
        <v>6588</v>
      </c>
      <c r="E24" s="1365"/>
      <c r="F24" s="1376">
        <v>687</v>
      </c>
      <c r="G24" s="1377">
        <v>7.70611329220415</v>
      </c>
      <c r="H24" s="1376">
        <v>1262</v>
      </c>
      <c r="I24" s="1373">
        <v>14.155916993830623</v>
      </c>
      <c r="J24" s="1376">
        <v>355</v>
      </c>
      <c r="K24" s="1373">
        <v>3.9820527201346048</v>
      </c>
      <c r="L24" s="1376">
        <v>359</v>
      </c>
      <c r="M24" s="1373">
        <v>4.0269209197980933</v>
      </c>
      <c r="N24" s="1376">
        <v>1598</v>
      </c>
      <c r="O24" s="1373">
        <v>17.924845765563656</v>
      </c>
      <c r="P24" s="1376">
        <v>1494</v>
      </c>
      <c r="Q24" s="1373">
        <v>16.758272574312954</v>
      </c>
      <c r="R24" s="1376">
        <v>3145</v>
      </c>
      <c r="S24" s="1373">
        <v>35.277621985417838</v>
      </c>
      <c r="T24" s="1376">
        <v>15</v>
      </c>
      <c r="U24" s="1373">
        <v>0.16825574873808188</v>
      </c>
      <c r="V24" s="1378">
        <v>8915</v>
      </c>
      <c r="W24" s="1373">
        <v>100</v>
      </c>
      <c r="X24" s="1369"/>
      <c r="Y24" s="1375">
        <v>1.3532179720704312</v>
      </c>
    </row>
    <row r="25" spans="2:25" s="633" customFormat="1" ht="18" customHeight="1" x14ac:dyDescent="0.25">
      <c r="B25" s="682" t="s">
        <v>45</v>
      </c>
      <c r="D25" s="1371">
        <v>24413</v>
      </c>
      <c r="E25" s="1365"/>
      <c r="F25" s="1376">
        <v>487</v>
      </c>
      <c r="G25" s="1377">
        <v>1.35198911745926</v>
      </c>
      <c r="H25" s="1376">
        <v>9079</v>
      </c>
      <c r="I25" s="1373">
        <v>25.204741678465339</v>
      </c>
      <c r="J25" s="1376">
        <v>1962</v>
      </c>
      <c r="K25" s="1373">
        <v>5.446822686766053</v>
      </c>
      <c r="L25" s="1376">
        <v>3250</v>
      </c>
      <c r="M25" s="1373">
        <v>9.0225146442353079</v>
      </c>
      <c r="N25" s="1376">
        <v>5062</v>
      </c>
      <c r="O25" s="1373">
        <v>14.0529135781905</v>
      </c>
      <c r="P25" s="1376">
        <v>737</v>
      </c>
      <c r="Q25" s="1373">
        <v>2.0460287054773603</v>
      </c>
      <c r="R25" s="1376">
        <v>12708</v>
      </c>
      <c r="S25" s="1373">
        <v>35.279420338136084</v>
      </c>
      <c r="T25" s="1376">
        <v>2736</v>
      </c>
      <c r="U25" s="1373">
        <v>7.5955692512700921</v>
      </c>
      <c r="V25" s="1378">
        <v>36021</v>
      </c>
      <c r="W25" s="1373">
        <v>100</v>
      </c>
      <c r="X25" s="1369"/>
      <c r="Y25" s="1375">
        <v>1.4754843730799165</v>
      </c>
    </row>
    <row r="26" spans="2:25" s="633" customFormat="1" ht="18" customHeight="1" x14ac:dyDescent="0.25">
      <c r="B26" s="682" t="s">
        <v>46</v>
      </c>
      <c r="D26" s="1371">
        <v>4111</v>
      </c>
      <c r="E26" s="1365"/>
      <c r="F26" s="1376">
        <v>599</v>
      </c>
      <c r="G26" s="1377">
        <v>9.2210591133004929</v>
      </c>
      <c r="H26" s="1376">
        <v>1261</v>
      </c>
      <c r="I26" s="1373">
        <v>19.411945812807883</v>
      </c>
      <c r="J26" s="1376">
        <v>1339</v>
      </c>
      <c r="K26" s="1373">
        <v>20.612684729064039</v>
      </c>
      <c r="L26" s="1376">
        <v>777</v>
      </c>
      <c r="M26" s="1373">
        <v>11.961206896551724</v>
      </c>
      <c r="N26" s="1376">
        <v>1258</v>
      </c>
      <c r="O26" s="1373">
        <v>19.365763546798028</v>
      </c>
      <c r="P26" s="1376">
        <v>526</v>
      </c>
      <c r="Q26" s="1373">
        <v>8.097290640394089</v>
      </c>
      <c r="R26" s="1376">
        <v>736</v>
      </c>
      <c r="S26" s="1373">
        <v>11.330049261083744</v>
      </c>
      <c r="T26" s="1376">
        <v>0</v>
      </c>
      <c r="U26" s="1373">
        <v>0</v>
      </c>
      <c r="V26" s="1378">
        <v>6496</v>
      </c>
      <c r="W26" s="1373">
        <v>100</v>
      </c>
      <c r="X26" s="1369"/>
      <c r="Y26" s="1375">
        <v>1.5801508148868888</v>
      </c>
    </row>
    <row r="27" spans="2:25" s="633" customFormat="1" ht="18" customHeight="1" x14ac:dyDescent="0.25">
      <c r="B27" s="682" t="s">
        <v>1</v>
      </c>
      <c r="D27" s="1371">
        <v>1435</v>
      </c>
      <c r="E27" s="1365"/>
      <c r="F27" s="1376">
        <v>248</v>
      </c>
      <c r="G27" s="1377">
        <v>13.269127875869449</v>
      </c>
      <c r="H27" s="1376">
        <v>280</v>
      </c>
      <c r="I27" s="1373">
        <v>14.9812734082397</v>
      </c>
      <c r="J27" s="1376">
        <v>449</v>
      </c>
      <c r="K27" s="1373">
        <v>24.023542001070091</v>
      </c>
      <c r="L27" s="1376">
        <v>28</v>
      </c>
      <c r="M27" s="1373">
        <v>1.4981273408239701</v>
      </c>
      <c r="N27" s="1376">
        <v>105</v>
      </c>
      <c r="O27" s="1373">
        <v>5.617977528089888</v>
      </c>
      <c r="P27" s="1376">
        <v>3</v>
      </c>
      <c r="Q27" s="1373">
        <v>0.16051364365971107</v>
      </c>
      <c r="R27" s="1376">
        <v>756</v>
      </c>
      <c r="S27" s="1373">
        <v>40.449438202247194</v>
      </c>
      <c r="T27" s="1376">
        <v>0</v>
      </c>
      <c r="U27" s="1373">
        <v>0</v>
      </c>
      <c r="V27" s="1374">
        <v>1869</v>
      </c>
      <c r="W27" s="1373">
        <v>100</v>
      </c>
      <c r="X27" s="1369"/>
      <c r="Y27" s="1375">
        <v>1.3024390243902439</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600839</v>
      </c>
      <c r="E30" s="1390"/>
      <c r="F30" s="1391">
        <f>SUM(F10:F27)</f>
        <v>26458</v>
      </c>
      <c r="G30" s="1392">
        <f>F30*100/$V30</f>
        <v>3.1348601232474675</v>
      </c>
      <c r="H30" s="1391">
        <f>SUM(H10:H27)</f>
        <v>203691</v>
      </c>
      <c r="I30" s="1392">
        <f>H30*100/$V30</f>
        <v>24.134204904543047</v>
      </c>
      <c r="J30" s="1391">
        <f>SUM(J10:J27)</f>
        <v>142066</v>
      </c>
      <c r="K30" s="1392">
        <f>J30*100/$V30</f>
        <v>16.83260406188203</v>
      </c>
      <c r="L30" s="1391">
        <f>SUM(L10:L27)</f>
        <v>46967</v>
      </c>
      <c r="M30" s="1392">
        <f>L30*100/$V30</f>
        <v>5.5648565805640571</v>
      </c>
      <c r="N30" s="1391">
        <f>SUM(N10:N27)</f>
        <v>79227</v>
      </c>
      <c r="O30" s="1392">
        <f>N30*100/$V30</f>
        <v>9.3871631636755275</v>
      </c>
      <c r="P30" s="1391">
        <f>SUM(P10:P27)</f>
        <v>80050</v>
      </c>
      <c r="Q30" s="1392">
        <f>P30*100/$V30</f>
        <v>9.4846758207710256</v>
      </c>
      <c r="R30" s="1391">
        <f>SUM(R10:R27)</f>
        <v>261369</v>
      </c>
      <c r="S30" s="1392">
        <f>R30*100/$V30</f>
        <v>30.968147840088722</v>
      </c>
      <c r="T30" s="1391">
        <f>SUM(T10:T28)</f>
        <v>4165</v>
      </c>
      <c r="U30" s="1392">
        <f>T30*100/$V30</f>
        <v>0.49348750522812396</v>
      </c>
      <c r="V30" s="1391">
        <f>SUM(V10:V27)</f>
        <v>843993</v>
      </c>
      <c r="W30" s="1392">
        <f>G30+I30+K30+M30+O30+Q30+S30+U30</f>
        <v>99.999999999999986</v>
      </c>
      <c r="X30" s="1393"/>
      <c r="Y30" s="1394">
        <f>(V30/D30)</f>
        <v>1.4046907740675956</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0" t="s">
        <v>496</v>
      </c>
      <c r="C3" s="1540"/>
      <c r="D3" s="1540"/>
      <c r="E3" s="1540"/>
      <c r="F3" s="1540"/>
      <c r="G3" s="1540"/>
      <c r="H3" s="1540"/>
      <c r="I3" s="1540"/>
      <c r="J3" s="1540"/>
      <c r="K3" s="1540"/>
      <c r="L3" s="1540"/>
      <c r="M3" s="1540"/>
      <c r="N3" s="1540"/>
      <c r="O3" s="1540"/>
      <c r="P3" s="1540"/>
      <c r="Q3" s="1540"/>
      <c r="R3" s="1540"/>
      <c r="S3" s="1540"/>
      <c r="T3" s="1540"/>
      <c r="U3" s="1540"/>
      <c r="V3" s="1540"/>
      <c r="W3" s="1540"/>
      <c r="X3" s="1540"/>
      <c r="Y3" s="821"/>
    </row>
    <row r="4" spans="2:30" s="621" customFormat="1" ht="14.25" customHeight="1" x14ac:dyDescent="0.25">
      <c r="B4" s="1475" t="str">
        <f>porsaad!$B$6</f>
        <v>Situación a 31 de octubre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48"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49"/>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72779</v>
      </c>
      <c r="E10" s="1365"/>
      <c r="F10" s="1366">
        <v>3</v>
      </c>
      <c r="G10" s="1367">
        <v>2.9630507570594686E-3</v>
      </c>
      <c r="H10" s="1366">
        <v>26597</v>
      </c>
      <c r="I10" s="1367">
        <v>26.269420328503561</v>
      </c>
      <c r="J10" s="1366">
        <v>30093</v>
      </c>
      <c r="K10" s="1367">
        <v>29.722362144063528</v>
      </c>
      <c r="L10" s="1366">
        <v>5507</v>
      </c>
      <c r="M10" s="1367">
        <v>5.4391735063754973</v>
      </c>
      <c r="N10" s="1366">
        <v>11409</v>
      </c>
      <c r="O10" s="1367">
        <v>11.268482029097159</v>
      </c>
      <c r="P10" s="1366">
        <v>1923</v>
      </c>
      <c r="Q10" s="1367">
        <v>1.8993155352751192</v>
      </c>
      <c r="R10" s="1366">
        <v>25706</v>
      </c>
      <c r="S10" s="1367">
        <v>25.389394253656899</v>
      </c>
      <c r="T10" s="1366">
        <v>9</v>
      </c>
      <c r="U10" s="1367">
        <v>8.8891522711784052E-3</v>
      </c>
      <c r="V10" s="1368">
        <v>101247</v>
      </c>
      <c r="W10" s="1367">
        <v>100.00000000000001</v>
      </c>
      <c r="X10" s="1369"/>
      <c r="Y10" s="1370">
        <v>1.3911567897333021</v>
      </c>
    </row>
    <row r="11" spans="2:30" s="633" customFormat="1" ht="18" customHeight="1" x14ac:dyDescent="0.25">
      <c r="B11" s="682" t="s">
        <v>7</v>
      </c>
      <c r="D11" s="1371">
        <v>14072</v>
      </c>
      <c r="E11" s="1365"/>
      <c r="F11" s="1372">
        <v>2396</v>
      </c>
      <c r="G11" s="1373">
        <v>13.043714954542979</v>
      </c>
      <c r="H11" s="1372">
        <v>1913</v>
      </c>
      <c r="I11" s="1373">
        <v>10.41428493657793</v>
      </c>
      <c r="J11" s="1372">
        <v>694</v>
      </c>
      <c r="K11" s="1373">
        <v>3.7781044150470904</v>
      </c>
      <c r="L11" s="1372">
        <v>511</v>
      </c>
      <c r="M11" s="1373">
        <v>2.7818607436441831</v>
      </c>
      <c r="N11" s="1372">
        <v>2865</v>
      </c>
      <c r="O11" s="1373">
        <v>15.596929609668463</v>
      </c>
      <c r="P11" s="1372">
        <v>4475</v>
      </c>
      <c r="Q11" s="1373">
        <v>24.361696336218628</v>
      </c>
      <c r="R11" s="1372">
        <v>5515</v>
      </c>
      <c r="S11" s="1373">
        <v>30.023409004300724</v>
      </c>
      <c r="T11" s="1372">
        <v>0</v>
      </c>
      <c r="U11" s="1373">
        <v>0</v>
      </c>
      <c r="V11" s="1374">
        <v>18369</v>
      </c>
      <c r="W11" s="1373">
        <v>100</v>
      </c>
      <c r="X11" s="1369"/>
      <c r="Y11" s="1375">
        <v>1.3053581580443434</v>
      </c>
    </row>
    <row r="12" spans="2:30" s="633" customFormat="1" ht="22.5" customHeight="1" x14ac:dyDescent="0.25">
      <c r="B12" s="682" t="s">
        <v>37</v>
      </c>
      <c r="D12" s="1371">
        <v>7634</v>
      </c>
      <c r="E12" s="1365"/>
      <c r="F12" s="1376">
        <v>2132</v>
      </c>
      <c r="G12" s="1373">
        <v>20.147420147420146</v>
      </c>
      <c r="H12" s="1376">
        <v>879</v>
      </c>
      <c r="I12" s="1373">
        <v>8.3065583065583066</v>
      </c>
      <c r="J12" s="1376">
        <v>872</v>
      </c>
      <c r="K12" s="1373">
        <v>8.2404082404082413</v>
      </c>
      <c r="L12" s="1376">
        <v>545</v>
      </c>
      <c r="M12" s="1373">
        <v>5.1502551502551501</v>
      </c>
      <c r="N12" s="1376">
        <v>1652</v>
      </c>
      <c r="O12" s="1373">
        <v>15.611415611415611</v>
      </c>
      <c r="P12" s="1376">
        <v>1714</v>
      </c>
      <c r="Q12" s="1373">
        <v>16.197316197316198</v>
      </c>
      <c r="R12" s="1376">
        <v>2777</v>
      </c>
      <c r="S12" s="1373">
        <v>26.242676242676243</v>
      </c>
      <c r="T12" s="1376">
        <v>11</v>
      </c>
      <c r="U12" s="1373">
        <v>0.10395010395010396</v>
      </c>
      <c r="V12" s="1374">
        <v>10582</v>
      </c>
      <c r="W12" s="1373">
        <v>99.999999999999986</v>
      </c>
      <c r="X12" s="1369"/>
      <c r="Y12" s="1375">
        <v>1.3861671469740633</v>
      </c>
    </row>
    <row r="13" spans="2:30" s="633" customFormat="1" ht="18" customHeight="1" x14ac:dyDescent="0.25">
      <c r="B13" s="682" t="s">
        <v>38</v>
      </c>
      <c r="D13" s="1371">
        <v>8268</v>
      </c>
      <c r="E13" s="1365"/>
      <c r="F13" s="1372">
        <v>428</v>
      </c>
      <c r="G13" s="1373">
        <v>3.5936188077246012</v>
      </c>
      <c r="H13" s="1372">
        <v>2905</v>
      </c>
      <c r="I13" s="1373">
        <v>24.391267842149453</v>
      </c>
      <c r="J13" s="1372">
        <v>656</v>
      </c>
      <c r="K13" s="1373">
        <v>5.507976490344249</v>
      </c>
      <c r="L13" s="1372">
        <v>633</v>
      </c>
      <c r="M13" s="1373">
        <v>5.3148614609571787</v>
      </c>
      <c r="N13" s="1372">
        <v>2220</v>
      </c>
      <c r="O13" s="1373">
        <v>18.639798488664987</v>
      </c>
      <c r="P13" s="1372">
        <v>441</v>
      </c>
      <c r="Q13" s="1373">
        <v>3.7027707808564232</v>
      </c>
      <c r="R13" s="1372">
        <v>4627</v>
      </c>
      <c r="S13" s="1373">
        <v>38.849706129303108</v>
      </c>
      <c r="T13" s="1372">
        <v>0</v>
      </c>
      <c r="U13" s="1373">
        <v>0</v>
      </c>
      <c r="V13" s="1374">
        <v>11910</v>
      </c>
      <c r="W13" s="1373">
        <v>100</v>
      </c>
      <c r="X13" s="1369"/>
      <c r="Y13" s="1375">
        <v>1.4404934687953557</v>
      </c>
    </row>
    <row r="14" spans="2:30" s="633" customFormat="1" ht="18" customHeight="1" x14ac:dyDescent="0.25">
      <c r="B14" s="682" t="s">
        <v>6</v>
      </c>
      <c r="D14" s="1371">
        <v>17314</v>
      </c>
      <c r="E14" s="1365"/>
      <c r="F14" s="1372">
        <v>598</v>
      </c>
      <c r="G14" s="1373">
        <v>3.1583394950882013</v>
      </c>
      <c r="H14" s="1372">
        <v>840</v>
      </c>
      <c r="I14" s="1373">
        <v>4.4364635048061691</v>
      </c>
      <c r="J14" s="1372">
        <v>232</v>
      </c>
      <c r="K14" s="1373">
        <v>1.2253089679940847</v>
      </c>
      <c r="L14" s="1372">
        <v>1647</v>
      </c>
      <c r="M14" s="1373">
        <v>8.6986373719235246</v>
      </c>
      <c r="N14" s="1372">
        <v>2936</v>
      </c>
      <c r="O14" s="1373">
        <v>15.506496250132038</v>
      </c>
      <c r="P14" s="1372">
        <v>3223</v>
      </c>
      <c r="Q14" s="1373">
        <v>17.022287947607477</v>
      </c>
      <c r="R14" s="1372">
        <v>9417</v>
      </c>
      <c r="S14" s="1373">
        <v>49.735924791380583</v>
      </c>
      <c r="T14" s="1372">
        <v>41</v>
      </c>
      <c r="U14" s="1373">
        <v>0.21654167106792013</v>
      </c>
      <c r="V14" s="1374">
        <v>18934</v>
      </c>
      <c r="W14" s="1373">
        <v>100</v>
      </c>
      <c r="X14" s="1369"/>
      <c r="Y14" s="1375">
        <v>1.0935659004273999</v>
      </c>
    </row>
    <row r="15" spans="2:30" s="633" customFormat="1" ht="18" customHeight="1" x14ac:dyDescent="0.25">
      <c r="B15" s="682" t="s">
        <v>5</v>
      </c>
      <c r="D15" s="1371">
        <v>5160</v>
      </c>
      <c r="E15" s="1365"/>
      <c r="F15" s="1376">
        <v>2375</v>
      </c>
      <c r="G15" s="1373">
        <v>27.944464054594658</v>
      </c>
      <c r="H15" s="1376">
        <v>707</v>
      </c>
      <c r="I15" s="1373">
        <v>8.3186257206730208</v>
      </c>
      <c r="J15" s="1376">
        <v>392</v>
      </c>
      <c r="K15" s="1373">
        <v>4.6123073302741497</v>
      </c>
      <c r="L15" s="1376">
        <v>725</v>
      </c>
      <c r="M15" s="1373">
        <v>8.5304153429815273</v>
      </c>
      <c r="N15" s="1376">
        <v>1790</v>
      </c>
      <c r="O15" s="1373">
        <v>21.061301329568185</v>
      </c>
      <c r="P15" s="1376">
        <v>243</v>
      </c>
      <c r="Q15" s="1373">
        <v>2.8591599011648428</v>
      </c>
      <c r="R15" s="1376">
        <v>2267</v>
      </c>
      <c r="S15" s="1373">
        <v>26.673726320743619</v>
      </c>
      <c r="T15" s="1376">
        <v>0</v>
      </c>
      <c r="U15" s="1373">
        <v>0</v>
      </c>
      <c r="V15" s="1374">
        <v>8499</v>
      </c>
      <c r="W15" s="1373">
        <v>100</v>
      </c>
      <c r="X15" s="1369"/>
      <c r="Y15" s="1375">
        <v>1.6470930232558139</v>
      </c>
    </row>
    <row r="16" spans="2:30" s="742" customFormat="1" ht="18" customHeight="1" x14ac:dyDescent="0.25">
      <c r="B16" s="836" t="s">
        <v>4</v>
      </c>
      <c r="D16" s="1371">
        <v>34443</v>
      </c>
      <c r="E16" s="1365"/>
      <c r="F16" s="1372">
        <v>5865</v>
      </c>
      <c r="G16" s="1373">
        <v>12.307724592365643</v>
      </c>
      <c r="H16" s="1372">
        <v>4641</v>
      </c>
      <c r="I16" s="1373">
        <v>9.7391559817849878</v>
      </c>
      <c r="J16" s="1372">
        <v>3480</v>
      </c>
      <c r="K16" s="1373">
        <v>7.3027931085136295</v>
      </c>
      <c r="L16" s="1372">
        <v>2070</v>
      </c>
      <c r="M16" s="1373">
        <v>4.3439027973055211</v>
      </c>
      <c r="N16" s="1372">
        <v>5559</v>
      </c>
      <c r="O16" s="1373">
        <v>11.665582439720479</v>
      </c>
      <c r="P16" s="1372">
        <v>15775</v>
      </c>
      <c r="Q16" s="1373">
        <v>33.103896921494972</v>
      </c>
      <c r="R16" s="1372">
        <v>9655</v>
      </c>
      <c r="S16" s="1373">
        <v>20.261053868591695</v>
      </c>
      <c r="T16" s="1372">
        <v>608</v>
      </c>
      <c r="U16" s="1373">
        <v>1.2758902902230709</v>
      </c>
      <c r="V16" s="1374">
        <v>47653</v>
      </c>
      <c r="W16" s="1373">
        <v>99.999999999999986</v>
      </c>
      <c r="X16" s="1369"/>
      <c r="Y16" s="1375">
        <v>1.3835322126411753</v>
      </c>
    </row>
    <row r="17" spans="2:25" s="742" customFormat="1" ht="18" customHeight="1" x14ac:dyDescent="0.25">
      <c r="B17" s="836" t="s">
        <v>40</v>
      </c>
      <c r="D17" s="1371">
        <v>24008</v>
      </c>
      <c r="E17" s="1365"/>
      <c r="F17" s="1372">
        <v>4378</v>
      </c>
      <c r="G17" s="1373">
        <v>12.728224212117688</v>
      </c>
      <c r="H17" s="1372">
        <v>5653</v>
      </c>
      <c r="I17" s="1373">
        <v>16.43505058727759</v>
      </c>
      <c r="J17" s="1372">
        <v>2813</v>
      </c>
      <c r="K17" s="1373">
        <v>8.1782765437841611</v>
      </c>
      <c r="L17" s="1372">
        <v>1407</v>
      </c>
      <c r="M17" s="1373">
        <v>4.0905919292941038</v>
      </c>
      <c r="N17" s="1372">
        <v>7447</v>
      </c>
      <c r="O17" s="1373">
        <v>21.650773345737875</v>
      </c>
      <c r="P17" s="1372">
        <v>4175</v>
      </c>
      <c r="Q17" s="1373">
        <v>12.13803930689615</v>
      </c>
      <c r="R17" s="1372">
        <v>8509</v>
      </c>
      <c r="S17" s="1373">
        <v>24.738341667635773</v>
      </c>
      <c r="T17" s="1372">
        <v>14</v>
      </c>
      <c r="U17" s="1373">
        <v>4.0702407256657754E-2</v>
      </c>
      <c r="V17" s="1374">
        <v>34396</v>
      </c>
      <c r="W17" s="1373">
        <v>100.00000000000001</v>
      </c>
      <c r="X17" s="1369"/>
      <c r="Y17" s="1375">
        <v>1.4326891036321225</v>
      </c>
    </row>
    <row r="18" spans="2:25" s="742" customFormat="1" ht="18" customHeight="1" x14ac:dyDescent="0.25">
      <c r="B18" s="836" t="s">
        <v>41</v>
      </c>
      <c r="D18" s="1371">
        <v>45952</v>
      </c>
      <c r="E18" s="1365"/>
      <c r="F18" s="1372">
        <v>9</v>
      </c>
      <c r="G18" s="1373">
        <v>1.5779231025474693E-2</v>
      </c>
      <c r="H18" s="1372">
        <v>4364</v>
      </c>
      <c r="I18" s="1373">
        <v>7.6511737994635061</v>
      </c>
      <c r="J18" s="1372">
        <v>5746</v>
      </c>
      <c r="K18" s="1373">
        <v>10.074162385819731</v>
      </c>
      <c r="L18" s="1372">
        <v>3579</v>
      </c>
      <c r="M18" s="1373">
        <v>6.2748742044637691</v>
      </c>
      <c r="N18" s="1372">
        <v>14610</v>
      </c>
      <c r="O18" s="1373">
        <v>25.614951698020583</v>
      </c>
      <c r="P18" s="1372">
        <v>6387</v>
      </c>
      <c r="Q18" s="1373">
        <v>11.197994284411873</v>
      </c>
      <c r="R18" s="1372">
        <v>22279</v>
      </c>
      <c r="S18" s="1373">
        <v>39.06060977961674</v>
      </c>
      <c r="T18" s="1372">
        <v>63</v>
      </c>
      <c r="U18" s="1373">
        <v>0.11045461717832285</v>
      </c>
      <c r="V18" s="1374">
        <v>57037</v>
      </c>
      <c r="W18" s="1373">
        <v>100</v>
      </c>
      <c r="X18" s="1369"/>
      <c r="Y18" s="1375">
        <v>1.2412299791086352</v>
      </c>
    </row>
    <row r="19" spans="2:25" s="742" customFormat="1" ht="18" customHeight="1" x14ac:dyDescent="0.25">
      <c r="B19" s="836" t="s">
        <v>3</v>
      </c>
      <c r="D19" s="1371">
        <v>47850</v>
      </c>
      <c r="E19" s="1365"/>
      <c r="F19" s="1372">
        <v>23</v>
      </c>
      <c r="G19" s="1373">
        <v>3.2219653988933249E-2</v>
      </c>
      <c r="H19" s="1372">
        <v>20001</v>
      </c>
      <c r="I19" s="1373">
        <v>28.018491279680607</v>
      </c>
      <c r="J19" s="1372">
        <v>1146</v>
      </c>
      <c r="K19" s="1373">
        <v>1.6053792813616306</v>
      </c>
      <c r="L19" s="1372">
        <v>3175</v>
      </c>
      <c r="M19" s="1373">
        <v>4.4477131049940466</v>
      </c>
      <c r="N19" s="1372">
        <v>6196</v>
      </c>
      <c r="O19" s="1373">
        <v>8.679694613714366</v>
      </c>
      <c r="P19" s="1372">
        <v>7648</v>
      </c>
      <c r="Q19" s="1373">
        <v>10.713735378580933</v>
      </c>
      <c r="R19" s="1372">
        <v>32871</v>
      </c>
      <c r="S19" s="1373">
        <v>46.047488968270642</v>
      </c>
      <c r="T19" s="1372">
        <v>325</v>
      </c>
      <c r="U19" s="1373">
        <v>0.45527771940883938</v>
      </c>
      <c r="V19" s="1374">
        <v>71385</v>
      </c>
      <c r="W19" s="1373">
        <v>100</v>
      </c>
      <c r="X19" s="1369"/>
      <c r="Y19" s="1375">
        <v>1.4918495297805643</v>
      </c>
    </row>
    <row r="20" spans="2:25" s="633" customFormat="1" ht="18" customHeight="1" x14ac:dyDescent="0.25">
      <c r="B20" s="836" t="s">
        <v>2</v>
      </c>
      <c r="D20" s="1371">
        <v>12262</v>
      </c>
      <c r="E20" s="1365"/>
      <c r="F20" s="1372">
        <v>423</v>
      </c>
      <c r="G20" s="1373">
        <v>3.0610029669295895</v>
      </c>
      <c r="H20" s="1372">
        <v>954</v>
      </c>
      <c r="I20" s="1373">
        <v>6.9035386062667339</v>
      </c>
      <c r="J20" s="1372">
        <v>185</v>
      </c>
      <c r="K20" s="1373">
        <v>1.3387365221796077</v>
      </c>
      <c r="L20" s="1372">
        <v>776</v>
      </c>
      <c r="M20" s="1373">
        <v>5.6154569795209497</v>
      </c>
      <c r="N20" s="1372">
        <v>3238</v>
      </c>
      <c r="O20" s="1373">
        <v>23.431507344959837</v>
      </c>
      <c r="P20" s="1372">
        <v>6180</v>
      </c>
      <c r="Q20" s="1373">
        <v>44.721036254432306</v>
      </c>
      <c r="R20" s="1372">
        <v>2063</v>
      </c>
      <c r="S20" s="1373">
        <v>14.928721325710978</v>
      </c>
      <c r="T20" s="1372">
        <v>0</v>
      </c>
      <c r="U20" s="1373">
        <v>0</v>
      </c>
      <c r="V20" s="1374">
        <v>13819</v>
      </c>
      <c r="W20" s="1373">
        <v>100</v>
      </c>
      <c r="X20" s="1369"/>
      <c r="Y20" s="1375">
        <v>1.126977654542489</v>
      </c>
    </row>
    <row r="21" spans="2:25" s="633" customFormat="1" ht="18" customHeight="1" x14ac:dyDescent="0.25">
      <c r="B21" s="682" t="s">
        <v>35</v>
      </c>
      <c r="D21" s="1371">
        <v>28173</v>
      </c>
      <c r="E21" s="1365"/>
      <c r="F21" s="1372">
        <v>1375</v>
      </c>
      <c r="G21" s="1373">
        <v>3.8826452815270796</v>
      </c>
      <c r="H21" s="1372">
        <v>5665</v>
      </c>
      <c r="I21" s="1373">
        <v>15.996498559891569</v>
      </c>
      <c r="J21" s="1372">
        <v>7803</v>
      </c>
      <c r="K21" s="1373">
        <v>22.033659004913311</v>
      </c>
      <c r="L21" s="1372">
        <v>1695</v>
      </c>
      <c r="M21" s="1373">
        <v>4.7862427288642913</v>
      </c>
      <c r="N21" s="1372">
        <v>3686</v>
      </c>
      <c r="O21" s="1373">
        <v>10.408313096515503</v>
      </c>
      <c r="P21" s="1372">
        <v>6914</v>
      </c>
      <c r="Q21" s="1373">
        <v>19.52335234652962</v>
      </c>
      <c r="R21" s="1372">
        <v>8186</v>
      </c>
      <c r="S21" s="1373">
        <v>23.115152199695036</v>
      </c>
      <c r="T21" s="1372">
        <v>90</v>
      </c>
      <c r="U21" s="1373">
        <v>0.25413678206359069</v>
      </c>
      <c r="V21" s="1374">
        <v>35414</v>
      </c>
      <c r="W21" s="1373">
        <v>100</v>
      </c>
      <c r="X21" s="1369"/>
      <c r="Y21" s="1375">
        <v>1.2570191317928514</v>
      </c>
    </row>
    <row r="22" spans="2:25" s="633" customFormat="1" ht="21" customHeight="1" x14ac:dyDescent="0.25">
      <c r="B22" s="682" t="s">
        <v>42</v>
      </c>
      <c r="D22" s="1371">
        <v>67068</v>
      </c>
      <c r="E22" s="1365"/>
      <c r="F22" s="1372">
        <v>2531</v>
      </c>
      <c r="G22" s="1373">
        <v>2.677060416314097</v>
      </c>
      <c r="H22" s="1372">
        <v>21277</v>
      </c>
      <c r="I22" s="1373">
        <v>22.504865459468608</v>
      </c>
      <c r="J22" s="1372">
        <v>16387</v>
      </c>
      <c r="K22" s="1373">
        <v>17.332670502623117</v>
      </c>
      <c r="L22" s="1372">
        <v>7021</v>
      </c>
      <c r="M22" s="1373">
        <v>7.4261719411067864</v>
      </c>
      <c r="N22" s="1372">
        <v>15461</v>
      </c>
      <c r="O22" s="1373">
        <v>16.353232357420882</v>
      </c>
      <c r="P22" s="1372">
        <v>14083</v>
      </c>
      <c r="Q22" s="1373">
        <v>14.895709933998985</v>
      </c>
      <c r="R22" s="1372">
        <v>17720</v>
      </c>
      <c r="S22" s="1373">
        <v>18.742596039939077</v>
      </c>
      <c r="T22" s="1372">
        <v>64</v>
      </c>
      <c r="U22" s="1373">
        <v>6.7693349128448127E-2</v>
      </c>
      <c r="V22" s="1374">
        <v>94544</v>
      </c>
      <c r="W22" s="1373">
        <v>100</v>
      </c>
      <c r="X22" s="1369"/>
      <c r="Y22" s="1375">
        <v>1.4096737639410748</v>
      </c>
    </row>
    <row r="23" spans="2:25" s="633" customFormat="1" ht="18" customHeight="1" x14ac:dyDescent="0.25">
      <c r="B23" s="682" t="s">
        <v>43</v>
      </c>
      <c r="D23" s="1371">
        <v>14275</v>
      </c>
      <c r="E23" s="1365"/>
      <c r="F23" s="1372">
        <v>1027</v>
      </c>
      <c r="G23" s="1373">
        <v>5.8065245660654714</v>
      </c>
      <c r="H23" s="1372">
        <v>2868</v>
      </c>
      <c r="I23" s="1373">
        <v>16.215299372420422</v>
      </c>
      <c r="J23" s="1372">
        <v>539</v>
      </c>
      <c r="K23" s="1373">
        <v>3.0474359699214113</v>
      </c>
      <c r="L23" s="1372">
        <v>1509</v>
      </c>
      <c r="M23" s="1373">
        <v>8.5316899417651388</v>
      </c>
      <c r="N23" s="1372">
        <v>2809</v>
      </c>
      <c r="O23" s="1373">
        <v>15.881721038050546</v>
      </c>
      <c r="P23" s="1372">
        <v>917</v>
      </c>
      <c r="Q23" s="1373">
        <v>5.1845988579182452</v>
      </c>
      <c r="R23" s="1372">
        <v>8018</v>
      </c>
      <c r="S23" s="1373">
        <v>45.332730253858763</v>
      </c>
      <c r="T23" s="1372">
        <v>0</v>
      </c>
      <c r="U23" s="1373">
        <v>0</v>
      </c>
      <c r="V23" s="1374">
        <v>17687</v>
      </c>
      <c r="W23" s="1373">
        <v>100</v>
      </c>
      <c r="X23" s="1369"/>
      <c r="Y23" s="1375">
        <v>1.2390192644483362</v>
      </c>
    </row>
    <row r="24" spans="2:25" s="633" customFormat="1" ht="22.5" customHeight="1" x14ac:dyDescent="0.25">
      <c r="B24" s="682" t="s">
        <v>44</v>
      </c>
      <c r="D24" s="1371">
        <v>3198</v>
      </c>
      <c r="E24" s="1365"/>
      <c r="F24" s="1376">
        <v>329</v>
      </c>
      <c r="G24" s="1377">
        <v>8.0775840903510918</v>
      </c>
      <c r="H24" s="1376">
        <v>323</v>
      </c>
      <c r="I24" s="1373">
        <v>7.9302725263933223</v>
      </c>
      <c r="J24" s="1376">
        <v>173</v>
      </c>
      <c r="K24" s="1373">
        <v>4.2474834274490547</v>
      </c>
      <c r="L24" s="1376">
        <v>192</v>
      </c>
      <c r="M24" s="1373">
        <v>4.7139700466486616</v>
      </c>
      <c r="N24" s="1376">
        <v>1021</v>
      </c>
      <c r="O24" s="1373">
        <v>25.067517800147311</v>
      </c>
      <c r="P24" s="1376">
        <v>750</v>
      </c>
      <c r="Q24" s="1373">
        <v>18.413945494721336</v>
      </c>
      <c r="R24" s="1376">
        <v>1274</v>
      </c>
      <c r="S24" s="1373">
        <v>31.279155413699975</v>
      </c>
      <c r="T24" s="1376">
        <v>11</v>
      </c>
      <c r="U24" s="1373">
        <v>0.27007120058924627</v>
      </c>
      <c r="V24" s="1378">
        <v>4073</v>
      </c>
      <c r="W24" s="1373">
        <v>99.999999999999986</v>
      </c>
      <c r="X24" s="1369"/>
      <c r="Y24" s="1375">
        <v>1.2736085053158224</v>
      </c>
    </row>
    <row r="25" spans="2:25" s="633" customFormat="1" ht="18" customHeight="1" x14ac:dyDescent="0.25">
      <c r="B25" s="682" t="s">
        <v>45</v>
      </c>
      <c r="D25" s="1371">
        <v>17426</v>
      </c>
      <c r="E25" s="1365"/>
      <c r="F25" s="1376">
        <v>273</v>
      </c>
      <c r="G25" s="1377">
        <v>1.0913888222595347</v>
      </c>
      <c r="H25" s="1376">
        <v>5196</v>
      </c>
      <c r="I25" s="1373">
        <v>20.772367474214441</v>
      </c>
      <c r="J25" s="1376">
        <v>1399</v>
      </c>
      <c r="K25" s="1373">
        <v>5.5928679939234032</v>
      </c>
      <c r="L25" s="1376">
        <v>2000</v>
      </c>
      <c r="M25" s="1373">
        <v>7.995522507395858</v>
      </c>
      <c r="N25" s="1376">
        <v>5988</v>
      </c>
      <c r="O25" s="1373">
        <v>23.938594387143201</v>
      </c>
      <c r="P25" s="1376">
        <v>697</v>
      </c>
      <c r="Q25" s="1373">
        <v>2.7864395938274567</v>
      </c>
      <c r="R25" s="1376">
        <v>7409</v>
      </c>
      <c r="S25" s="1373">
        <v>29.619413128647956</v>
      </c>
      <c r="T25" s="1376">
        <v>2052</v>
      </c>
      <c r="U25" s="1373">
        <v>8.2034060925881498</v>
      </c>
      <c r="V25" s="1378">
        <v>25014</v>
      </c>
      <c r="W25" s="1373">
        <v>100</v>
      </c>
      <c r="X25" s="1369"/>
      <c r="Y25" s="1375">
        <v>1.4354412946172386</v>
      </c>
    </row>
    <row r="26" spans="2:25" s="633" customFormat="1" ht="18" customHeight="1" x14ac:dyDescent="0.25">
      <c r="B26" s="682" t="s">
        <v>46</v>
      </c>
      <c r="D26" s="1371">
        <v>2171</v>
      </c>
      <c r="E26" s="1365"/>
      <c r="F26" s="1376">
        <v>380</v>
      </c>
      <c r="G26" s="1377">
        <v>11.101373064563248</v>
      </c>
      <c r="H26" s="1376">
        <v>441</v>
      </c>
      <c r="I26" s="1373">
        <v>12.883435582822086</v>
      </c>
      <c r="J26" s="1376">
        <v>602</v>
      </c>
      <c r="K26" s="1373">
        <v>17.586912065439673</v>
      </c>
      <c r="L26" s="1376">
        <v>418</v>
      </c>
      <c r="M26" s="1373">
        <v>12.211510371019573</v>
      </c>
      <c r="N26" s="1376">
        <v>692</v>
      </c>
      <c r="O26" s="1373">
        <v>20.216184633362548</v>
      </c>
      <c r="P26" s="1376">
        <v>421</v>
      </c>
      <c r="Q26" s="1373">
        <v>12.299152789950336</v>
      </c>
      <c r="R26" s="1376">
        <v>469</v>
      </c>
      <c r="S26" s="1373">
        <v>13.701431492842536</v>
      </c>
      <c r="T26" s="1376">
        <v>0</v>
      </c>
      <c r="U26" s="1373">
        <v>0</v>
      </c>
      <c r="V26" s="1378">
        <v>3423</v>
      </c>
      <c r="W26" s="1373">
        <v>100</v>
      </c>
      <c r="X26" s="1369"/>
      <c r="Y26" s="1375">
        <v>1.5766927683095349</v>
      </c>
    </row>
    <row r="27" spans="2:25" s="633" customFormat="1" ht="18" customHeight="1" x14ac:dyDescent="0.25">
      <c r="B27" s="682" t="s">
        <v>1</v>
      </c>
      <c r="D27" s="1371">
        <v>1173</v>
      </c>
      <c r="E27" s="1365"/>
      <c r="F27" s="1376">
        <v>176</v>
      </c>
      <c r="G27" s="1377">
        <v>11.924119241192411</v>
      </c>
      <c r="H27" s="1376">
        <v>186</v>
      </c>
      <c r="I27" s="1373">
        <v>12.601626016260163</v>
      </c>
      <c r="J27" s="1376">
        <v>359</v>
      </c>
      <c r="K27" s="1373">
        <v>24.322493224932249</v>
      </c>
      <c r="L27" s="1376">
        <v>14</v>
      </c>
      <c r="M27" s="1373">
        <v>0.948509485094851</v>
      </c>
      <c r="N27" s="1376">
        <v>77</v>
      </c>
      <c r="O27" s="1373">
        <v>5.2168021680216805</v>
      </c>
      <c r="P27" s="1376">
        <v>0</v>
      </c>
      <c r="Q27" s="1373">
        <v>0</v>
      </c>
      <c r="R27" s="1376">
        <v>664</v>
      </c>
      <c r="S27" s="1373">
        <v>44.986449864498645</v>
      </c>
      <c r="T27" s="1376">
        <v>0</v>
      </c>
      <c r="U27" s="1373">
        <v>0</v>
      </c>
      <c r="V27" s="1374">
        <v>1476</v>
      </c>
      <c r="W27" s="1373">
        <v>100</v>
      </c>
      <c r="X27" s="1369"/>
      <c r="Y27" s="1375">
        <v>1.2583120204603579</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423226</v>
      </c>
      <c r="E30" s="1390"/>
      <c r="F30" s="1391">
        <f>SUM(F10:F27)</f>
        <v>24721</v>
      </c>
      <c r="G30" s="1392">
        <f>F30*100/$V30</f>
        <v>4.2958527235508166</v>
      </c>
      <c r="H30" s="1391">
        <f>SUM(H10:H27)</f>
        <v>105410</v>
      </c>
      <c r="I30" s="1392">
        <f>H30*100/$V30</f>
        <v>18.317456235164094</v>
      </c>
      <c r="J30" s="1391">
        <f>SUM(J10:J27)</f>
        <v>73571</v>
      </c>
      <c r="K30" s="1392">
        <f>J30*100/$V30</f>
        <v>12.784684305827318</v>
      </c>
      <c r="L30" s="1391">
        <f>SUM(L10:L27)</f>
        <v>33424</v>
      </c>
      <c r="M30" s="1392">
        <f>L30*100/$V30</f>
        <v>5.8082028005324418</v>
      </c>
      <c r="N30" s="1391">
        <f>SUM(N10:N27)</f>
        <v>89656</v>
      </c>
      <c r="O30" s="1392">
        <f>N30*100/$V30</f>
        <v>15.579829771557462</v>
      </c>
      <c r="P30" s="1391">
        <f>SUM(P10:P27)</f>
        <v>75966</v>
      </c>
      <c r="Q30" s="1392">
        <f>P30*100/$V30</f>
        <v>13.200871647476289</v>
      </c>
      <c r="R30" s="1391">
        <f>SUM(R10:R27)</f>
        <v>169426</v>
      </c>
      <c r="S30" s="1392">
        <f>R30*100/$V30</f>
        <v>29.441735509903346</v>
      </c>
      <c r="T30" s="1391">
        <f>SUM(T10:T28)</f>
        <v>3288</v>
      </c>
      <c r="U30" s="1392">
        <f>T30*100/$V30</f>
        <v>0.57136700598823209</v>
      </c>
      <c r="V30" s="1391">
        <f>SUM(V10:V27)</f>
        <v>575462</v>
      </c>
      <c r="W30" s="1392">
        <f>G30+I30+K30+M30+O30+Q30+S30+U30</f>
        <v>100</v>
      </c>
      <c r="X30" s="1393"/>
      <c r="Y30" s="1394">
        <f>(V30/D30)</f>
        <v>1.3597037989159457</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Paloma García Rueda</cp:lastModifiedBy>
  <cp:lastPrinted>2025-10-31T09:58:35Z</cp:lastPrinted>
  <dcterms:created xsi:type="dcterms:W3CDTF">2023-11-02T11:23:22Z</dcterms:created>
  <dcterms:modified xsi:type="dcterms:W3CDTF">2025-11-07T11:52:43Z</dcterms:modified>
</cp:coreProperties>
</file>